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fire\Dropbox\PVMD Gemsbok\2020 Budget\"/>
    </mc:Choice>
  </mc:AlternateContent>
  <xr:revisionPtr revIDLastSave="0" documentId="13_ncr:1_{A4D2CB75-9F98-4772-94B8-4F1C95F44CC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ff Costs Worksheet" sheetId="31" r:id="rId1"/>
    <sheet name="Budgeting Worksheet" sheetId="7" r:id="rId2"/>
    <sheet name="General Fund Budget Summary" sheetId="5" r:id="rId3"/>
    <sheet name="Special Revenue Fund Budget" sheetId="35" r:id="rId4"/>
    <sheet name="FPPA Pension Fund" sheetId="37" r:id="rId5"/>
    <sheet name="Vol Firefighter Fund Budget" sheetId="36" r:id="rId6"/>
    <sheet name="200 - Admin" sheetId="24" r:id="rId7"/>
    <sheet name="300 - Fire" sheetId="41" r:id="rId8"/>
    <sheet name="400 - Parks" sheetId="42" r:id="rId9"/>
    <sheet name="500 - Grants" sheetId="43" r:id="rId10"/>
    <sheet name="P&amp;L Dump" sheetId="15" r:id="rId11"/>
  </sheets>
  <definedNames>
    <definedName name="_xlnm.Print_Area" localSheetId="1">'Budgeting Worksheet'!$A$1:$BO$1179</definedName>
    <definedName name="_xlnm.Print_Area" localSheetId="2">'General Fund Budget Summary'!$A$1:$J$311</definedName>
    <definedName name="_xlnm.Print_Titles" localSheetId="1">'Budgeting Worksheet'!$B:$E,'Budgeting Worksheet'!$1:$6</definedName>
    <definedName name="_xlnm.Print_Titles" localSheetId="2">'General Fund Budget Summary'!$1:$6</definedName>
    <definedName name="_xlnm.Print_Titles" localSheetId="10">'P&amp;L Dump'!#REF!,'P&amp;L Dump'!$1:$1</definedName>
    <definedName name="QB_COLUMN_2921" localSheetId="10" hidden="1">'P&amp;L Dump'!#REF!</definedName>
    <definedName name="QB_COLUMN_2922" localSheetId="10" hidden="1">'P&amp;L Dump'!#REF!</definedName>
    <definedName name="QB_COLUMN_2923" localSheetId="10" hidden="1">'P&amp;L Dump'!#REF!</definedName>
    <definedName name="QB_COLUMN_2930" localSheetId="10" hidden="1">'P&amp;L Dump'!#REF!</definedName>
    <definedName name="QB_DATA_0" localSheetId="10" hidden="1">'P&amp;L Dump'!$4:$4,'P&amp;L Dump'!$5:$5,'P&amp;L Dump'!$6:$6,'P&amp;L Dump'!$7:$7,'P&amp;L Dump'!$8:$8,'P&amp;L Dump'!$9:$9,'P&amp;L Dump'!$11:$11,'P&amp;L Dump'!$12:$12,'P&amp;L Dump'!$13:$13,'P&amp;L Dump'!$14:$14,'P&amp;L Dump'!$17:$17,'P&amp;L Dump'!$18:$18,'P&amp;L Dump'!$19:$19,'P&amp;L Dump'!$20:$20,'P&amp;L Dump'!$21:$21,'P&amp;L Dump'!$22:$22</definedName>
    <definedName name="QB_DATA_1" localSheetId="10" hidden="1">'P&amp;L Dump'!$23:$23,'P&amp;L Dump'!$24:$24,'P&amp;L Dump'!$27:$27,'P&amp;L Dump'!$29:$29,'P&amp;L Dump'!$30:$30,'P&amp;L Dump'!$32:$32,'P&amp;L Dump'!$33:$33,'P&amp;L Dump'!$34:$34,'P&amp;L Dump'!$38:$38,'P&amp;L Dump'!$39:$39,'P&amp;L Dump'!$41:$41,'P&amp;L Dump'!$44:$44,'P&amp;L Dump'!$45:$45,'P&amp;L Dump'!$46:$46,'P&amp;L Dump'!$47:$47,'P&amp;L Dump'!$48:$48</definedName>
    <definedName name="QB_DATA_10" localSheetId="10" hidden="1">'P&amp;L Dump'!$224:$224,'P&amp;L Dump'!$227:$227,'P&amp;L Dump'!$228:$228,'P&amp;L Dump'!$230:$230,'P&amp;L Dump'!$231:$231,'P&amp;L Dump'!$237:$237,'P&amp;L Dump'!$238:$238,'P&amp;L Dump'!$239:$239,'P&amp;L Dump'!$240:$240,'P&amp;L Dump'!$244:$244,'P&amp;L Dump'!$245:$245,'P&amp;L Dump'!$246:$246</definedName>
    <definedName name="QB_DATA_2" localSheetId="10" hidden="1">'P&amp;L Dump'!$51:$51,'P&amp;L Dump'!$52:$52,'P&amp;L Dump'!$53:$53,'P&amp;L Dump'!$54:$54,'P&amp;L Dump'!$57:$57,'P&amp;L Dump'!$58:$58,'P&amp;L Dump'!$59:$59,'P&amp;L Dump'!$61:$61,'P&amp;L Dump'!$64:$64,'P&amp;L Dump'!$66:$66,'P&amp;L Dump'!$67:$67,'P&amp;L Dump'!$68:$68,'P&amp;L Dump'!$69:$69,'P&amp;L Dump'!$70:$70,'P&amp;L Dump'!$71:$71,'P&amp;L Dump'!$74:$74</definedName>
    <definedName name="QB_DATA_3" localSheetId="10" hidden="1">'P&amp;L Dump'!$75:$75,'P&amp;L Dump'!$76:$76,'P&amp;L Dump'!$77:$77,'P&amp;L Dump'!$78:$78,'P&amp;L Dump'!$79:$79,'P&amp;L Dump'!$80:$80,'P&amp;L Dump'!$81:$81,'P&amp;L Dump'!$84:$84,'P&amp;L Dump'!$85:$85,'P&amp;L Dump'!$86:$86,'P&amp;L Dump'!$87:$87,'P&amp;L Dump'!$88:$88,'P&amp;L Dump'!$91:$91,'P&amp;L Dump'!$92:$92,'P&amp;L Dump'!$93:$93,'P&amp;L Dump'!$94:$94</definedName>
    <definedName name="QB_DATA_4" localSheetId="10" hidden="1">'P&amp;L Dump'!$95:$95,'P&amp;L Dump'!$96:$96,'P&amp;L Dump'!$97:$97,'P&amp;L Dump'!$98:$98,'P&amp;L Dump'!$100:$100,'P&amp;L Dump'!$101:$101,'P&amp;L Dump'!$105:$105,'P&amp;L Dump'!$106:$106,'P&amp;L Dump'!$107:$107,'P&amp;L Dump'!$109:$109,'P&amp;L Dump'!$110:$110,'P&amp;L Dump'!$113:$113,'P&amp;L Dump'!$114:$114,'P&amp;L Dump'!$115:$115,'P&amp;L Dump'!$116:$116,'P&amp;L Dump'!$117:$117</definedName>
    <definedName name="QB_DATA_5" localSheetId="10" hidden="1">'P&amp;L Dump'!$118:$118,'P&amp;L Dump'!$119:$119,'P&amp;L Dump'!$120:$120,'P&amp;L Dump'!$121:$121,'P&amp;L Dump'!$124:$124,'P&amp;L Dump'!$125:$125,'P&amp;L Dump'!$126:$126,'P&amp;L Dump'!$127:$127,'P&amp;L Dump'!$128:$128,'P&amp;L Dump'!$129:$129,'P&amp;L Dump'!$131:$131,'P&amp;L Dump'!$133:$133,'P&amp;L Dump'!$134:$134,'P&amp;L Dump'!$135:$135,'P&amp;L Dump'!$136:$136,'P&amp;L Dump'!$137:$137</definedName>
    <definedName name="QB_DATA_6" localSheetId="10" hidden="1">'P&amp;L Dump'!$140:$140,'P&amp;L Dump'!$141:$141,'P&amp;L Dump'!$142:$142,'P&amp;L Dump'!$143:$143,'P&amp;L Dump'!$144:$144,'P&amp;L Dump'!$145:$145,'P&amp;L Dump'!$146:$146,'P&amp;L Dump'!$147:$147,'P&amp;L Dump'!$148:$148,'P&amp;L Dump'!$149:$149,'P&amp;L Dump'!$150:$150,'P&amp;L Dump'!$151:$151,'P&amp;L Dump'!$152:$152,'P&amp;L Dump'!$153:$153,'P&amp;L Dump'!$154:$154,'P&amp;L Dump'!$155:$155</definedName>
    <definedName name="QB_DATA_7" localSheetId="10" hidden="1">'P&amp;L Dump'!$157:$157,'P&amp;L Dump'!$159:$159,'P&amp;L Dump'!$160:$160,'P&amp;L Dump'!$161:$161,'P&amp;L Dump'!$162:$162,'P&amp;L Dump'!$163:$163,'P&amp;L Dump'!$164:$164,'P&amp;L Dump'!$165:$165,'P&amp;L Dump'!$166:$166,'P&amp;L Dump'!$169:$169,'P&amp;L Dump'!$170:$170,'P&amp;L Dump'!$171:$171,'P&amp;L Dump'!$172:$172,'P&amp;L Dump'!$175:$175,'P&amp;L Dump'!$176:$176,'P&amp;L Dump'!$177:$177</definedName>
    <definedName name="QB_DATA_8" localSheetId="10" hidden="1">'P&amp;L Dump'!$178:$178,'P&amp;L Dump'!$181:$181,'P&amp;L Dump'!$182:$182,'P&amp;L Dump'!$183:$183,'P&amp;L Dump'!$184:$184,'P&amp;L Dump'!$185:$185,'P&amp;L Dump'!$186:$186,'P&amp;L Dump'!$187:$187,'P&amp;L Dump'!$188:$188,'P&amp;L Dump'!$189:$189,'P&amp;L Dump'!$190:$190,'P&amp;L Dump'!$191:$191,'P&amp;L Dump'!$194:$194,'P&amp;L Dump'!$195:$195,'P&amp;L Dump'!$196:$196,'P&amp;L Dump'!$199:$199</definedName>
    <definedName name="QB_DATA_9" localSheetId="10" hidden="1">'P&amp;L Dump'!$200:$200,'P&amp;L Dump'!$201:$201,'P&amp;L Dump'!$204:$204,'P&amp;L Dump'!$205:$205,'P&amp;L Dump'!$206:$206,'P&amp;L Dump'!$207:$207,'P&amp;L Dump'!$208:$208,'P&amp;L Dump'!$211:$211,'P&amp;L Dump'!$212:$212,'P&amp;L Dump'!$213:$213,'P&amp;L Dump'!$216:$216,'P&amp;L Dump'!$217:$217,'P&amp;L Dump'!$218:$218,'P&amp;L Dump'!$221:$221,'P&amp;L Dump'!$222:$222,'P&amp;L Dump'!$223:$223</definedName>
    <definedName name="QB_FORMULA_0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0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1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2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3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4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5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6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7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8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19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2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20" localSheetId="10" hidden="1">'P&amp;L Dump'!#REF!,'P&amp;L Dump'!#REF!,'P&amp;L Dump'!#REF!,'P&amp;L Dump'!#REF!,'P&amp;L Dump'!#REF!,'P&amp;L Dump'!#REF!,'P&amp;L Dump'!#REF!,'P&amp;L Dump'!#REF!</definedName>
    <definedName name="QB_FORMULA_3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4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5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6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7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8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FORMULA_9" localSheetId="10" hidden="1">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Dump'!#REF!,'P&amp;L Dump'!#REF!</definedName>
    <definedName name="QB_ROW_110260" localSheetId="10" hidden="1">'P&amp;L Dump'!#REF!</definedName>
    <definedName name="QB_ROW_118040" localSheetId="10" hidden="1">'P&amp;L Dump'!#REF!</definedName>
    <definedName name="QB_ROW_118250" localSheetId="10" hidden="1">'P&amp;L Dump'!#REF!</definedName>
    <definedName name="QB_ROW_118340" localSheetId="10" hidden="1">'P&amp;L Dump'!#REF!</definedName>
    <definedName name="QB_ROW_120250" localSheetId="10" hidden="1">'P&amp;L Dump'!#REF!</definedName>
    <definedName name="QB_ROW_125240" localSheetId="10" hidden="1">'P&amp;L Dump'!#REF!</definedName>
    <definedName name="QB_ROW_127240" localSheetId="10" hidden="1">'P&amp;L Dump'!#REF!</definedName>
    <definedName name="QB_ROW_166240" localSheetId="10" hidden="1">'P&amp;L Dump'!#REF!</definedName>
    <definedName name="QB_ROW_167040" localSheetId="10" hidden="1">'P&amp;L Dump'!#REF!</definedName>
    <definedName name="QB_ROW_167250" localSheetId="10" hidden="1">'P&amp;L Dump'!#REF!</definedName>
    <definedName name="QB_ROW_167340" localSheetId="10" hidden="1">'P&amp;L Dump'!#REF!</definedName>
    <definedName name="QB_ROW_168040" localSheetId="10" hidden="1">'P&amp;L Dump'!#REF!</definedName>
    <definedName name="QB_ROW_168250" localSheetId="10" hidden="1">'P&amp;L Dump'!#REF!</definedName>
    <definedName name="QB_ROW_168340" localSheetId="10" hidden="1">'P&amp;L Dump'!#REF!</definedName>
    <definedName name="QB_ROW_171040" localSheetId="10" hidden="1">'P&amp;L Dump'!#REF!</definedName>
    <definedName name="QB_ROW_171250" localSheetId="10" hidden="1">'P&amp;L Dump'!#REF!</definedName>
    <definedName name="QB_ROW_171340" localSheetId="10" hidden="1">'P&amp;L Dump'!#REF!</definedName>
    <definedName name="QB_ROW_172250" localSheetId="10" hidden="1">'P&amp;L Dump'!#REF!</definedName>
    <definedName name="QB_ROW_173250" localSheetId="10" hidden="1">'P&amp;L Dump'!#REF!</definedName>
    <definedName name="QB_ROW_175250" localSheetId="10" hidden="1">'P&amp;L Dump'!#REF!</definedName>
    <definedName name="QB_ROW_176040" localSheetId="10" hidden="1">'P&amp;L Dump'!#REF!</definedName>
    <definedName name="QB_ROW_176250" localSheetId="10" hidden="1">'P&amp;L Dump'!#REF!</definedName>
    <definedName name="QB_ROW_176340" localSheetId="10" hidden="1">'P&amp;L Dump'!#REF!</definedName>
    <definedName name="QB_ROW_178250" localSheetId="10" hidden="1">'P&amp;L Dump'!#REF!</definedName>
    <definedName name="QB_ROW_179250" localSheetId="10" hidden="1">'P&amp;L Dump'!#REF!</definedName>
    <definedName name="QB_ROW_180250" localSheetId="10" hidden="1">'P&amp;L Dump'!#REF!</definedName>
    <definedName name="QB_ROW_182040" localSheetId="10" hidden="1">'P&amp;L Dump'!#REF!</definedName>
    <definedName name="QB_ROW_182250" localSheetId="10" hidden="1">'P&amp;L Dump'!#REF!</definedName>
    <definedName name="QB_ROW_182340" localSheetId="10" hidden="1">'P&amp;L Dump'!#REF!</definedName>
    <definedName name="QB_ROW_18301" localSheetId="10" hidden="1">'P&amp;L Dump'!#REF!</definedName>
    <definedName name="QB_ROW_183040" localSheetId="10" hidden="1">'P&amp;L Dump'!#REF!</definedName>
    <definedName name="QB_ROW_183250" localSheetId="10" hidden="1">'P&amp;L Dump'!#REF!</definedName>
    <definedName name="QB_ROW_183340" localSheetId="10" hidden="1">'P&amp;L Dump'!#REF!</definedName>
    <definedName name="QB_ROW_184250" localSheetId="10" hidden="1">'P&amp;L Dump'!#REF!</definedName>
    <definedName name="QB_ROW_185250" localSheetId="10" hidden="1">'P&amp;L Dump'!#REF!</definedName>
    <definedName name="QB_ROW_186250" localSheetId="10" hidden="1">'P&amp;L Dump'!#REF!</definedName>
    <definedName name="QB_ROW_187250" localSheetId="10" hidden="1">'P&amp;L Dump'!#REF!</definedName>
    <definedName name="QB_ROW_188250" localSheetId="10" hidden="1">'P&amp;L Dump'!#REF!</definedName>
    <definedName name="QB_ROW_189250" localSheetId="10" hidden="1">'P&amp;L Dump'!#REF!</definedName>
    <definedName name="QB_ROW_19011" localSheetId="10" hidden="1">'P&amp;L Dump'!#REF!</definedName>
    <definedName name="QB_ROW_191250" localSheetId="10" hidden="1">'P&amp;L Dump'!#REF!</definedName>
    <definedName name="QB_ROW_19311" localSheetId="10" hidden="1">'P&amp;L Dump'!#REF!</definedName>
    <definedName name="QB_ROW_194250" localSheetId="10" hidden="1">'P&amp;L Dump'!#REF!</definedName>
    <definedName name="QB_ROW_196250" localSheetId="10" hidden="1">'P&amp;L Dump'!#REF!</definedName>
    <definedName name="QB_ROW_197250" localSheetId="10" hidden="1">'P&amp;L Dump'!#REF!</definedName>
    <definedName name="QB_ROW_198250" localSheetId="10" hidden="1">'P&amp;L Dump'!#REF!</definedName>
    <definedName name="QB_ROW_20031" localSheetId="10" hidden="1">'P&amp;L Dump'!#REF!</definedName>
    <definedName name="QB_ROW_201240" localSheetId="10" hidden="1">'P&amp;L Dump'!#REF!</definedName>
    <definedName name="QB_ROW_20331" localSheetId="10" hidden="1">'P&amp;L Dump'!#REF!</definedName>
    <definedName name="QB_ROW_204040" localSheetId="10" hidden="1">'P&amp;L Dump'!#REF!</definedName>
    <definedName name="QB_ROW_204250" localSheetId="10" hidden="1">'P&amp;L Dump'!#REF!</definedName>
    <definedName name="QB_ROW_204340" localSheetId="10" hidden="1">'P&amp;L Dump'!#REF!</definedName>
    <definedName name="QB_ROW_205250" localSheetId="10" hidden="1">'P&amp;L Dump'!#REF!</definedName>
    <definedName name="QB_ROW_206250" localSheetId="10" hidden="1">'P&amp;L Dump'!#REF!</definedName>
    <definedName name="QB_ROW_207040" localSheetId="10" hidden="1">'P&amp;L Dump'!#REF!</definedName>
    <definedName name="QB_ROW_207250" localSheetId="10" hidden="1">'P&amp;L Dump'!#REF!</definedName>
    <definedName name="QB_ROW_207340" localSheetId="10" hidden="1">'P&amp;L Dump'!#REF!</definedName>
    <definedName name="QB_ROW_21031" localSheetId="10" hidden="1">'P&amp;L Dump'!#REF!</definedName>
    <definedName name="QB_ROW_211250" localSheetId="10" hidden="1">'P&amp;L Dump'!#REF!</definedName>
    <definedName name="QB_ROW_212250" localSheetId="10" hidden="1">'P&amp;L Dump'!#REF!</definedName>
    <definedName name="QB_ROW_213250" localSheetId="10" hidden="1">'P&amp;L Dump'!#REF!</definedName>
    <definedName name="QB_ROW_21331" localSheetId="10" hidden="1">'P&amp;L Dump'!#REF!</definedName>
    <definedName name="QB_ROW_214040" localSheetId="10" hidden="1">'P&amp;L Dump'!#REF!</definedName>
    <definedName name="QB_ROW_214250" localSheetId="10" hidden="1">'P&amp;L Dump'!#REF!</definedName>
    <definedName name="QB_ROW_214340" localSheetId="10" hidden="1">'P&amp;L Dump'!#REF!</definedName>
    <definedName name="QB_ROW_215250" localSheetId="10" hidden="1">'P&amp;L Dump'!#REF!</definedName>
    <definedName name="QB_ROW_216250" localSheetId="10" hidden="1">'P&amp;L Dump'!#REF!</definedName>
    <definedName name="QB_ROW_22011" localSheetId="10" hidden="1">'P&amp;L Dump'!#REF!</definedName>
    <definedName name="QB_ROW_222250" localSheetId="10" hidden="1">'P&amp;L Dump'!#REF!</definedName>
    <definedName name="QB_ROW_22311" localSheetId="10" hidden="1">'P&amp;L Dump'!#REF!</definedName>
    <definedName name="QB_ROW_223250" localSheetId="10" hidden="1">'P&amp;L Dump'!#REF!</definedName>
    <definedName name="QB_ROW_225040" localSheetId="10" hidden="1">'P&amp;L Dump'!#REF!</definedName>
    <definedName name="QB_ROW_225250" localSheetId="10" hidden="1">'P&amp;L Dump'!#REF!</definedName>
    <definedName name="QB_ROW_225340" localSheetId="10" hidden="1">'P&amp;L Dump'!#REF!</definedName>
    <definedName name="QB_ROW_226250" localSheetId="10" hidden="1">'P&amp;L Dump'!#REF!</definedName>
    <definedName name="QB_ROW_227250" localSheetId="10" hidden="1">'P&amp;L Dump'!#REF!</definedName>
    <definedName name="QB_ROW_228250" localSheetId="10" hidden="1">'P&amp;L Dump'!#REF!</definedName>
    <definedName name="QB_ROW_229040" localSheetId="10" hidden="1">'P&amp;L Dump'!#REF!</definedName>
    <definedName name="QB_ROW_229250" localSheetId="10" hidden="1">'P&amp;L Dump'!#REF!</definedName>
    <definedName name="QB_ROW_229340" localSheetId="10" hidden="1">'P&amp;L Dump'!#REF!</definedName>
    <definedName name="QB_ROW_23021" localSheetId="10" hidden="1">'P&amp;L Dump'!#REF!</definedName>
    <definedName name="QB_ROW_231250" localSheetId="10" hidden="1">'P&amp;L Dump'!#REF!</definedName>
    <definedName name="QB_ROW_232250" localSheetId="10" hidden="1">'P&amp;L Dump'!#REF!</definedName>
    <definedName name="QB_ROW_23321" localSheetId="10" hidden="1">'P&amp;L Dump'!#REF!</definedName>
    <definedName name="QB_ROW_233250" localSheetId="10" hidden="1">'P&amp;L Dump'!#REF!</definedName>
    <definedName name="QB_ROW_238240" localSheetId="10" hidden="1">'P&amp;L Dump'!#REF!</definedName>
    <definedName name="QB_ROW_24021" localSheetId="10" hidden="1">'P&amp;L Dump'!#REF!</definedName>
    <definedName name="QB_ROW_24321" localSheetId="10" hidden="1">'P&amp;L Dump'!#REF!</definedName>
    <definedName name="QB_ROW_247240" localSheetId="10" hidden="1">'P&amp;L Dump'!#REF!</definedName>
    <definedName name="QB_ROW_248240" localSheetId="10" hidden="1">'P&amp;L Dump'!#REF!</definedName>
    <definedName name="QB_ROW_249230" localSheetId="10" hidden="1">'P&amp;L Dump'!#REF!</definedName>
    <definedName name="QB_ROW_250030" localSheetId="10" hidden="1">'P&amp;L Dump'!#REF!</definedName>
    <definedName name="QB_ROW_250240" localSheetId="10" hidden="1">'P&amp;L Dump'!#REF!</definedName>
    <definedName name="QB_ROW_250330" localSheetId="10" hidden="1">'P&amp;L Dump'!#REF!</definedName>
    <definedName name="QB_ROW_251240" localSheetId="10" hidden="1">'P&amp;L Dump'!#REF!</definedName>
    <definedName name="QB_ROW_252240" localSheetId="10" hidden="1">'P&amp;L Dump'!#REF!</definedName>
    <definedName name="QB_ROW_253240" localSheetId="10" hidden="1">'P&amp;L Dump'!#REF!</definedName>
    <definedName name="QB_ROW_256240" localSheetId="10" hidden="1">'P&amp;L Dump'!#REF!</definedName>
    <definedName name="QB_ROW_257240" localSheetId="10" hidden="1">'P&amp;L Dump'!#REF!</definedName>
    <definedName name="QB_ROW_258250" localSheetId="10" hidden="1">'P&amp;L Dump'!#REF!</definedName>
    <definedName name="QB_ROW_259250" localSheetId="10" hidden="1">'P&amp;L Dump'!#REF!</definedName>
    <definedName name="QB_ROW_260250" localSheetId="10" hidden="1">'P&amp;L Dump'!#REF!</definedName>
    <definedName name="QB_ROW_261250" localSheetId="10" hidden="1">'P&amp;L Dump'!#REF!</definedName>
    <definedName name="QB_ROW_263250" localSheetId="10" hidden="1">'P&amp;L Dump'!#REF!</definedName>
    <definedName name="QB_ROW_264230" localSheetId="10" hidden="1">'P&amp;L Dump'!#REF!</definedName>
    <definedName name="QB_ROW_266240" localSheetId="10" hidden="1">'P&amp;L Dump'!#REF!</definedName>
    <definedName name="QB_ROW_268250" localSheetId="10" hidden="1">'P&amp;L Dump'!#REF!</definedName>
    <definedName name="QB_ROW_269250" localSheetId="10" hidden="1">'P&amp;L Dump'!#REF!</definedName>
    <definedName name="QB_ROW_272230" localSheetId="10" hidden="1">'P&amp;L Dump'!#REF!</definedName>
    <definedName name="QB_ROW_285240" localSheetId="10" hidden="1">'P&amp;L Dump'!#REF!</definedName>
    <definedName name="QB_ROW_286040" localSheetId="10" hidden="1">'P&amp;L Dump'!#REF!</definedName>
    <definedName name="QB_ROW_286250" localSheetId="10" hidden="1">'P&amp;L Dump'!#REF!</definedName>
    <definedName name="QB_ROW_286340" localSheetId="10" hidden="1">'P&amp;L Dump'!#REF!</definedName>
    <definedName name="QB_ROW_287250" localSheetId="10" hidden="1">'P&amp;L Dump'!#REF!</definedName>
    <definedName name="QB_ROW_288250" localSheetId="10" hidden="1">'P&amp;L Dump'!#REF!</definedName>
    <definedName name="QB_ROW_289250" localSheetId="10" hidden="1">'P&amp;L Dump'!#REF!</definedName>
    <definedName name="QB_ROW_290040" localSheetId="10" hidden="1">'P&amp;L Dump'!#REF!</definedName>
    <definedName name="QB_ROW_290250" localSheetId="10" hidden="1">'P&amp;L Dump'!#REF!</definedName>
    <definedName name="QB_ROW_290340" localSheetId="10" hidden="1">'P&amp;L Dump'!#REF!</definedName>
    <definedName name="QB_ROW_291250" localSheetId="10" hidden="1">'P&amp;L Dump'!#REF!</definedName>
    <definedName name="QB_ROW_292250" localSheetId="10" hidden="1">'P&amp;L Dump'!#REF!</definedName>
    <definedName name="QB_ROW_293250" localSheetId="10" hidden="1">'P&amp;L Dump'!#REF!</definedName>
    <definedName name="QB_ROW_294250" localSheetId="10" hidden="1">'P&amp;L Dump'!#REF!</definedName>
    <definedName name="QB_ROW_295250" localSheetId="10" hidden="1">'P&amp;L Dump'!#REF!</definedName>
    <definedName name="QB_ROW_296040" localSheetId="10" hidden="1">'P&amp;L Dump'!#REF!</definedName>
    <definedName name="QB_ROW_296250" localSheetId="10" hidden="1">'P&amp;L Dump'!#REF!</definedName>
    <definedName name="QB_ROW_296340" localSheetId="10" hidden="1">'P&amp;L Dump'!#REF!</definedName>
    <definedName name="QB_ROW_297250" localSheetId="10" hidden="1">'P&amp;L Dump'!#REF!</definedName>
    <definedName name="QB_ROW_298250" localSheetId="10" hidden="1">'P&amp;L Dump'!#REF!</definedName>
    <definedName name="QB_ROW_299250" localSheetId="10" hidden="1">'P&amp;L Dump'!#REF!</definedName>
    <definedName name="QB_ROW_300250" localSheetId="10" hidden="1">'P&amp;L Dump'!#REF!</definedName>
    <definedName name="QB_ROW_301040" localSheetId="10" hidden="1">'P&amp;L Dump'!#REF!</definedName>
    <definedName name="QB_ROW_301250" localSheetId="10" hidden="1">'P&amp;L Dump'!#REF!</definedName>
    <definedName name="QB_ROW_301340" localSheetId="10" hidden="1">'P&amp;L Dump'!#REF!</definedName>
    <definedName name="QB_ROW_302250" localSheetId="10" hidden="1">'P&amp;L Dump'!#REF!</definedName>
    <definedName name="QB_ROW_303250" localSheetId="10" hidden="1">'P&amp;L Dump'!#REF!</definedName>
    <definedName name="QB_ROW_304250" localSheetId="10" hidden="1">'P&amp;L Dump'!#REF!</definedName>
    <definedName name="QB_ROW_305250" localSheetId="10" hidden="1">'P&amp;L Dump'!#REF!</definedName>
    <definedName name="QB_ROW_306240" localSheetId="10" hidden="1">'P&amp;L Dump'!#REF!</definedName>
    <definedName name="QB_ROW_307250" localSheetId="10" hidden="1">'P&amp;L Dump'!#REF!</definedName>
    <definedName name="QB_ROW_308240" localSheetId="10" hidden="1">'P&amp;L Dump'!#REF!</definedName>
    <definedName name="QB_ROW_309040" localSheetId="10" hidden="1">'P&amp;L Dump'!#REF!</definedName>
    <definedName name="QB_ROW_309250" localSheetId="10" hidden="1">'P&amp;L Dump'!#REF!</definedName>
    <definedName name="QB_ROW_309340" localSheetId="10" hidden="1">'P&amp;L Dump'!#REF!</definedName>
    <definedName name="QB_ROW_310250" localSheetId="10" hidden="1">'P&amp;L Dump'!#REF!</definedName>
    <definedName name="QB_ROW_311250" localSheetId="10" hidden="1">'P&amp;L Dump'!#REF!</definedName>
    <definedName name="QB_ROW_312250" localSheetId="10" hidden="1">'P&amp;L Dump'!#REF!</definedName>
    <definedName name="QB_ROW_313040" localSheetId="10" hidden="1">'P&amp;L Dump'!#REF!</definedName>
    <definedName name="QB_ROW_313250" localSheetId="10" hidden="1">'P&amp;L Dump'!#REF!</definedName>
    <definedName name="QB_ROW_313340" localSheetId="10" hidden="1">'P&amp;L Dump'!#REF!</definedName>
    <definedName name="QB_ROW_314250" localSheetId="10" hidden="1">'P&amp;L Dump'!#REF!</definedName>
    <definedName name="QB_ROW_315250" localSheetId="10" hidden="1">'P&amp;L Dump'!#REF!</definedName>
    <definedName name="QB_ROW_316250" localSheetId="10" hidden="1">'P&amp;L Dump'!#REF!</definedName>
    <definedName name="QB_ROW_317250" localSheetId="10" hidden="1">'P&amp;L Dump'!#REF!</definedName>
    <definedName name="QB_ROW_318040" localSheetId="10" hidden="1">'P&amp;L Dump'!#REF!</definedName>
    <definedName name="QB_ROW_318250" localSheetId="10" hidden="1">'P&amp;L Dump'!#REF!</definedName>
    <definedName name="QB_ROW_318340" localSheetId="10" hidden="1">'P&amp;L Dump'!#REF!</definedName>
    <definedName name="QB_ROW_319250" localSheetId="10" hidden="1">'P&amp;L Dump'!#REF!</definedName>
    <definedName name="QB_ROW_320250" localSheetId="10" hidden="1">'P&amp;L Dump'!#REF!</definedName>
    <definedName name="QB_ROW_321250" localSheetId="10" hidden="1">'P&amp;L Dump'!#REF!</definedName>
    <definedName name="QB_ROW_322250" localSheetId="10" hidden="1">'P&amp;L Dump'!#REF!</definedName>
    <definedName name="QB_ROW_323040" localSheetId="10" hidden="1">'P&amp;L Dump'!#REF!</definedName>
    <definedName name="QB_ROW_323250" localSheetId="10" hidden="1">'P&amp;L Dump'!#REF!</definedName>
    <definedName name="QB_ROW_323340" localSheetId="10" hidden="1">'P&amp;L Dump'!#REF!</definedName>
    <definedName name="QB_ROW_324250" localSheetId="10" hidden="1">'P&amp;L Dump'!#REF!</definedName>
    <definedName name="QB_ROW_325250" localSheetId="10" hidden="1">'P&amp;L Dump'!#REF!</definedName>
    <definedName name="QB_ROW_326250" localSheetId="10" hidden="1">'P&amp;L Dump'!#REF!</definedName>
    <definedName name="QB_ROW_327250" localSheetId="10" hidden="1">'P&amp;L Dump'!#REF!</definedName>
    <definedName name="QB_ROW_328250" localSheetId="10" hidden="1">'P&amp;L Dump'!#REF!</definedName>
    <definedName name="QB_ROW_329250" localSheetId="10" hidden="1">'P&amp;L Dump'!#REF!</definedName>
    <definedName name="QB_ROW_330250" localSheetId="10" hidden="1">'P&amp;L Dump'!#REF!</definedName>
    <definedName name="QB_ROW_331240" localSheetId="10" hidden="1">'P&amp;L Dump'!#REF!</definedName>
    <definedName name="QB_ROW_334040" localSheetId="10" hidden="1">'P&amp;L Dump'!#REF!</definedName>
    <definedName name="QB_ROW_334250" localSheetId="10" hidden="1">'P&amp;L Dump'!#REF!</definedName>
    <definedName name="QB_ROW_334340" localSheetId="10" hidden="1">'P&amp;L Dump'!#REF!</definedName>
    <definedName name="QB_ROW_335250" localSheetId="10" hidden="1">'P&amp;L Dump'!#REF!</definedName>
    <definedName name="QB_ROW_336040" localSheetId="10" hidden="1">'P&amp;L Dump'!#REF!</definedName>
    <definedName name="QB_ROW_336250" localSheetId="10" hidden="1">'P&amp;L Dump'!#REF!</definedName>
    <definedName name="QB_ROW_336340" localSheetId="10" hidden="1">'P&amp;L Dump'!#REF!</definedName>
    <definedName name="QB_ROW_337250" localSheetId="10" hidden="1">'P&amp;L Dump'!#REF!</definedName>
    <definedName name="QB_ROW_338040" localSheetId="10" hidden="1">'P&amp;L Dump'!#REF!</definedName>
    <definedName name="QB_ROW_338250" localSheetId="10" hidden="1">'P&amp;L Dump'!#REF!</definedName>
    <definedName name="QB_ROW_338340" localSheetId="10" hidden="1">'P&amp;L Dump'!#REF!</definedName>
    <definedName name="QB_ROW_339250" localSheetId="10" hidden="1">'P&amp;L Dump'!#REF!</definedName>
    <definedName name="QB_ROW_340250" localSheetId="10" hidden="1">'P&amp;L Dump'!#REF!</definedName>
    <definedName name="QB_ROW_341250" localSheetId="10" hidden="1">'P&amp;L Dump'!#REF!</definedName>
    <definedName name="QB_ROW_342250" localSheetId="10" hidden="1">'P&amp;L Dump'!#REF!</definedName>
    <definedName name="QB_ROW_343250" localSheetId="10" hidden="1">'P&amp;L Dump'!#REF!</definedName>
    <definedName name="QB_ROW_344250" localSheetId="10" hidden="1">'P&amp;L Dump'!#REF!</definedName>
    <definedName name="QB_ROW_345250" localSheetId="10" hidden="1">'P&amp;L Dump'!#REF!</definedName>
    <definedName name="QB_ROW_346040" localSheetId="10" hidden="1">'P&amp;L Dump'!#REF!</definedName>
    <definedName name="QB_ROW_346250" localSheetId="10" hidden="1">'P&amp;L Dump'!#REF!</definedName>
    <definedName name="QB_ROW_346340" localSheetId="10" hidden="1">'P&amp;L Dump'!#REF!</definedName>
    <definedName name="QB_ROW_347250" localSheetId="10" hidden="1">'P&amp;L Dump'!#REF!</definedName>
    <definedName name="QB_ROW_348250" localSheetId="10" hidden="1">'P&amp;L Dump'!#REF!</definedName>
    <definedName name="QB_ROW_349040" localSheetId="10" hidden="1">'P&amp;L Dump'!#REF!</definedName>
    <definedName name="QB_ROW_349250" localSheetId="10" hidden="1">'P&amp;L Dump'!#REF!</definedName>
    <definedName name="QB_ROW_349340" localSheetId="10" hidden="1">'P&amp;L Dump'!#REF!</definedName>
    <definedName name="QB_ROW_350250" localSheetId="10" hidden="1">'P&amp;L Dump'!#REF!</definedName>
    <definedName name="QB_ROW_351250" localSheetId="10" hidden="1">'P&amp;L Dump'!#REF!</definedName>
    <definedName name="QB_ROW_352250" localSheetId="10" hidden="1">'P&amp;L Dump'!#REF!</definedName>
    <definedName name="QB_ROW_353250" localSheetId="10" hidden="1">'P&amp;L Dump'!#REF!</definedName>
    <definedName name="QB_ROW_354250" localSheetId="10" hidden="1">'P&amp;L Dump'!#REF!</definedName>
    <definedName name="QB_ROW_355250" localSheetId="10" hidden="1">'P&amp;L Dump'!#REF!</definedName>
    <definedName name="QB_ROW_356250" localSheetId="10" hidden="1">'P&amp;L Dump'!#REF!</definedName>
    <definedName name="QB_ROW_357250" localSheetId="10" hidden="1">'P&amp;L Dump'!#REF!</definedName>
    <definedName name="QB_ROW_358250" localSheetId="10" hidden="1">'P&amp;L Dump'!#REF!</definedName>
    <definedName name="QB_ROW_359250" localSheetId="10" hidden="1">'P&amp;L Dump'!#REF!</definedName>
    <definedName name="QB_ROW_360250" localSheetId="10" hidden="1">'P&amp;L Dump'!#REF!</definedName>
    <definedName name="QB_ROW_361250" localSheetId="10" hidden="1">'P&amp;L Dump'!#REF!</definedName>
    <definedName name="QB_ROW_362250" localSheetId="10" hidden="1">'P&amp;L Dump'!#REF!</definedName>
    <definedName name="QB_ROW_363250" localSheetId="10" hidden="1">'P&amp;L Dump'!#REF!</definedName>
    <definedName name="QB_ROW_364250" localSheetId="10" hidden="1">'P&amp;L Dump'!#REF!</definedName>
    <definedName name="QB_ROW_365250" localSheetId="10" hidden="1">'P&amp;L Dump'!#REF!</definedName>
    <definedName name="QB_ROW_366250" localSheetId="10" hidden="1">'P&amp;L Dump'!#REF!</definedName>
    <definedName name="QB_ROW_367250" localSheetId="10" hidden="1">'P&amp;L Dump'!#REF!</definedName>
    <definedName name="QB_ROW_368250" localSheetId="10" hidden="1">'P&amp;L Dump'!#REF!</definedName>
    <definedName name="QB_ROW_370250" localSheetId="10" hidden="1">'P&amp;L Dump'!#REF!</definedName>
    <definedName name="QB_ROW_371250" localSheetId="10" hidden="1">'P&amp;L Dump'!#REF!</definedName>
    <definedName name="QB_ROW_372250" localSheetId="10" hidden="1">'P&amp;L Dump'!#REF!</definedName>
    <definedName name="QB_ROW_373250" localSheetId="10" hidden="1">'P&amp;L Dump'!#REF!</definedName>
    <definedName name="QB_ROW_374250" localSheetId="10" hidden="1">'P&amp;L Dump'!#REF!</definedName>
    <definedName name="QB_ROW_375250" localSheetId="10" hidden="1">'P&amp;L Dump'!#REF!</definedName>
    <definedName name="QB_ROW_376250" localSheetId="10" hidden="1">'P&amp;L Dump'!#REF!</definedName>
    <definedName name="QB_ROW_377250" localSheetId="10" hidden="1">'P&amp;L Dump'!#REF!</definedName>
    <definedName name="QB_ROW_378250" localSheetId="10" hidden="1">'P&amp;L Dump'!#REF!</definedName>
    <definedName name="QB_ROW_50240" localSheetId="10" hidden="1">'P&amp;L Dump'!#REF!</definedName>
    <definedName name="QB_ROW_51240" localSheetId="10" hidden="1">'P&amp;L Dump'!#REF!</definedName>
    <definedName name="QB_ROW_52240" localSheetId="10" hidden="1">'P&amp;L Dump'!#REF!</definedName>
    <definedName name="QB_ROW_85040" localSheetId="10" hidden="1">'P&amp;L Dump'!#REF!</definedName>
    <definedName name="QB_ROW_85250" localSheetId="10" hidden="1">'P&amp;L Dump'!#REF!</definedName>
    <definedName name="QB_ROW_85340" localSheetId="10" hidden="1">'P&amp;L Dump'!#REF!</definedName>
    <definedName name="QB_ROW_86250" localSheetId="10" hidden="1">'P&amp;L Dump'!#REF!</definedName>
    <definedName name="QB_ROW_86321" localSheetId="10" hidden="1">'P&amp;L Dump'!#REF!</definedName>
    <definedName name="QB_ROW_87031" localSheetId="10" hidden="1">'P&amp;L Dump'!#REF!</definedName>
    <definedName name="QB_ROW_87050" localSheetId="10" hidden="1">'P&amp;L Dump'!#REF!</definedName>
    <definedName name="QB_ROW_87260" localSheetId="10" hidden="1">'P&amp;L Dump'!#REF!</definedName>
    <definedName name="QB_ROW_87331" localSheetId="10" hidden="1">'P&amp;L Dump'!#REF!</definedName>
    <definedName name="QB_ROW_87350" localSheetId="10" hidden="1">'P&amp;L Dump'!#REF!</definedName>
    <definedName name="QB_ROW_88260" localSheetId="10" hidden="1">'P&amp;L Dump'!#REF!</definedName>
    <definedName name="QB_ROW_89250" localSheetId="10" hidden="1">'P&amp;L Dump'!#REF!</definedName>
    <definedName name="QB_ROW_90250" localSheetId="10" hidden="1">'P&amp;L Dump'!#REF!</definedName>
    <definedName name="QB_ROW_91040" localSheetId="10" hidden="1">'P&amp;L Dump'!#REF!</definedName>
    <definedName name="QB_ROW_91250" localSheetId="10" hidden="1">'P&amp;L Dump'!#REF!</definedName>
    <definedName name="QB_ROW_91340" localSheetId="10" hidden="1">'P&amp;L Dump'!#REF!</definedName>
    <definedName name="QB_ROW_95050" localSheetId="10" hidden="1">'P&amp;L Dump'!#REF!</definedName>
    <definedName name="QB_ROW_95260" localSheetId="10" hidden="1">'P&amp;L Dump'!#REF!</definedName>
    <definedName name="QB_ROW_95350" localSheetId="10" hidden="1">'P&amp;L Dump'!#REF!</definedName>
    <definedName name="QBCANSUPPORTUPDATE" localSheetId="10">TRUE</definedName>
    <definedName name="QBCOMPANYFILENAME" localSheetId="10">"C:\Users\Christina\Documents\Consulting Info\Clients\Results Learning, Inc\Books\2013 Books\Jan 2014\Results Learning LLC New 1.9.14.QBW"</definedName>
    <definedName name="QBENDDATE" localSheetId="10">20131231</definedName>
    <definedName name="QBHEADERSONSCREEN" localSheetId="10">FALSE</definedName>
    <definedName name="QBMETADATASIZE" localSheetId="10">5802</definedName>
    <definedName name="QBPRESERVECOLOR" localSheetId="10">TRUE</definedName>
    <definedName name="QBPRESERVEFONT" localSheetId="10">TRUE</definedName>
    <definedName name="QBPRESERVEROWHEIGHT" localSheetId="10">TRUE</definedName>
    <definedName name="QBPRESERVESPACE" localSheetId="10">TRUE</definedName>
    <definedName name="QBREPORTCOLAXIS" localSheetId="10">8</definedName>
    <definedName name="QBREPORTCOMPANYID" localSheetId="10">"f3dc8332db9645e68dab489f7350220c"</definedName>
    <definedName name="QBREPORTCOMPARECOL_ANNUALBUDGET" localSheetId="10">FALSE</definedName>
    <definedName name="QBREPORTCOMPARECOL_AVGCOGS" localSheetId="10">FALSE</definedName>
    <definedName name="QBREPORTCOMPARECOL_AVGPRICE" localSheetId="10">FALSE</definedName>
    <definedName name="QBREPORTCOMPARECOL_BUDDIFF" localSheetId="10">FALSE</definedName>
    <definedName name="QBREPORTCOMPARECOL_BUDGET" localSheetId="10">FALSE</definedName>
    <definedName name="QBREPORTCOMPARECOL_BUDPCT" localSheetId="10">FALSE</definedName>
    <definedName name="QBREPORTCOMPARECOL_COGS" localSheetId="10">FALSE</definedName>
    <definedName name="QBREPORTCOMPARECOL_EXCLUDEAMOUNT" localSheetId="10">FALSE</definedName>
    <definedName name="QBREPORTCOMPARECOL_EXCLUDECURPERIOD" localSheetId="10">FALSE</definedName>
    <definedName name="QBREPORTCOMPARECOL_FORECAST" localSheetId="10">FALSE</definedName>
    <definedName name="QBREPORTCOMPARECOL_GROSSMARGIN" localSheetId="10">FALSE</definedName>
    <definedName name="QBREPORTCOMPARECOL_GROSSMARGINPCT" localSheetId="10">FALSE</definedName>
    <definedName name="QBREPORTCOMPARECOL_HOURS" localSheetId="10">FALSE</definedName>
    <definedName name="QBREPORTCOMPARECOL_PCTCOL" localSheetId="10">FALSE</definedName>
    <definedName name="QBREPORTCOMPARECOL_PCTEXPENSE" localSheetId="10">FALSE</definedName>
    <definedName name="QBREPORTCOMPARECOL_PCTINCOME" localSheetId="10">FALSE</definedName>
    <definedName name="QBREPORTCOMPARECOL_PCTOFSALES" localSheetId="10">FALSE</definedName>
    <definedName name="QBREPORTCOMPARECOL_PCTROW" localSheetId="10">FALSE</definedName>
    <definedName name="QBREPORTCOMPARECOL_PPDIFF" localSheetId="10">FALSE</definedName>
    <definedName name="QBREPORTCOMPARECOL_PPPCT" localSheetId="10">FALSE</definedName>
    <definedName name="QBREPORTCOMPARECOL_PREVPERIOD" localSheetId="10">FALSE</definedName>
    <definedName name="QBREPORTCOMPARECOL_PREVYEAR" localSheetId="10">FALSE</definedName>
    <definedName name="QBREPORTCOMPARECOL_PYDIFF" localSheetId="10">FALSE</definedName>
    <definedName name="QBREPORTCOMPARECOL_PYPCT" localSheetId="10">FALSE</definedName>
    <definedName name="QBREPORTCOMPARECOL_QTY" localSheetId="10">FALSE</definedName>
    <definedName name="QBREPORTCOMPARECOL_RATE" localSheetId="10">FALSE</definedName>
    <definedName name="QBREPORTCOMPARECOL_TRIPBILLEDMILES" localSheetId="10">FALSE</definedName>
    <definedName name="QBREPORTCOMPARECOL_TRIPBILLINGAMOUNT" localSheetId="10">FALSE</definedName>
    <definedName name="QBREPORTCOMPARECOL_TRIPMILES" localSheetId="10">FALSE</definedName>
    <definedName name="QBREPORTCOMPARECOL_TRIPNOTBILLABLEMILES" localSheetId="10">FALSE</definedName>
    <definedName name="QBREPORTCOMPARECOL_TRIPTAXDEDUCTIBLEAMOUNT" localSheetId="10">FALSE</definedName>
    <definedName name="QBREPORTCOMPARECOL_TRIPUNBILLEDMILES" localSheetId="10">FALSE</definedName>
    <definedName name="QBREPORTCOMPARECOL_YTD" localSheetId="10">FALSE</definedName>
    <definedName name="QBREPORTCOMPARECOL_YTDBUDGET" localSheetId="10">FALSE</definedName>
    <definedName name="QBREPORTCOMPARECOL_YTDPCT" localSheetId="10">FALSE</definedName>
    <definedName name="QBREPORTROWAXIS" localSheetId="10">11</definedName>
    <definedName name="QBREPORTSUBCOLAXIS" localSheetId="10">0</definedName>
    <definedName name="QBREPORTTYPE" localSheetId="10">0</definedName>
    <definedName name="QBROWHEADERS" localSheetId="10">7</definedName>
    <definedName name="QBSTARTDATE" localSheetId="10">20110101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31" l="1"/>
  <c r="K34" i="31"/>
  <c r="K32" i="31"/>
  <c r="K31" i="31"/>
  <c r="F28" i="37"/>
  <c r="F25" i="37"/>
  <c r="F23" i="37"/>
  <c r="F16" i="37"/>
  <c r="F15" i="37"/>
  <c r="F13" i="37"/>
  <c r="F12" i="37"/>
  <c r="F11" i="37"/>
  <c r="N188" i="5"/>
  <c r="BN600" i="7"/>
  <c r="BN594" i="7"/>
  <c r="BN602" i="7"/>
  <c r="J138" i="5"/>
  <c r="BN556" i="7"/>
  <c r="BN548" i="7"/>
  <c r="BN540" i="7"/>
  <c r="BN534" i="7"/>
  <c r="BN528" i="7"/>
  <c r="BN522" i="7"/>
  <c r="BN516" i="7"/>
  <c r="BN502" i="7"/>
  <c r="BN496" i="7"/>
  <c r="BN490" i="7"/>
  <c r="BN484" i="7"/>
  <c r="BN475" i="7"/>
  <c r="BN469" i="7"/>
  <c r="BN463" i="7"/>
  <c r="BN456" i="7"/>
  <c r="BN450" i="7"/>
  <c r="BN442" i="7"/>
  <c r="BN436" i="7"/>
  <c r="BN430" i="7"/>
  <c r="BN562" i="7"/>
  <c r="BN568" i="7"/>
  <c r="BN508" i="7"/>
  <c r="BN420" i="7"/>
  <c r="BN570" i="7"/>
  <c r="J128" i="5"/>
  <c r="BN389" i="7"/>
  <c r="BN383" i="7"/>
  <c r="BN391" i="7"/>
  <c r="J96" i="5"/>
  <c r="L175" i="5"/>
  <c r="BN313" i="7"/>
  <c r="BN307" i="7"/>
  <c r="BN301" i="7"/>
  <c r="BN295" i="7"/>
  <c r="BN289" i="7"/>
  <c r="BN283" i="7"/>
  <c r="BN277" i="7"/>
  <c r="BN271" i="7"/>
  <c r="BN265" i="7"/>
  <c r="BN259" i="7"/>
  <c r="BN253" i="7"/>
  <c r="BN247" i="7"/>
  <c r="BN241" i="7"/>
  <c r="BN315" i="7"/>
  <c r="J76" i="5"/>
  <c r="BN335" i="7"/>
  <c r="BN329" i="7"/>
  <c r="BN323" i="7"/>
  <c r="BN337" i="7"/>
  <c r="J82" i="5"/>
  <c r="BN369" i="7"/>
  <c r="BN363" i="7"/>
  <c r="BN357" i="7"/>
  <c r="BN351" i="7"/>
  <c r="BN345" i="7"/>
  <c r="BN371" i="7"/>
  <c r="J90" i="5"/>
  <c r="BN375" i="7"/>
  <c r="J92" i="5"/>
  <c r="BN405" i="7"/>
  <c r="BN399" i="7"/>
  <c r="BN407" i="7"/>
  <c r="J101" i="5"/>
  <c r="BN634" i="7"/>
  <c r="BN628" i="7"/>
  <c r="BN622" i="7"/>
  <c r="BN616" i="7"/>
  <c r="BN610" i="7"/>
  <c r="BN636" i="7"/>
  <c r="J146" i="5"/>
  <c r="BN644" i="7"/>
  <c r="J148" i="5"/>
  <c r="BN692" i="7"/>
  <c r="BN686" i="7"/>
  <c r="BN694" i="7"/>
  <c r="J160" i="5"/>
  <c r="BN584" i="7"/>
  <c r="BN578" i="7"/>
  <c r="BN586" i="7"/>
  <c r="J133" i="5"/>
  <c r="BN911" i="7"/>
  <c r="BN903" i="7"/>
  <c r="BN895" i="7"/>
  <c r="BN887" i="7"/>
  <c r="BN913" i="7"/>
  <c r="J199" i="5"/>
  <c r="BN831" i="7"/>
  <c r="J180" i="5"/>
  <c r="BN221" i="7"/>
  <c r="J61" i="5"/>
  <c r="L176" i="5"/>
  <c r="BN821" i="7"/>
  <c r="BN815" i="7"/>
  <c r="BN809" i="7"/>
  <c r="BN803" i="7"/>
  <c r="BN797" i="7"/>
  <c r="BN789" i="7"/>
  <c r="BN782" i="7"/>
  <c r="BN772" i="7"/>
  <c r="BN764" i="7"/>
  <c r="BN757" i="7"/>
  <c r="BN751" i="7"/>
  <c r="BN745" i="7"/>
  <c r="BN734" i="7"/>
  <c r="BN727" i="7"/>
  <c r="BN708" i="7"/>
  <c r="BN823" i="7"/>
  <c r="J178" i="5"/>
  <c r="BN847" i="7"/>
  <c r="BN841" i="7"/>
  <c r="BN849" i="7"/>
  <c r="J185" i="5"/>
  <c r="BN863" i="7"/>
  <c r="BN857" i="7"/>
  <c r="BN869" i="7"/>
  <c r="BN875" i="7"/>
  <c r="BN877" i="7"/>
  <c r="J192" i="5"/>
  <c r="BN931" i="7"/>
  <c r="BN923" i="7"/>
  <c r="BN933" i="7"/>
  <c r="J204" i="5"/>
  <c r="BN959" i="7"/>
  <c r="BN951" i="7"/>
  <c r="BN943" i="7"/>
  <c r="BN961" i="7"/>
  <c r="J210" i="5"/>
  <c r="L178" i="5"/>
  <c r="BN1021" i="7"/>
  <c r="BN1015" i="7"/>
  <c r="BN1009" i="7"/>
  <c r="BN1003" i="7"/>
  <c r="BN997" i="7"/>
  <c r="BN991" i="7"/>
  <c r="BN982" i="7"/>
  <c r="BN976" i="7"/>
  <c r="BN970" i="7"/>
  <c r="BN1023" i="7"/>
  <c r="J222" i="5"/>
  <c r="BN1057" i="7"/>
  <c r="BN1049" i="7"/>
  <c r="BN1041" i="7"/>
  <c r="BN1033" i="7"/>
  <c r="BN1059" i="7"/>
  <c r="J229" i="5"/>
  <c r="L180" i="5"/>
  <c r="BN1101" i="7"/>
  <c r="BN1107" i="7"/>
  <c r="BN1113" i="7"/>
  <c r="BN1119" i="7"/>
  <c r="BN1125" i="7"/>
  <c r="BN1131" i="7"/>
  <c r="BN1133" i="7"/>
  <c r="J246" i="5"/>
  <c r="L183" i="5"/>
  <c r="BN1092" i="7"/>
  <c r="BN1086" i="7"/>
  <c r="BN1080" i="7"/>
  <c r="BN1094" i="7"/>
  <c r="J237" i="5"/>
  <c r="L185" i="5"/>
  <c r="L188" i="5"/>
  <c r="P188" i="5"/>
  <c r="BN1157" i="7"/>
  <c r="J248" i="5"/>
  <c r="BN1163" i="7"/>
  <c r="J249" i="5"/>
  <c r="BN1067" i="7"/>
  <c r="BN1069" i="7"/>
  <c r="J231" i="5"/>
  <c r="BN676" i="7"/>
  <c r="BN670" i="7"/>
  <c r="BN664" i="7"/>
  <c r="BN678" i="7"/>
  <c r="J155" i="5"/>
  <c r="BN654" i="7"/>
  <c r="J149" i="5"/>
  <c r="J252" i="5"/>
  <c r="BL283" i="7"/>
  <c r="BL295" i="7"/>
  <c r="BL315" i="7"/>
  <c r="BF241" i="7"/>
  <c r="BH241" i="7"/>
  <c r="BJ241" i="7"/>
  <c r="BF247" i="7"/>
  <c r="BH247" i="7"/>
  <c r="BJ247" i="7"/>
  <c r="BF253" i="7"/>
  <c r="BH253" i="7"/>
  <c r="BJ253" i="7"/>
  <c r="BF259" i="7"/>
  <c r="BH259" i="7"/>
  <c r="BJ259" i="7"/>
  <c r="BF271" i="7"/>
  <c r="BH271" i="7"/>
  <c r="BJ271" i="7"/>
  <c r="BF277" i="7"/>
  <c r="BH277" i="7"/>
  <c r="BJ277" i="7"/>
  <c r="BF283" i="7"/>
  <c r="BH283" i="7"/>
  <c r="BJ283" i="7"/>
  <c r="BF289" i="7"/>
  <c r="BH289" i="7"/>
  <c r="BJ289" i="7"/>
  <c r="BF301" i="7"/>
  <c r="BH301" i="7"/>
  <c r="BJ301" i="7"/>
  <c r="BF307" i="7"/>
  <c r="BH307" i="7"/>
  <c r="BJ307" i="7"/>
  <c r="BF313" i="7"/>
  <c r="BH313" i="7"/>
  <c r="BJ313" i="7"/>
  <c r="BF265" i="7"/>
  <c r="BH265" i="7"/>
  <c r="BJ265" i="7"/>
  <c r="BF295" i="7"/>
  <c r="BH295" i="7"/>
  <c r="BJ295" i="7"/>
  <c r="BJ315" i="7"/>
  <c r="BH315" i="7"/>
  <c r="BF315" i="7"/>
  <c r="Q225" i="7"/>
  <c r="U225" i="7"/>
  <c r="Y225" i="7"/>
  <c r="AC225" i="7"/>
  <c r="AG225" i="7"/>
  <c r="AK225" i="7"/>
  <c r="AO225" i="7"/>
  <c r="AS225" i="7"/>
  <c r="AW225" i="7"/>
  <c r="BA225" i="7"/>
  <c r="BB225" i="7"/>
  <c r="AX225" i="7"/>
  <c r="AT225" i="7"/>
  <c r="AP225" i="7"/>
  <c r="AL225" i="7"/>
  <c r="AH225" i="7"/>
  <c r="AD225" i="7"/>
  <c r="Z225" i="7"/>
  <c r="R225" i="7"/>
  <c r="N225" i="7"/>
  <c r="J225" i="7"/>
  <c r="V225" i="7"/>
  <c r="BD225" i="7"/>
  <c r="BB226" i="7"/>
  <c r="AX226" i="7"/>
  <c r="AT226" i="7"/>
  <c r="AP226" i="7"/>
  <c r="AL226" i="7"/>
  <c r="AH226" i="7"/>
  <c r="AD226" i="7"/>
  <c r="Z226" i="7"/>
  <c r="R226" i="7"/>
  <c r="N226" i="7"/>
  <c r="J226" i="7"/>
  <c r="V226" i="7"/>
  <c r="BD226" i="7"/>
  <c r="BB227" i="7"/>
  <c r="AX227" i="7"/>
  <c r="AT227" i="7"/>
  <c r="AP227" i="7"/>
  <c r="AL227" i="7"/>
  <c r="AH227" i="7"/>
  <c r="AD227" i="7"/>
  <c r="Z227" i="7"/>
  <c r="R227" i="7"/>
  <c r="N227" i="7"/>
  <c r="J227" i="7"/>
  <c r="V227" i="7"/>
  <c r="BD227" i="7"/>
  <c r="AD228" i="7"/>
  <c r="J228" i="7"/>
  <c r="BD228" i="7"/>
  <c r="AD229" i="7"/>
  <c r="J229" i="7"/>
  <c r="BD229" i="7"/>
  <c r="AD230" i="7"/>
  <c r="J230" i="7"/>
  <c r="BD230" i="7"/>
  <c r="AD231" i="7"/>
  <c r="J231" i="7"/>
  <c r="BD231" i="7"/>
  <c r="AD232" i="7"/>
  <c r="J232" i="7"/>
  <c r="BD232" i="7"/>
  <c r="AD233" i="7"/>
  <c r="J233" i="7"/>
  <c r="BD233" i="7"/>
  <c r="AD234" i="7"/>
  <c r="J234" i="7"/>
  <c r="BD234" i="7"/>
  <c r="J235" i="7"/>
  <c r="BD235" i="7"/>
  <c r="J236" i="7"/>
  <c r="BD236" i="7"/>
  <c r="AD237" i="7"/>
  <c r="J237" i="7"/>
  <c r="BD237" i="7"/>
  <c r="BD238" i="7"/>
  <c r="BD239" i="7"/>
  <c r="BB240" i="7"/>
  <c r="AX240" i="7"/>
  <c r="AT240" i="7"/>
  <c r="AP240" i="7"/>
  <c r="AL240" i="7"/>
  <c r="AH240" i="7"/>
  <c r="AD240" i="7"/>
  <c r="Z240" i="7"/>
  <c r="R240" i="7"/>
  <c r="N240" i="7"/>
  <c r="J240" i="7"/>
  <c r="V240" i="7"/>
  <c r="BD240" i="7"/>
  <c r="BD241" i="7"/>
  <c r="M243" i="7"/>
  <c r="Q243" i="7"/>
  <c r="U243" i="7"/>
  <c r="Y243" i="7"/>
  <c r="AC243" i="7"/>
  <c r="AG243" i="7"/>
  <c r="AK243" i="7"/>
  <c r="AO243" i="7"/>
  <c r="AS243" i="7"/>
  <c r="AW243" i="7"/>
  <c r="BA243" i="7"/>
  <c r="BB243" i="7"/>
  <c r="AX243" i="7"/>
  <c r="AT243" i="7"/>
  <c r="AP243" i="7"/>
  <c r="AL243" i="7"/>
  <c r="AH243" i="7"/>
  <c r="AD243" i="7"/>
  <c r="Z243" i="7"/>
  <c r="R243" i="7"/>
  <c r="K243" i="7"/>
  <c r="N243" i="7"/>
  <c r="J243" i="7"/>
  <c r="V243" i="7"/>
  <c r="BD243" i="7"/>
  <c r="BB244" i="7"/>
  <c r="AX244" i="7"/>
  <c r="AT244" i="7"/>
  <c r="AP244" i="7"/>
  <c r="AL244" i="7"/>
  <c r="AH244" i="7"/>
  <c r="AD244" i="7"/>
  <c r="Z244" i="7"/>
  <c r="R244" i="7"/>
  <c r="N244" i="7"/>
  <c r="J244" i="7"/>
  <c r="V244" i="7"/>
  <c r="BD244" i="7"/>
  <c r="BB245" i="7"/>
  <c r="AX245" i="7"/>
  <c r="AT245" i="7"/>
  <c r="AP245" i="7"/>
  <c r="AL245" i="7"/>
  <c r="AH245" i="7"/>
  <c r="AD245" i="7"/>
  <c r="Z245" i="7"/>
  <c r="R245" i="7"/>
  <c r="N245" i="7"/>
  <c r="J245" i="7"/>
  <c r="V245" i="7"/>
  <c r="BD245" i="7"/>
  <c r="BB246" i="7"/>
  <c r="AX246" i="7"/>
  <c r="AT246" i="7"/>
  <c r="AP246" i="7"/>
  <c r="AL246" i="7"/>
  <c r="AH246" i="7"/>
  <c r="AD246" i="7"/>
  <c r="Z246" i="7"/>
  <c r="R246" i="7"/>
  <c r="N246" i="7"/>
  <c r="J246" i="7"/>
  <c r="V246" i="7"/>
  <c r="BD246" i="7"/>
  <c r="BD247" i="7"/>
  <c r="I249" i="7"/>
  <c r="M249" i="7"/>
  <c r="Q249" i="7"/>
  <c r="U249" i="7"/>
  <c r="Y249" i="7"/>
  <c r="AC249" i="7"/>
  <c r="AG249" i="7"/>
  <c r="AK249" i="7"/>
  <c r="AO249" i="7"/>
  <c r="AS249" i="7"/>
  <c r="AW249" i="7"/>
  <c r="BA249" i="7"/>
  <c r="BB249" i="7"/>
  <c r="AX249" i="7"/>
  <c r="AT249" i="7"/>
  <c r="AP249" i="7"/>
  <c r="AL249" i="7"/>
  <c r="AH249" i="7"/>
  <c r="AD249" i="7"/>
  <c r="Z249" i="7"/>
  <c r="R249" i="7"/>
  <c r="K249" i="7"/>
  <c r="N249" i="7"/>
  <c r="J249" i="7"/>
  <c r="V249" i="7"/>
  <c r="BD249" i="7"/>
  <c r="BB250" i="7"/>
  <c r="AX250" i="7"/>
  <c r="AT250" i="7"/>
  <c r="AP250" i="7"/>
  <c r="AL250" i="7"/>
  <c r="AH250" i="7"/>
  <c r="AD250" i="7"/>
  <c r="Z250" i="7"/>
  <c r="R250" i="7"/>
  <c r="N250" i="7"/>
  <c r="J250" i="7"/>
  <c r="V250" i="7"/>
  <c r="BD250" i="7"/>
  <c r="BB251" i="7"/>
  <c r="AX251" i="7"/>
  <c r="AT251" i="7"/>
  <c r="AP251" i="7"/>
  <c r="AL251" i="7"/>
  <c r="AH251" i="7"/>
  <c r="AD251" i="7"/>
  <c r="Z251" i="7"/>
  <c r="R251" i="7"/>
  <c r="N251" i="7"/>
  <c r="J251" i="7"/>
  <c r="V251" i="7"/>
  <c r="BD251" i="7"/>
  <c r="BB252" i="7"/>
  <c r="AX252" i="7"/>
  <c r="AT252" i="7"/>
  <c r="AP252" i="7"/>
  <c r="AL252" i="7"/>
  <c r="AH252" i="7"/>
  <c r="AD252" i="7"/>
  <c r="Z252" i="7"/>
  <c r="R252" i="7"/>
  <c r="N252" i="7"/>
  <c r="J252" i="7"/>
  <c r="V252" i="7"/>
  <c r="BD252" i="7"/>
  <c r="BD253" i="7"/>
  <c r="I255" i="7"/>
  <c r="M255" i="7"/>
  <c r="Q255" i="7"/>
  <c r="U255" i="7"/>
  <c r="Y255" i="7"/>
  <c r="AC255" i="7"/>
  <c r="AG255" i="7"/>
  <c r="AK255" i="7"/>
  <c r="AO255" i="7"/>
  <c r="AS255" i="7"/>
  <c r="AW255" i="7"/>
  <c r="BA255" i="7"/>
  <c r="BB255" i="7"/>
  <c r="AX255" i="7"/>
  <c r="AT255" i="7"/>
  <c r="AP255" i="7"/>
  <c r="AL255" i="7"/>
  <c r="AH255" i="7"/>
  <c r="AD255" i="7"/>
  <c r="Z255" i="7"/>
  <c r="R255" i="7"/>
  <c r="K255" i="7"/>
  <c r="N255" i="7"/>
  <c r="J255" i="7"/>
  <c r="V255" i="7"/>
  <c r="BD255" i="7"/>
  <c r="BB256" i="7"/>
  <c r="AX256" i="7"/>
  <c r="AT256" i="7"/>
  <c r="AP256" i="7"/>
  <c r="AL256" i="7"/>
  <c r="AH256" i="7"/>
  <c r="AD256" i="7"/>
  <c r="Z256" i="7"/>
  <c r="R256" i="7"/>
  <c r="N256" i="7"/>
  <c r="J256" i="7"/>
  <c r="V256" i="7"/>
  <c r="BD256" i="7"/>
  <c r="BB257" i="7"/>
  <c r="AX257" i="7"/>
  <c r="AT257" i="7"/>
  <c r="AP257" i="7"/>
  <c r="AL257" i="7"/>
  <c r="AH257" i="7"/>
  <c r="AD257" i="7"/>
  <c r="Z257" i="7"/>
  <c r="R257" i="7"/>
  <c r="N257" i="7"/>
  <c r="J257" i="7"/>
  <c r="V257" i="7"/>
  <c r="BD257" i="7"/>
  <c r="BB258" i="7"/>
  <c r="AX258" i="7"/>
  <c r="AT258" i="7"/>
  <c r="AP258" i="7"/>
  <c r="AL258" i="7"/>
  <c r="AH258" i="7"/>
  <c r="AD258" i="7"/>
  <c r="Z258" i="7"/>
  <c r="R258" i="7"/>
  <c r="N258" i="7"/>
  <c r="J258" i="7"/>
  <c r="V258" i="7"/>
  <c r="BD258" i="7"/>
  <c r="BD259" i="7"/>
  <c r="I267" i="7"/>
  <c r="M267" i="7"/>
  <c r="Q267" i="7"/>
  <c r="U267" i="7"/>
  <c r="Y267" i="7"/>
  <c r="AC267" i="7"/>
  <c r="AG267" i="7"/>
  <c r="AK267" i="7"/>
  <c r="AO267" i="7"/>
  <c r="AS267" i="7"/>
  <c r="AW267" i="7"/>
  <c r="BA267" i="7"/>
  <c r="BB267" i="7"/>
  <c r="AX267" i="7"/>
  <c r="AT267" i="7"/>
  <c r="AP267" i="7"/>
  <c r="AL267" i="7"/>
  <c r="AH267" i="7"/>
  <c r="AD267" i="7"/>
  <c r="Z267" i="7"/>
  <c r="R267" i="7"/>
  <c r="K267" i="7"/>
  <c r="N267" i="7"/>
  <c r="J267" i="7"/>
  <c r="V267" i="7"/>
  <c r="BD267" i="7"/>
  <c r="BB268" i="7"/>
  <c r="AX268" i="7"/>
  <c r="AT268" i="7"/>
  <c r="AP268" i="7"/>
  <c r="AL268" i="7"/>
  <c r="AH268" i="7"/>
  <c r="AD268" i="7"/>
  <c r="Z268" i="7"/>
  <c r="R268" i="7"/>
  <c r="N268" i="7"/>
  <c r="J268" i="7"/>
  <c r="V268" i="7"/>
  <c r="BD268" i="7"/>
  <c r="BB269" i="7"/>
  <c r="AX269" i="7"/>
  <c r="AT269" i="7"/>
  <c r="AP269" i="7"/>
  <c r="AL269" i="7"/>
  <c r="AH269" i="7"/>
  <c r="AD269" i="7"/>
  <c r="Z269" i="7"/>
  <c r="R269" i="7"/>
  <c r="N269" i="7"/>
  <c r="J269" i="7"/>
  <c r="V269" i="7"/>
  <c r="BD269" i="7"/>
  <c r="BB270" i="7"/>
  <c r="AX270" i="7"/>
  <c r="AT270" i="7"/>
  <c r="AP270" i="7"/>
  <c r="AL270" i="7"/>
  <c r="AH270" i="7"/>
  <c r="AD270" i="7"/>
  <c r="Z270" i="7"/>
  <c r="R270" i="7"/>
  <c r="N270" i="7"/>
  <c r="J270" i="7"/>
  <c r="V270" i="7"/>
  <c r="BD270" i="7"/>
  <c r="BD271" i="7"/>
  <c r="M273" i="7"/>
  <c r="Q273" i="7"/>
  <c r="U273" i="7"/>
  <c r="Y273" i="7"/>
  <c r="AC273" i="7"/>
  <c r="AG273" i="7"/>
  <c r="AK273" i="7"/>
  <c r="AO273" i="7"/>
  <c r="AS273" i="7"/>
  <c r="AW273" i="7"/>
  <c r="BA273" i="7"/>
  <c r="BB273" i="7"/>
  <c r="AX273" i="7"/>
  <c r="AT273" i="7"/>
  <c r="AP273" i="7"/>
  <c r="AL273" i="7"/>
  <c r="AH273" i="7"/>
  <c r="AD273" i="7"/>
  <c r="Z273" i="7"/>
  <c r="R273" i="7"/>
  <c r="N273" i="7"/>
  <c r="J273" i="7"/>
  <c r="V273" i="7"/>
  <c r="BD273" i="7"/>
  <c r="BB274" i="7"/>
  <c r="AX274" i="7"/>
  <c r="AT274" i="7"/>
  <c r="AP274" i="7"/>
  <c r="AL274" i="7"/>
  <c r="AH274" i="7"/>
  <c r="AD274" i="7"/>
  <c r="Z274" i="7"/>
  <c r="R274" i="7"/>
  <c r="N274" i="7"/>
  <c r="J274" i="7"/>
  <c r="V274" i="7"/>
  <c r="BD274" i="7"/>
  <c r="BB275" i="7"/>
  <c r="AX275" i="7"/>
  <c r="AT275" i="7"/>
  <c r="AP275" i="7"/>
  <c r="AL275" i="7"/>
  <c r="AH275" i="7"/>
  <c r="AD275" i="7"/>
  <c r="Z275" i="7"/>
  <c r="R275" i="7"/>
  <c r="N275" i="7"/>
  <c r="J275" i="7"/>
  <c r="V275" i="7"/>
  <c r="BD275" i="7"/>
  <c r="BB276" i="7"/>
  <c r="AX276" i="7"/>
  <c r="AT276" i="7"/>
  <c r="AP276" i="7"/>
  <c r="AL276" i="7"/>
  <c r="AH276" i="7"/>
  <c r="AD276" i="7"/>
  <c r="Z276" i="7"/>
  <c r="R276" i="7"/>
  <c r="N276" i="7"/>
  <c r="J276" i="7"/>
  <c r="V276" i="7"/>
  <c r="BD276" i="7"/>
  <c r="BD277" i="7"/>
  <c r="I279" i="7"/>
  <c r="M279" i="7"/>
  <c r="Q279" i="7"/>
  <c r="U279" i="7"/>
  <c r="Y279" i="7"/>
  <c r="AC279" i="7"/>
  <c r="AG279" i="7"/>
  <c r="AK279" i="7"/>
  <c r="AO279" i="7"/>
  <c r="AS279" i="7"/>
  <c r="AW279" i="7"/>
  <c r="BA279" i="7"/>
  <c r="BB279" i="7"/>
  <c r="AX279" i="7"/>
  <c r="AT279" i="7"/>
  <c r="AP279" i="7"/>
  <c r="AL279" i="7"/>
  <c r="AH279" i="7"/>
  <c r="AD279" i="7"/>
  <c r="Z279" i="7"/>
  <c r="R279" i="7"/>
  <c r="K279" i="7"/>
  <c r="N279" i="7"/>
  <c r="J279" i="7"/>
  <c r="V279" i="7"/>
  <c r="BD279" i="7"/>
  <c r="BB280" i="7"/>
  <c r="AX280" i="7"/>
  <c r="AT280" i="7"/>
  <c r="AP280" i="7"/>
  <c r="AL280" i="7"/>
  <c r="AH280" i="7"/>
  <c r="AD280" i="7"/>
  <c r="Z280" i="7"/>
  <c r="R280" i="7"/>
  <c r="N280" i="7"/>
  <c r="J280" i="7"/>
  <c r="V280" i="7"/>
  <c r="BD280" i="7"/>
  <c r="BB281" i="7"/>
  <c r="AX281" i="7"/>
  <c r="AT281" i="7"/>
  <c r="AP281" i="7"/>
  <c r="AL281" i="7"/>
  <c r="AH281" i="7"/>
  <c r="AD281" i="7"/>
  <c r="Z281" i="7"/>
  <c r="R281" i="7"/>
  <c r="N281" i="7"/>
  <c r="J281" i="7"/>
  <c r="V281" i="7"/>
  <c r="BD281" i="7"/>
  <c r="BB282" i="7"/>
  <c r="AX282" i="7"/>
  <c r="AT282" i="7"/>
  <c r="AP282" i="7"/>
  <c r="AL282" i="7"/>
  <c r="AH282" i="7"/>
  <c r="AD282" i="7"/>
  <c r="Z282" i="7"/>
  <c r="R282" i="7"/>
  <c r="N282" i="7"/>
  <c r="J282" i="7"/>
  <c r="V282" i="7"/>
  <c r="BD282" i="7"/>
  <c r="BD283" i="7"/>
  <c r="I285" i="7"/>
  <c r="M285" i="7"/>
  <c r="Q285" i="7"/>
  <c r="U285" i="7"/>
  <c r="Y285" i="7"/>
  <c r="AC285" i="7"/>
  <c r="AG285" i="7"/>
  <c r="AK285" i="7"/>
  <c r="AO285" i="7"/>
  <c r="AS285" i="7"/>
  <c r="AW285" i="7"/>
  <c r="BA285" i="7"/>
  <c r="BB285" i="7"/>
  <c r="AX285" i="7"/>
  <c r="AT285" i="7"/>
  <c r="AP285" i="7"/>
  <c r="AL285" i="7"/>
  <c r="AH285" i="7"/>
  <c r="AD285" i="7"/>
  <c r="Z285" i="7"/>
  <c r="R285" i="7"/>
  <c r="K285" i="7"/>
  <c r="N285" i="7"/>
  <c r="J285" i="7"/>
  <c r="V285" i="7"/>
  <c r="BD285" i="7"/>
  <c r="BB286" i="7"/>
  <c r="AX286" i="7"/>
  <c r="AT286" i="7"/>
  <c r="AP286" i="7"/>
  <c r="AL286" i="7"/>
  <c r="AH286" i="7"/>
  <c r="AD286" i="7"/>
  <c r="Z286" i="7"/>
  <c r="R286" i="7"/>
  <c r="N286" i="7"/>
  <c r="J286" i="7"/>
  <c r="V286" i="7"/>
  <c r="BD286" i="7"/>
  <c r="BB287" i="7"/>
  <c r="AX287" i="7"/>
  <c r="AT287" i="7"/>
  <c r="AP287" i="7"/>
  <c r="AL287" i="7"/>
  <c r="AH287" i="7"/>
  <c r="AD287" i="7"/>
  <c r="Z287" i="7"/>
  <c r="R287" i="7"/>
  <c r="N287" i="7"/>
  <c r="J287" i="7"/>
  <c r="V287" i="7"/>
  <c r="BD287" i="7"/>
  <c r="BB288" i="7"/>
  <c r="AX288" i="7"/>
  <c r="AT288" i="7"/>
  <c r="AP288" i="7"/>
  <c r="AL288" i="7"/>
  <c r="AH288" i="7"/>
  <c r="AD288" i="7"/>
  <c r="Z288" i="7"/>
  <c r="R288" i="7"/>
  <c r="N288" i="7"/>
  <c r="J288" i="7"/>
  <c r="V288" i="7"/>
  <c r="BD288" i="7"/>
  <c r="BD289" i="7"/>
  <c r="I297" i="7"/>
  <c r="M297" i="7"/>
  <c r="Q297" i="7"/>
  <c r="U297" i="7"/>
  <c r="Y297" i="7"/>
  <c r="AC297" i="7"/>
  <c r="AG297" i="7"/>
  <c r="AK297" i="7"/>
  <c r="AO297" i="7"/>
  <c r="AS297" i="7"/>
  <c r="AW297" i="7"/>
  <c r="BA297" i="7"/>
  <c r="BB297" i="7"/>
  <c r="AX297" i="7"/>
  <c r="AT297" i="7"/>
  <c r="AP297" i="7"/>
  <c r="AL297" i="7"/>
  <c r="AH297" i="7"/>
  <c r="AD297" i="7"/>
  <c r="Z297" i="7"/>
  <c r="R297" i="7"/>
  <c r="K297" i="7"/>
  <c r="N297" i="7"/>
  <c r="J297" i="7"/>
  <c r="V297" i="7"/>
  <c r="BD297" i="7"/>
  <c r="M298" i="7"/>
  <c r="Q298" i="7"/>
  <c r="U298" i="7"/>
  <c r="Y298" i="7"/>
  <c r="AC298" i="7"/>
  <c r="AG298" i="7"/>
  <c r="AK298" i="7"/>
  <c r="AO298" i="7"/>
  <c r="AS298" i="7"/>
  <c r="AW298" i="7"/>
  <c r="BA298" i="7"/>
  <c r="BB298" i="7"/>
  <c r="AX298" i="7"/>
  <c r="AT298" i="7"/>
  <c r="AP298" i="7"/>
  <c r="AL298" i="7"/>
  <c r="AH298" i="7"/>
  <c r="AD298" i="7"/>
  <c r="Z298" i="7"/>
  <c r="R298" i="7"/>
  <c r="K298" i="7"/>
  <c r="N298" i="7"/>
  <c r="J298" i="7"/>
  <c r="V298" i="7"/>
  <c r="BD298" i="7"/>
  <c r="BB299" i="7"/>
  <c r="AX299" i="7"/>
  <c r="AT299" i="7"/>
  <c r="AP299" i="7"/>
  <c r="AL299" i="7"/>
  <c r="AH299" i="7"/>
  <c r="AD299" i="7"/>
  <c r="Z299" i="7"/>
  <c r="R299" i="7"/>
  <c r="N299" i="7"/>
  <c r="J299" i="7"/>
  <c r="V299" i="7"/>
  <c r="BD299" i="7"/>
  <c r="BB300" i="7"/>
  <c r="AX300" i="7"/>
  <c r="AT300" i="7"/>
  <c r="AP300" i="7"/>
  <c r="AL300" i="7"/>
  <c r="AH300" i="7"/>
  <c r="AD300" i="7"/>
  <c r="Z300" i="7"/>
  <c r="R300" i="7"/>
  <c r="N300" i="7"/>
  <c r="J300" i="7"/>
  <c r="V300" i="7"/>
  <c r="BD300" i="7"/>
  <c r="BD301" i="7"/>
  <c r="M303" i="7"/>
  <c r="Q303" i="7"/>
  <c r="U303" i="7"/>
  <c r="Y303" i="7"/>
  <c r="AC303" i="7"/>
  <c r="AG303" i="7"/>
  <c r="AK303" i="7"/>
  <c r="AO303" i="7"/>
  <c r="AS303" i="7"/>
  <c r="AW303" i="7"/>
  <c r="BA303" i="7"/>
  <c r="BB303" i="7"/>
  <c r="AX303" i="7"/>
  <c r="AT303" i="7"/>
  <c r="AP303" i="7"/>
  <c r="AL303" i="7"/>
  <c r="AH303" i="7"/>
  <c r="AD303" i="7"/>
  <c r="Z303" i="7"/>
  <c r="R303" i="7"/>
  <c r="N303" i="7"/>
  <c r="J303" i="7"/>
  <c r="V303" i="7"/>
  <c r="BD303" i="7"/>
  <c r="BB304" i="7"/>
  <c r="AX304" i="7"/>
  <c r="AT304" i="7"/>
  <c r="AP304" i="7"/>
  <c r="AL304" i="7"/>
  <c r="AD304" i="7"/>
  <c r="Z304" i="7"/>
  <c r="R304" i="7"/>
  <c r="N304" i="7"/>
  <c r="J304" i="7"/>
  <c r="V304" i="7"/>
  <c r="BD304" i="7"/>
  <c r="BB305" i="7"/>
  <c r="AX305" i="7"/>
  <c r="AT305" i="7"/>
  <c r="AP305" i="7"/>
  <c r="AL305" i="7"/>
  <c r="AD305" i="7"/>
  <c r="Z305" i="7"/>
  <c r="R305" i="7"/>
  <c r="N305" i="7"/>
  <c r="J305" i="7"/>
  <c r="V305" i="7"/>
  <c r="BD305" i="7"/>
  <c r="BB306" i="7"/>
  <c r="AX306" i="7"/>
  <c r="AT306" i="7"/>
  <c r="AP306" i="7"/>
  <c r="AL306" i="7"/>
  <c r="AD306" i="7"/>
  <c r="Z306" i="7"/>
  <c r="R306" i="7"/>
  <c r="N306" i="7"/>
  <c r="J306" i="7"/>
  <c r="V306" i="7"/>
  <c r="BD306" i="7"/>
  <c r="BD307" i="7"/>
  <c r="M309" i="7"/>
  <c r="Q309" i="7"/>
  <c r="U309" i="7"/>
  <c r="Y309" i="7"/>
  <c r="AC309" i="7"/>
  <c r="AG309" i="7"/>
  <c r="AK309" i="7"/>
  <c r="AO309" i="7"/>
  <c r="AS309" i="7"/>
  <c r="AW309" i="7"/>
  <c r="BA309" i="7"/>
  <c r="BB309" i="7"/>
  <c r="AX309" i="7"/>
  <c r="AT309" i="7"/>
  <c r="AP309" i="7"/>
  <c r="AL309" i="7"/>
  <c r="AH309" i="7"/>
  <c r="AD309" i="7"/>
  <c r="Z309" i="7"/>
  <c r="R309" i="7"/>
  <c r="K309" i="7"/>
  <c r="N309" i="7"/>
  <c r="J309" i="7"/>
  <c r="V309" i="7"/>
  <c r="BD309" i="7"/>
  <c r="BB310" i="7"/>
  <c r="AX310" i="7"/>
  <c r="AT310" i="7"/>
  <c r="AP310" i="7"/>
  <c r="AL310" i="7"/>
  <c r="AH310" i="7"/>
  <c r="AD310" i="7"/>
  <c r="Z310" i="7"/>
  <c r="R310" i="7"/>
  <c r="N310" i="7"/>
  <c r="J310" i="7"/>
  <c r="V310" i="7"/>
  <c r="BD310" i="7"/>
  <c r="BB311" i="7"/>
  <c r="AX311" i="7"/>
  <c r="AT311" i="7"/>
  <c r="AP311" i="7"/>
  <c r="AL311" i="7"/>
  <c r="AH311" i="7"/>
  <c r="AD311" i="7"/>
  <c r="Z311" i="7"/>
  <c r="R311" i="7"/>
  <c r="N311" i="7"/>
  <c r="J311" i="7"/>
  <c r="V311" i="7"/>
  <c r="BD311" i="7"/>
  <c r="BB312" i="7"/>
  <c r="AX312" i="7"/>
  <c r="AT312" i="7"/>
  <c r="AP312" i="7"/>
  <c r="AL312" i="7"/>
  <c r="AH312" i="7"/>
  <c r="AD312" i="7"/>
  <c r="Z312" i="7"/>
  <c r="R312" i="7"/>
  <c r="N312" i="7"/>
  <c r="J312" i="7"/>
  <c r="V312" i="7"/>
  <c r="BD312" i="7"/>
  <c r="BD313" i="7"/>
  <c r="I261" i="7"/>
  <c r="M261" i="7"/>
  <c r="Q261" i="7"/>
  <c r="U261" i="7"/>
  <c r="Y261" i="7"/>
  <c r="AC261" i="7"/>
  <c r="AG261" i="7"/>
  <c r="AK261" i="7"/>
  <c r="AO261" i="7"/>
  <c r="AS261" i="7"/>
  <c r="AW261" i="7"/>
  <c r="BA261" i="7"/>
  <c r="BB261" i="7"/>
  <c r="AX261" i="7"/>
  <c r="AT261" i="7"/>
  <c r="AP261" i="7"/>
  <c r="AL261" i="7"/>
  <c r="AH261" i="7"/>
  <c r="AD261" i="7"/>
  <c r="Z261" i="7"/>
  <c r="R261" i="7"/>
  <c r="K261" i="7"/>
  <c r="N261" i="7"/>
  <c r="J261" i="7"/>
  <c r="V261" i="7"/>
  <c r="BD261" i="7"/>
  <c r="BB262" i="7"/>
  <c r="AX262" i="7"/>
  <c r="AT262" i="7"/>
  <c r="AP262" i="7"/>
  <c r="AL262" i="7"/>
  <c r="AH262" i="7"/>
  <c r="AD262" i="7"/>
  <c r="Z262" i="7"/>
  <c r="R262" i="7"/>
  <c r="N262" i="7"/>
  <c r="J262" i="7"/>
  <c r="V262" i="7"/>
  <c r="BD262" i="7"/>
  <c r="BB263" i="7"/>
  <c r="AX263" i="7"/>
  <c r="AT263" i="7"/>
  <c r="AP263" i="7"/>
  <c r="AL263" i="7"/>
  <c r="AH263" i="7"/>
  <c r="AD263" i="7"/>
  <c r="Z263" i="7"/>
  <c r="R263" i="7"/>
  <c r="N263" i="7"/>
  <c r="J263" i="7"/>
  <c r="V263" i="7"/>
  <c r="BD263" i="7"/>
  <c r="BB264" i="7"/>
  <c r="AX264" i="7"/>
  <c r="AT264" i="7"/>
  <c r="AP264" i="7"/>
  <c r="AL264" i="7"/>
  <c r="AH264" i="7"/>
  <c r="AD264" i="7"/>
  <c r="Z264" i="7"/>
  <c r="R264" i="7"/>
  <c r="N264" i="7"/>
  <c r="J264" i="7"/>
  <c r="V264" i="7"/>
  <c r="BD264" i="7"/>
  <c r="BD265" i="7"/>
  <c r="BD315" i="7"/>
  <c r="BK1171" i="7"/>
  <c r="BL1147" i="7"/>
  <c r="BL1141" i="7"/>
  <c r="BL1149" i="7"/>
  <c r="BL1168" i="7"/>
  <c r="BL1057" i="7"/>
  <c r="BL1059" i="7"/>
  <c r="BL911" i="7"/>
  <c r="BL913" i="7"/>
  <c r="BL616" i="7"/>
  <c r="BL636" i="7"/>
  <c r="BL600" i="7"/>
  <c r="BL602" i="7"/>
  <c r="BL420" i="7"/>
  <c r="BL570" i="7"/>
  <c r="BL375" i="7"/>
  <c r="BL371" i="7"/>
  <c r="BL337" i="7"/>
  <c r="BL1171" i="7"/>
  <c r="BE315" i="7"/>
  <c r="BE1171" i="7"/>
  <c r="BF1147" i="7"/>
  <c r="BF1141" i="7"/>
  <c r="BF1168" i="7"/>
  <c r="BF1119" i="7"/>
  <c r="BF1133" i="7"/>
  <c r="BF1092" i="7"/>
  <c r="BF1086" i="7"/>
  <c r="BF1094" i="7"/>
  <c r="BF1041" i="7"/>
  <c r="BF1059" i="7"/>
  <c r="BF1021" i="7"/>
  <c r="BF1015" i="7"/>
  <c r="BF1009" i="7"/>
  <c r="BF1003" i="7"/>
  <c r="BF997" i="7"/>
  <c r="BF991" i="7"/>
  <c r="BF982" i="7"/>
  <c r="BF976" i="7"/>
  <c r="BF970" i="7"/>
  <c r="BF1023" i="7"/>
  <c r="BF943" i="7"/>
  <c r="BF951" i="7"/>
  <c r="BF959" i="7"/>
  <c r="BF961" i="7"/>
  <c r="BF931" i="7"/>
  <c r="BF923" i="7"/>
  <c r="BF933" i="7"/>
  <c r="BF903" i="7"/>
  <c r="BF895" i="7"/>
  <c r="BF887" i="7"/>
  <c r="BF913" i="7"/>
  <c r="BF863" i="7"/>
  <c r="BF857" i="7"/>
  <c r="BF869" i="7"/>
  <c r="BF875" i="7"/>
  <c r="BF877" i="7"/>
  <c r="BF847" i="7"/>
  <c r="BF841" i="7"/>
  <c r="BF849" i="7"/>
  <c r="BF821" i="7"/>
  <c r="BF815" i="7"/>
  <c r="BF809" i="7"/>
  <c r="BF803" i="7"/>
  <c r="BF797" i="7"/>
  <c r="BF789" i="7"/>
  <c r="BF782" i="7"/>
  <c r="BF772" i="7"/>
  <c r="BF764" i="7"/>
  <c r="BF757" i="7"/>
  <c r="BF751" i="7"/>
  <c r="BF745" i="7"/>
  <c r="BF734" i="7"/>
  <c r="BF727" i="7"/>
  <c r="BF708" i="7"/>
  <c r="BF823" i="7"/>
  <c r="BF692" i="7"/>
  <c r="BF686" i="7"/>
  <c r="BF694" i="7"/>
  <c r="BF676" i="7"/>
  <c r="BF670" i="7"/>
  <c r="BF664" i="7"/>
  <c r="BF678" i="7"/>
  <c r="BF628" i="7"/>
  <c r="BF622" i="7"/>
  <c r="BF616" i="7"/>
  <c r="BF610" i="7"/>
  <c r="BF636" i="7"/>
  <c r="BF602" i="7"/>
  <c r="BF584" i="7"/>
  <c r="BF578" i="7"/>
  <c r="BF586" i="7"/>
  <c r="BF556" i="7"/>
  <c r="BF548" i="7"/>
  <c r="BF540" i="7"/>
  <c r="BF534" i="7"/>
  <c r="BF522" i="7"/>
  <c r="BF516" i="7"/>
  <c r="BF502" i="7"/>
  <c r="BF496" i="7"/>
  <c r="BF490" i="7"/>
  <c r="BF484" i="7"/>
  <c r="BF475" i="7"/>
  <c r="BF469" i="7"/>
  <c r="BF463" i="7"/>
  <c r="BF456" i="7"/>
  <c r="BF450" i="7"/>
  <c r="BF442" i="7"/>
  <c r="BF436" i="7"/>
  <c r="BF430" i="7"/>
  <c r="BF562" i="7"/>
  <c r="BF568" i="7"/>
  <c r="BF508" i="7"/>
  <c r="BF420" i="7"/>
  <c r="BF570" i="7"/>
  <c r="BF399" i="7"/>
  <c r="BF407" i="7"/>
  <c r="BF389" i="7"/>
  <c r="BF383" i="7"/>
  <c r="BF391" i="7"/>
  <c r="BF375" i="7"/>
  <c r="BF345" i="7"/>
  <c r="BF351" i="7"/>
  <c r="BF363" i="7"/>
  <c r="BF369" i="7"/>
  <c r="BF371" i="7"/>
  <c r="BF323" i="7"/>
  <c r="BF335" i="7"/>
  <c r="BF337" i="7"/>
  <c r="BF1171" i="7"/>
  <c r="BG1171" i="7"/>
  <c r="BH1147" i="7"/>
  <c r="BH1141" i="7"/>
  <c r="BH1168" i="7"/>
  <c r="BH1119" i="7"/>
  <c r="BH1133" i="7"/>
  <c r="BH1092" i="7"/>
  <c r="BH1086" i="7"/>
  <c r="BH1094" i="7"/>
  <c r="BH1041" i="7"/>
  <c r="BH1059" i="7"/>
  <c r="BH1021" i="7"/>
  <c r="BH1015" i="7"/>
  <c r="BH1009" i="7"/>
  <c r="BH1003" i="7"/>
  <c r="BH997" i="7"/>
  <c r="BH991" i="7"/>
  <c r="BH982" i="7"/>
  <c r="BH976" i="7"/>
  <c r="BH970" i="7"/>
  <c r="BH1023" i="7"/>
  <c r="BH943" i="7"/>
  <c r="BH951" i="7"/>
  <c r="BH959" i="7"/>
  <c r="BH961" i="7"/>
  <c r="BH931" i="7"/>
  <c r="BH923" i="7"/>
  <c r="BH933" i="7"/>
  <c r="BH903" i="7"/>
  <c r="BH895" i="7"/>
  <c r="BH887" i="7"/>
  <c r="BH913" i="7"/>
  <c r="BH859" i="7"/>
  <c r="BH863" i="7"/>
  <c r="BH853" i="7"/>
  <c r="BH857" i="7"/>
  <c r="BH865" i="7"/>
  <c r="BH869" i="7"/>
  <c r="BH875" i="7"/>
  <c r="BH877" i="7"/>
  <c r="BH847" i="7"/>
  <c r="BH841" i="7"/>
  <c r="BH849" i="7"/>
  <c r="BH821" i="7"/>
  <c r="BH815" i="7"/>
  <c r="BH809" i="7"/>
  <c r="BH803" i="7"/>
  <c r="BH797" i="7"/>
  <c r="BH789" i="7"/>
  <c r="BH782" i="7"/>
  <c r="BH772" i="7"/>
  <c r="BH764" i="7"/>
  <c r="BH757" i="7"/>
  <c r="BH751" i="7"/>
  <c r="BH745" i="7"/>
  <c r="BH734" i="7"/>
  <c r="BH727" i="7"/>
  <c r="BH708" i="7"/>
  <c r="BH823" i="7"/>
  <c r="BH692" i="7"/>
  <c r="BH686" i="7"/>
  <c r="BH694" i="7"/>
  <c r="BH676" i="7"/>
  <c r="BH670" i="7"/>
  <c r="BH664" i="7"/>
  <c r="BH678" i="7"/>
  <c r="BH628" i="7"/>
  <c r="BH622" i="7"/>
  <c r="BH616" i="7"/>
  <c r="BH610" i="7"/>
  <c r="BH636" i="7"/>
  <c r="BH594" i="7"/>
  <c r="BH602" i="7"/>
  <c r="BH584" i="7"/>
  <c r="BH578" i="7"/>
  <c r="BH586" i="7"/>
  <c r="BH556" i="7"/>
  <c r="BH548" i="7"/>
  <c r="BH540" i="7"/>
  <c r="BH530" i="7"/>
  <c r="BH534" i="7"/>
  <c r="BH528" i="7"/>
  <c r="BH522" i="7"/>
  <c r="BH512" i="7"/>
  <c r="BH516" i="7"/>
  <c r="BH502" i="7"/>
  <c r="BH496" i="7"/>
  <c r="BH490" i="7"/>
  <c r="BH477" i="7"/>
  <c r="BH484" i="7"/>
  <c r="BH475" i="7"/>
  <c r="BH469" i="7"/>
  <c r="BH463" i="7"/>
  <c r="BH456" i="7"/>
  <c r="BH450" i="7"/>
  <c r="BH442" i="7"/>
  <c r="BH436" i="7"/>
  <c r="BH430" i="7"/>
  <c r="BH562" i="7"/>
  <c r="BH568" i="7"/>
  <c r="BH508" i="7"/>
  <c r="BH420" i="7"/>
  <c r="BH570" i="7"/>
  <c r="BH399" i="7"/>
  <c r="BH407" i="7"/>
  <c r="BH389" i="7"/>
  <c r="BH383" i="7"/>
  <c r="BH391" i="7"/>
  <c r="BH375" i="7"/>
  <c r="BH345" i="7"/>
  <c r="BH351" i="7"/>
  <c r="BH363" i="7"/>
  <c r="BH369" i="7"/>
  <c r="BH371" i="7"/>
  <c r="BH323" i="7"/>
  <c r="BH335" i="7"/>
  <c r="BH337" i="7"/>
  <c r="BH1171" i="7"/>
  <c r="BI1171" i="7"/>
  <c r="BJ1137" i="7"/>
  <c r="BJ1138" i="7"/>
  <c r="BJ1139" i="7"/>
  <c r="BJ1140" i="7"/>
  <c r="BJ1141" i="7"/>
  <c r="BJ1168" i="7"/>
  <c r="BJ1115" i="7"/>
  <c r="BJ1119" i="7"/>
  <c r="BJ1103" i="7"/>
  <c r="BJ1107" i="7"/>
  <c r="BJ1097" i="7"/>
  <c r="BJ1101" i="7"/>
  <c r="BJ1121" i="7"/>
  <c r="BJ1125" i="7"/>
  <c r="BJ1109" i="7"/>
  <c r="BJ1113" i="7"/>
  <c r="BJ1133" i="7"/>
  <c r="BJ1051" i="7"/>
  <c r="BJ1057" i="7"/>
  <c r="BJ1043" i="7"/>
  <c r="BJ1049" i="7"/>
  <c r="BJ1035" i="7"/>
  <c r="BJ1041" i="7"/>
  <c r="BJ1027" i="7"/>
  <c r="BJ1033" i="7"/>
  <c r="BJ1059" i="7"/>
  <c r="BJ1017" i="7"/>
  <c r="BJ1021" i="7"/>
  <c r="BJ1011" i="7"/>
  <c r="BJ1015" i="7"/>
  <c r="BJ1005" i="7"/>
  <c r="BJ1009" i="7"/>
  <c r="BJ999" i="7"/>
  <c r="BJ1003" i="7"/>
  <c r="BJ993" i="7"/>
  <c r="BJ997" i="7"/>
  <c r="BJ991" i="7"/>
  <c r="BJ978" i="7"/>
  <c r="BJ982" i="7"/>
  <c r="BJ972" i="7"/>
  <c r="BJ976" i="7"/>
  <c r="BJ966" i="7"/>
  <c r="BJ970" i="7"/>
  <c r="BJ1023" i="7"/>
  <c r="BJ937" i="7"/>
  <c r="BJ943" i="7"/>
  <c r="BJ945" i="7"/>
  <c r="BJ951" i="7"/>
  <c r="BJ953" i="7"/>
  <c r="BJ959" i="7"/>
  <c r="BJ961" i="7"/>
  <c r="BJ925" i="7"/>
  <c r="BJ931" i="7"/>
  <c r="BJ917" i="7"/>
  <c r="BJ923" i="7"/>
  <c r="BJ933" i="7"/>
  <c r="BJ905" i="7"/>
  <c r="BJ911" i="7"/>
  <c r="BJ897" i="7"/>
  <c r="BJ903" i="7"/>
  <c r="BJ889" i="7"/>
  <c r="BJ895" i="7"/>
  <c r="BJ881" i="7"/>
  <c r="BJ887" i="7"/>
  <c r="BJ913" i="7"/>
  <c r="BJ859" i="7"/>
  <c r="BJ863" i="7"/>
  <c r="BJ853" i="7"/>
  <c r="BJ857" i="7"/>
  <c r="BJ865" i="7"/>
  <c r="BJ869" i="7"/>
  <c r="BJ871" i="7"/>
  <c r="BJ875" i="7"/>
  <c r="BJ877" i="7"/>
  <c r="BJ843" i="7"/>
  <c r="BJ847" i="7"/>
  <c r="BJ837" i="7"/>
  <c r="BJ841" i="7"/>
  <c r="BJ849" i="7"/>
  <c r="BJ811" i="7"/>
  <c r="BJ815" i="7"/>
  <c r="BJ805" i="7"/>
  <c r="BJ809" i="7"/>
  <c r="BJ799" i="7"/>
  <c r="BJ803" i="7"/>
  <c r="BJ797" i="7"/>
  <c r="BJ784" i="7"/>
  <c r="BJ789" i="7"/>
  <c r="BJ774" i="7"/>
  <c r="BJ782" i="7"/>
  <c r="BJ766" i="7"/>
  <c r="BJ772" i="7"/>
  <c r="BJ759" i="7"/>
  <c r="BJ764" i="7"/>
  <c r="BJ753" i="7"/>
  <c r="BJ757" i="7"/>
  <c r="BJ747" i="7"/>
  <c r="BJ751" i="7"/>
  <c r="BJ736" i="7"/>
  <c r="BJ745" i="7"/>
  <c r="BJ729" i="7"/>
  <c r="BJ734" i="7"/>
  <c r="BJ710" i="7"/>
  <c r="BJ727" i="7"/>
  <c r="BJ708" i="7"/>
  <c r="BJ823" i="7"/>
  <c r="BJ692" i="7"/>
  <c r="BJ686" i="7"/>
  <c r="BJ694" i="7"/>
  <c r="BJ676" i="7"/>
  <c r="BJ670" i="7"/>
  <c r="BJ664" i="7"/>
  <c r="BJ678" i="7"/>
  <c r="BJ634" i="7"/>
  <c r="BJ628" i="7"/>
  <c r="BJ622" i="7"/>
  <c r="BJ616" i="7"/>
  <c r="BJ610" i="7"/>
  <c r="BJ636" i="7"/>
  <c r="BJ590" i="7"/>
  <c r="BJ594" i="7"/>
  <c r="BJ600" i="7"/>
  <c r="BJ602" i="7"/>
  <c r="BJ580" i="7"/>
  <c r="BJ584" i="7"/>
  <c r="BJ574" i="7"/>
  <c r="BJ578" i="7"/>
  <c r="BJ586" i="7"/>
  <c r="BJ552" i="7"/>
  <c r="BJ556" i="7"/>
  <c r="BJ544" i="7"/>
  <c r="BJ548" i="7"/>
  <c r="BJ536" i="7"/>
  <c r="BJ540" i="7"/>
  <c r="BJ530" i="7"/>
  <c r="BJ534" i="7"/>
  <c r="BJ524" i="7"/>
  <c r="BJ528" i="7"/>
  <c r="BJ518" i="7"/>
  <c r="BJ522" i="7"/>
  <c r="BJ512" i="7"/>
  <c r="BJ516" i="7"/>
  <c r="BJ498" i="7"/>
  <c r="BJ502" i="7"/>
  <c r="BJ492" i="7"/>
  <c r="BJ496" i="7"/>
  <c r="BJ486" i="7"/>
  <c r="BJ490" i="7"/>
  <c r="BJ477" i="7"/>
  <c r="BJ484" i="7"/>
  <c r="BJ471" i="7"/>
  <c r="BJ475" i="7"/>
  <c r="BJ465" i="7"/>
  <c r="BJ469" i="7"/>
  <c r="BJ458" i="7"/>
  <c r="BJ463" i="7"/>
  <c r="BJ452" i="7"/>
  <c r="BJ456" i="7"/>
  <c r="BJ444" i="7"/>
  <c r="BJ450" i="7"/>
  <c r="BJ438" i="7"/>
  <c r="BJ442" i="7"/>
  <c r="BJ436" i="7"/>
  <c r="BJ422" i="7"/>
  <c r="BJ430" i="7"/>
  <c r="BJ558" i="7"/>
  <c r="BJ562" i="7"/>
  <c r="BJ564" i="7"/>
  <c r="BJ568" i="7"/>
  <c r="BJ504" i="7"/>
  <c r="BJ508" i="7"/>
  <c r="BJ411" i="7"/>
  <c r="BJ420" i="7"/>
  <c r="BJ570" i="7"/>
  <c r="BJ399" i="7"/>
  <c r="BJ405" i="7"/>
  <c r="BJ407" i="7"/>
  <c r="BJ389" i="7"/>
  <c r="BJ383" i="7"/>
  <c r="BJ391" i="7"/>
  <c r="BJ373" i="7"/>
  <c r="BJ375" i="7"/>
  <c r="BJ345" i="7"/>
  <c r="BJ351" i="7"/>
  <c r="BJ357" i="7"/>
  <c r="BJ363" i="7"/>
  <c r="BJ369" i="7"/>
  <c r="BJ371" i="7"/>
  <c r="BJ1171" i="7"/>
  <c r="BB1143" i="7"/>
  <c r="AX1143" i="7"/>
  <c r="AT1143" i="7"/>
  <c r="AP1143" i="7"/>
  <c r="AL1143" i="7"/>
  <c r="AH1143" i="7"/>
  <c r="AD1143" i="7"/>
  <c r="Z1143" i="7"/>
  <c r="R1143" i="7"/>
  <c r="N1143" i="7"/>
  <c r="J1143" i="7"/>
  <c r="BD1143" i="7"/>
  <c r="BB1144" i="7"/>
  <c r="AX1144" i="7"/>
  <c r="AT1144" i="7"/>
  <c r="AP1144" i="7"/>
  <c r="AL1144" i="7"/>
  <c r="AH1144" i="7"/>
  <c r="AD1144" i="7"/>
  <c r="Z1144" i="7"/>
  <c r="R1144" i="7"/>
  <c r="N1144" i="7"/>
  <c r="J1144" i="7"/>
  <c r="BD1144" i="7"/>
  <c r="BB1145" i="7"/>
  <c r="AX1145" i="7"/>
  <c r="AT1145" i="7"/>
  <c r="AP1145" i="7"/>
  <c r="AL1145" i="7"/>
  <c r="AH1145" i="7"/>
  <c r="AD1145" i="7"/>
  <c r="Z1145" i="7"/>
  <c r="R1145" i="7"/>
  <c r="N1145" i="7"/>
  <c r="J1145" i="7"/>
  <c r="BD1145" i="7"/>
  <c r="BB1146" i="7"/>
  <c r="AX1146" i="7"/>
  <c r="AT1146" i="7"/>
  <c r="AP1146" i="7"/>
  <c r="AL1146" i="7"/>
  <c r="AH1146" i="7"/>
  <c r="AD1146" i="7"/>
  <c r="Z1146" i="7"/>
  <c r="R1146" i="7"/>
  <c r="N1146" i="7"/>
  <c r="J1146" i="7"/>
  <c r="BD1146" i="7"/>
  <c r="BD1147" i="7"/>
  <c r="BB1137" i="7"/>
  <c r="AX1137" i="7"/>
  <c r="AT1137" i="7"/>
  <c r="AP1137" i="7"/>
  <c r="AL1137" i="7"/>
  <c r="AH1137" i="7"/>
  <c r="AD1137" i="7"/>
  <c r="Z1137" i="7"/>
  <c r="R1137" i="7"/>
  <c r="N1137" i="7"/>
  <c r="J1137" i="7"/>
  <c r="BD1137" i="7"/>
  <c r="BB1138" i="7"/>
  <c r="AX1138" i="7"/>
  <c r="AT1138" i="7"/>
  <c r="AP1138" i="7"/>
  <c r="AL1138" i="7"/>
  <c r="AH1138" i="7"/>
  <c r="AD1138" i="7"/>
  <c r="Z1138" i="7"/>
  <c r="R1138" i="7"/>
  <c r="N1138" i="7"/>
  <c r="J1138" i="7"/>
  <c r="BD1138" i="7"/>
  <c r="BB1139" i="7"/>
  <c r="AX1139" i="7"/>
  <c r="AT1139" i="7"/>
  <c r="AP1139" i="7"/>
  <c r="AL1139" i="7"/>
  <c r="AH1139" i="7"/>
  <c r="AD1139" i="7"/>
  <c r="Z1139" i="7"/>
  <c r="R1139" i="7"/>
  <c r="N1139" i="7"/>
  <c r="J1139" i="7"/>
  <c r="BD1139" i="7"/>
  <c r="BB1140" i="7"/>
  <c r="AX1140" i="7"/>
  <c r="AT1140" i="7"/>
  <c r="AP1140" i="7"/>
  <c r="AL1140" i="7"/>
  <c r="AH1140" i="7"/>
  <c r="AD1140" i="7"/>
  <c r="Z1140" i="7"/>
  <c r="R1140" i="7"/>
  <c r="N1140" i="7"/>
  <c r="J1140" i="7"/>
  <c r="BD1140" i="7"/>
  <c r="BD1141" i="7"/>
  <c r="BD1168" i="7"/>
  <c r="BB1115" i="7"/>
  <c r="AX1115" i="7"/>
  <c r="AT1115" i="7"/>
  <c r="AP1115" i="7"/>
  <c r="AL1115" i="7"/>
  <c r="AH1115" i="7"/>
  <c r="AD1115" i="7"/>
  <c r="Z1115" i="7"/>
  <c r="R1115" i="7"/>
  <c r="N1115" i="7"/>
  <c r="J1115" i="7"/>
  <c r="BD1115" i="7"/>
  <c r="BB1116" i="7"/>
  <c r="AX1116" i="7"/>
  <c r="AT1116" i="7"/>
  <c r="AP1116" i="7"/>
  <c r="AL1116" i="7"/>
  <c r="AH1116" i="7"/>
  <c r="AD1116" i="7"/>
  <c r="Z1116" i="7"/>
  <c r="R1116" i="7"/>
  <c r="N1116" i="7"/>
  <c r="J1116" i="7"/>
  <c r="BD1116" i="7"/>
  <c r="BB1117" i="7"/>
  <c r="AX1117" i="7"/>
  <c r="AT1117" i="7"/>
  <c r="AP1117" i="7"/>
  <c r="AL1117" i="7"/>
  <c r="AH1117" i="7"/>
  <c r="AD1117" i="7"/>
  <c r="Z1117" i="7"/>
  <c r="R1117" i="7"/>
  <c r="N1117" i="7"/>
  <c r="J1117" i="7"/>
  <c r="BD1117" i="7"/>
  <c r="BB1118" i="7"/>
  <c r="AX1118" i="7"/>
  <c r="AT1118" i="7"/>
  <c r="AP1118" i="7"/>
  <c r="AL1118" i="7"/>
  <c r="AH1118" i="7"/>
  <c r="AD1118" i="7"/>
  <c r="Z1118" i="7"/>
  <c r="R1118" i="7"/>
  <c r="N1118" i="7"/>
  <c r="J1118" i="7"/>
  <c r="BD1118" i="7"/>
  <c r="BD1119" i="7"/>
  <c r="BB1103" i="7"/>
  <c r="AX1103" i="7"/>
  <c r="AT1103" i="7"/>
  <c r="AP1103" i="7"/>
  <c r="AL1103" i="7"/>
  <c r="AH1103" i="7"/>
  <c r="AD1103" i="7"/>
  <c r="Z1103" i="7"/>
  <c r="R1103" i="7"/>
  <c r="N1103" i="7"/>
  <c r="J1103" i="7"/>
  <c r="BD1103" i="7"/>
  <c r="BB1104" i="7"/>
  <c r="AX1104" i="7"/>
  <c r="AT1104" i="7"/>
  <c r="AP1104" i="7"/>
  <c r="AL1104" i="7"/>
  <c r="AH1104" i="7"/>
  <c r="AD1104" i="7"/>
  <c r="Z1104" i="7"/>
  <c r="R1104" i="7"/>
  <c r="N1104" i="7"/>
  <c r="J1104" i="7"/>
  <c r="BD1104" i="7"/>
  <c r="BB1105" i="7"/>
  <c r="AX1105" i="7"/>
  <c r="AT1105" i="7"/>
  <c r="AP1105" i="7"/>
  <c r="AL1105" i="7"/>
  <c r="AH1105" i="7"/>
  <c r="AD1105" i="7"/>
  <c r="Z1105" i="7"/>
  <c r="R1105" i="7"/>
  <c r="N1105" i="7"/>
  <c r="J1105" i="7"/>
  <c r="BD1105" i="7"/>
  <c r="BB1106" i="7"/>
  <c r="AX1106" i="7"/>
  <c r="AT1106" i="7"/>
  <c r="AP1106" i="7"/>
  <c r="AL1106" i="7"/>
  <c r="AH1106" i="7"/>
  <c r="AD1106" i="7"/>
  <c r="Z1106" i="7"/>
  <c r="R1106" i="7"/>
  <c r="N1106" i="7"/>
  <c r="J1106" i="7"/>
  <c r="BD1106" i="7"/>
  <c r="BD1107" i="7"/>
  <c r="BB1097" i="7"/>
  <c r="AX1097" i="7"/>
  <c r="AT1097" i="7"/>
  <c r="AP1097" i="7"/>
  <c r="AL1097" i="7"/>
  <c r="AH1097" i="7"/>
  <c r="AD1097" i="7"/>
  <c r="Z1097" i="7"/>
  <c r="R1097" i="7"/>
  <c r="N1097" i="7"/>
  <c r="J1097" i="7"/>
  <c r="BD1097" i="7"/>
  <c r="BB1098" i="7"/>
  <c r="AX1098" i="7"/>
  <c r="AT1098" i="7"/>
  <c r="AP1098" i="7"/>
  <c r="AL1098" i="7"/>
  <c r="AH1098" i="7"/>
  <c r="AD1098" i="7"/>
  <c r="Z1098" i="7"/>
  <c r="R1098" i="7"/>
  <c r="N1098" i="7"/>
  <c r="J1098" i="7"/>
  <c r="BD1098" i="7"/>
  <c r="BB1099" i="7"/>
  <c r="AX1099" i="7"/>
  <c r="AT1099" i="7"/>
  <c r="AP1099" i="7"/>
  <c r="AL1099" i="7"/>
  <c r="AH1099" i="7"/>
  <c r="AD1099" i="7"/>
  <c r="Z1099" i="7"/>
  <c r="R1099" i="7"/>
  <c r="N1099" i="7"/>
  <c r="J1099" i="7"/>
  <c r="BD1099" i="7"/>
  <c r="BB1100" i="7"/>
  <c r="AX1100" i="7"/>
  <c r="AT1100" i="7"/>
  <c r="AP1100" i="7"/>
  <c r="AL1100" i="7"/>
  <c r="AH1100" i="7"/>
  <c r="AD1100" i="7"/>
  <c r="Z1100" i="7"/>
  <c r="R1100" i="7"/>
  <c r="N1100" i="7"/>
  <c r="J1100" i="7"/>
  <c r="BD1100" i="7"/>
  <c r="BD1101" i="7"/>
  <c r="BB1121" i="7"/>
  <c r="AX1121" i="7"/>
  <c r="AT1121" i="7"/>
  <c r="AP1121" i="7"/>
  <c r="AL1121" i="7"/>
  <c r="AH1121" i="7"/>
  <c r="AD1121" i="7"/>
  <c r="Z1121" i="7"/>
  <c r="R1121" i="7"/>
  <c r="N1121" i="7"/>
  <c r="J1121" i="7"/>
  <c r="BD1121" i="7"/>
  <c r="BB1122" i="7"/>
  <c r="AX1122" i="7"/>
  <c r="AT1122" i="7"/>
  <c r="AP1122" i="7"/>
  <c r="AL1122" i="7"/>
  <c r="AH1122" i="7"/>
  <c r="AD1122" i="7"/>
  <c r="Z1122" i="7"/>
  <c r="R1122" i="7"/>
  <c r="N1122" i="7"/>
  <c r="J1122" i="7"/>
  <c r="BD1122" i="7"/>
  <c r="BB1123" i="7"/>
  <c r="AX1123" i="7"/>
  <c r="AT1123" i="7"/>
  <c r="AP1123" i="7"/>
  <c r="AL1123" i="7"/>
  <c r="AH1123" i="7"/>
  <c r="AD1123" i="7"/>
  <c r="Z1123" i="7"/>
  <c r="R1123" i="7"/>
  <c r="N1123" i="7"/>
  <c r="J1123" i="7"/>
  <c r="BD1123" i="7"/>
  <c r="BB1124" i="7"/>
  <c r="AX1124" i="7"/>
  <c r="AT1124" i="7"/>
  <c r="AP1124" i="7"/>
  <c r="AL1124" i="7"/>
  <c r="AH1124" i="7"/>
  <c r="AD1124" i="7"/>
  <c r="Z1124" i="7"/>
  <c r="R1124" i="7"/>
  <c r="N1124" i="7"/>
  <c r="J1124" i="7"/>
  <c r="BD1124" i="7"/>
  <c r="BD1125" i="7"/>
  <c r="BB1109" i="7"/>
  <c r="AX1109" i="7"/>
  <c r="AT1109" i="7"/>
  <c r="AP1109" i="7"/>
  <c r="AL1109" i="7"/>
  <c r="AH1109" i="7"/>
  <c r="AD1109" i="7"/>
  <c r="Z1109" i="7"/>
  <c r="R1109" i="7"/>
  <c r="N1109" i="7"/>
  <c r="J1109" i="7"/>
  <c r="BD1109" i="7"/>
  <c r="BB1110" i="7"/>
  <c r="AX1110" i="7"/>
  <c r="AT1110" i="7"/>
  <c r="AP1110" i="7"/>
  <c r="AL1110" i="7"/>
  <c r="AH1110" i="7"/>
  <c r="AD1110" i="7"/>
  <c r="Z1110" i="7"/>
  <c r="R1110" i="7"/>
  <c r="N1110" i="7"/>
  <c r="J1110" i="7"/>
  <c r="BD1110" i="7"/>
  <c r="BB1111" i="7"/>
  <c r="AX1111" i="7"/>
  <c r="AT1111" i="7"/>
  <c r="AP1111" i="7"/>
  <c r="AL1111" i="7"/>
  <c r="AH1111" i="7"/>
  <c r="AD1111" i="7"/>
  <c r="Z1111" i="7"/>
  <c r="R1111" i="7"/>
  <c r="N1111" i="7"/>
  <c r="J1111" i="7"/>
  <c r="BD1111" i="7"/>
  <c r="BB1112" i="7"/>
  <c r="AX1112" i="7"/>
  <c r="AT1112" i="7"/>
  <c r="AP1112" i="7"/>
  <c r="AL1112" i="7"/>
  <c r="AH1112" i="7"/>
  <c r="AD1112" i="7"/>
  <c r="Z1112" i="7"/>
  <c r="R1112" i="7"/>
  <c r="N1112" i="7"/>
  <c r="J1112" i="7"/>
  <c r="BD1112" i="7"/>
  <c r="BD1113" i="7"/>
  <c r="BD1133" i="7"/>
  <c r="BB1159" i="7"/>
  <c r="AX1159" i="7"/>
  <c r="AT1159" i="7"/>
  <c r="AP1159" i="7"/>
  <c r="AL1159" i="7"/>
  <c r="AH1159" i="7"/>
  <c r="AD1159" i="7"/>
  <c r="Z1159" i="7"/>
  <c r="R1159" i="7"/>
  <c r="N1159" i="7"/>
  <c r="J1159" i="7"/>
  <c r="BD1159" i="7"/>
  <c r="BB1160" i="7"/>
  <c r="AX1160" i="7"/>
  <c r="AT1160" i="7"/>
  <c r="AP1160" i="7"/>
  <c r="AL1160" i="7"/>
  <c r="AH1160" i="7"/>
  <c r="AD1160" i="7"/>
  <c r="Z1160" i="7"/>
  <c r="R1160" i="7"/>
  <c r="N1160" i="7"/>
  <c r="J1160" i="7"/>
  <c r="BD1160" i="7"/>
  <c r="BB1161" i="7"/>
  <c r="AX1161" i="7"/>
  <c r="AT1161" i="7"/>
  <c r="AP1161" i="7"/>
  <c r="AL1161" i="7"/>
  <c r="AH1161" i="7"/>
  <c r="AD1161" i="7"/>
  <c r="Z1161" i="7"/>
  <c r="R1161" i="7"/>
  <c r="N1161" i="7"/>
  <c r="J1161" i="7"/>
  <c r="BD1161" i="7"/>
  <c r="BB1162" i="7"/>
  <c r="AX1162" i="7"/>
  <c r="AT1162" i="7"/>
  <c r="AP1162" i="7"/>
  <c r="AL1162" i="7"/>
  <c r="AH1162" i="7"/>
  <c r="AD1162" i="7"/>
  <c r="Z1162" i="7"/>
  <c r="R1162" i="7"/>
  <c r="N1162" i="7"/>
  <c r="J1162" i="7"/>
  <c r="BD1162" i="7"/>
  <c r="BD1163" i="7"/>
  <c r="BB1153" i="7"/>
  <c r="AX1153" i="7"/>
  <c r="AT1153" i="7"/>
  <c r="AP1153" i="7"/>
  <c r="AL1153" i="7"/>
  <c r="AH1153" i="7"/>
  <c r="AD1153" i="7"/>
  <c r="Z1153" i="7"/>
  <c r="R1153" i="7"/>
  <c r="N1153" i="7"/>
  <c r="J1153" i="7"/>
  <c r="BD1153" i="7"/>
  <c r="BB1154" i="7"/>
  <c r="AX1154" i="7"/>
  <c r="AT1154" i="7"/>
  <c r="AP1154" i="7"/>
  <c r="AL1154" i="7"/>
  <c r="AH1154" i="7"/>
  <c r="AD1154" i="7"/>
  <c r="Z1154" i="7"/>
  <c r="R1154" i="7"/>
  <c r="N1154" i="7"/>
  <c r="J1154" i="7"/>
  <c r="BD1154" i="7"/>
  <c r="BB1155" i="7"/>
  <c r="AX1155" i="7"/>
  <c r="AT1155" i="7"/>
  <c r="AP1155" i="7"/>
  <c r="AL1155" i="7"/>
  <c r="AH1155" i="7"/>
  <c r="AD1155" i="7"/>
  <c r="Z1155" i="7"/>
  <c r="R1155" i="7"/>
  <c r="N1155" i="7"/>
  <c r="J1155" i="7"/>
  <c r="BD1155" i="7"/>
  <c r="BB1156" i="7"/>
  <c r="AX1156" i="7"/>
  <c r="AT1156" i="7"/>
  <c r="AP1156" i="7"/>
  <c r="AL1156" i="7"/>
  <c r="AH1156" i="7"/>
  <c r="AD1156" i="7"/>
  <c r="Z1156" i="7"/>
  <c r="R1156" i="7"/>
  <c r="N1156" i="7"/>
  <c r="J1156" i="7"/>
  <c r="BD1156" i="7"/>
  <c r="BD1157" i="7"/>
  <c r="BD1166" i="7"/>
  <c r="BB1088" i="7"/>
  <c r="AX1088" i="7"/>
  <c r="AT1088" i="7"/>
  <c r="AP1088" i="7"/>
  <c r="AL1088" i="7"/>
  <c r="AH1088" i="7"/>
  <c r="AD1088" i="7"/>
  <c r="Z1088" i="7"/>
  <c r="R1088" i="7"/>
  <c r="N1088" i="7"/>
  <c r="J1088" i="7"/>
  <c r="BD1088" i="7"/>
  <c r="BB1089" i="7"/>
  <c r="AX1089" i="7"/>
  <c r="AT1089" i="7"/>
  <c r="AP1089" i="7"/>
  <c r="AL1089" i="7"/>
  <c r="AH1089" i="7"/>
  <c r="AD1089" i="7"/>
  <c r="Z1089" i="7"/>
  <c r="R1089" i="7"/>
  <c r="N1089" i="7"/>
  <c r="J1089" i="7"/>
  <c r="BD1089" i="7"/>
  <c r="BB1090" i="7"/>
  <c r="AX1090" i="7"/>
  <c r="AT1090" i="7"/>
  <c r="AP1090" i="7"/>
  <c r="AL1090" i="7"/>
  <c r="AH1090" i="7"/>
  <c r="AD1090" i="7"/>
  <c r="Z1090" i="7"/>
  <c r="R1090" i="7"/>
  <c r="N1090" i="7"/>
  <c r="J1090" i="7"/>
  <c r="BD1090" i="7"/>
  <c r="BB1091" i="7"/>
  <c r="AX1091" i="7"/>
  <c r="AT1091" i="7"/>
  <c r="AP1091" i="7"/>
  <c r="AL1091" i="7"/>
  <c r="AH1091" i="7"/>
  <c r="AD1091" i="7"/>
  <c r="Z1091" i="7"/>
  <c r="R1091" i="7"/>
  <c r="N1091" i="7"/>
  <c r="J1091" i="7"/>
  <c r="BD1091" i="7"/>
  <c r="BD1092" i="7"/>
  <c r="BB1082" i="7"/>
  <c r="AX1082" i="7"/>
  <c r="AT1082" i="7"/>
  <c r="AP1082" i="7"/>
  <c r="AL1082" i="7"/>
  <c r="AH1082" i="7"/>
  <c r="AD1082" i="7"/>
  <c r="Z1082" i="7"/>
  <c r="R1082" i="7"/>
  <c r="N1082" i="7"/>
  <c r="J1082" i="7"/>
  <c r="BD1082" i="7"/>
  <c r="BB1083" i="7"/>
  <c r="AX1083" i="7"/>
  <c r="AT1083" i="7"/>
  <c r="AP1083" i="7"/>
  <c r="AL1083" i="7"/>
  <c r="AH1083" i="7"/>
  <c r="AD1083" i="7"/>
  <c r="Z1083" i="7"/>
  <c r="R1083" i="7"/>
  <c r="N1083" i="7"/>
  <c r="J1083" i="7"/>
  <c r="BD1083" i="7"/>
  <c r="BB1084" i="7"/>
  <c r="AX1084" i="7"/>
  <c r="AT1084" i="7"/>
  <c r="AP1084" i="7"/>
  <c r="AL1084" i="7"/>
  <c r="AH1084" i="7"/>
  <c r="AD1084" i="7"/>
  <c r="Z1084" i="7"/>
  <c r="R1084" i="7"/>
  <c r="N1084" i="7"/>
  <c r="J1084" i="7"/>
  <c r="BD1084" i="7"/>
  <c r="BB1085" i="7"/>
  <c r="AX1085" i="7"/>
  <c r="AT1085" i="7"/>
  <c r="AP1085" i="7"/>
  <c r="AL1085" i="7"/>
  <c r="AH1085" i="7"/>
  <c r="AD1085" i="7"/>
  <c r="Z1085" i="7"/>
  <c r="R1085" i="7"/>
  <c r="N1085" i="7"/>
  <c r="J1085" i="7"/>
  <c r="BD1085" i="7"/>
  <c r="BD1086" i="7"/>
  <c r="BB1076" i="7"/>
  <c r="AX1076" i="7"/>
  <c r="AT1076" i="7"/>
  <c r="AP1076" i="7"/>
  <c r="AL1076" i="7"/>
  <c r="AH1076" i="7"/>
  <c r="AD1076" i="7"/>
  <c r="Z1076" i="7"/>
  <c r="R1076" i="7"/>
  <c r="N1076" i="7"/>
  <c r="J1076" i="7"/>
  <c r="BD1076" i="7"/>
  <c r="BB1077" i="7"/>
  <c r="AX1077" i="7"/>
  <c r="AT1077" i="7"/>
  <c r="AP1077" i="7"/>
  <c r="AL1077" i="7"/>
  <c r="AH1077" i="7"/>
  <c r="AD1077" i="7"/>
  <c r="Z1077" i="7"/>
  <c r="R1077" i="7"/>
  <c r="N1077" i="7"/>
  <c r="J1077" i="7"/>
  <c r="BD1077" i="7"/>
  <c r="BB1078" i="7"/>
  <c r="AX1078" i="7"/>
  <c r="AT1078" i="7"/>
  <c r="AP1078" i="7"/>
  <c r="AL1078" i="7"/>
  <c r="AH1078" i="7"/>
  <c r="AD1078" i="7"/>
  <c r="Z1078" i="7"/>
  <c r="R1078" i="7"/>
  <c r="N1078" i="7"/>
  <c r="J1078" i="7"/>
  <c r="BD1078" i="7"/>
  <c r="BB1079" i="7"/>
  <c r="AX1079" i="7"/>
  <c r="AT1079" i="7"/>
  <c r="AP1079" i="7"/>
  <c r="AL1079" i="7"/>
  <c r="AH1079" i="7"/>
  <c r="AD1079" i="7"/>
  <c r="Z1079" i="7"/>
  <c r="R1079" i="7"/>
  <c r="N1079" i="7"/>
  <c r="J1079" i="7"/>
  <c r="BD1079" i="7"/>
  <c r="BD1080" i="7"/>
  <c r="BD1094" i="7"/>
  <c r="BB1063" i="7"/>
  <c r="AX1063" i="7"/>
  <c r="AT1063" i="7"/>
  <c r="AP1063" i="7"/>
  <c r="AL1063" i="7"/>
  <c r="AH1063" i="7"/>
  <c r="AD1063" i="7"/>
  <c r="Z1063" i="7"/>
  <c r="R1063" i="7"/>
  <c r="N1063" i="7"/>
  <c r="J1063" i="7"/>
  <c r="V1063" i="7"/>
  <c r="BD1063" i="7"/>
  <c r="BB1064" i="7"/>
  <c r="AX1064" i="7"/>
  <c r="AT1064" i="7"/>
  <c r="AP1064" i="7"/>
  <c r="AL1064" i="7"/>
  <c r="AH1064" i="7"/>
  <c r="AD1064" i="7"/>
  <c r="Z1064" i="7"/>
  <c r="R1064" i="7"/>
  <c r="N1064" i="7"/>
  <c r="J1064" i="7"/>
  <c r="V1064" i="7"/>
  <c r="BD1064" i="7"/>
  <c r="BB1065" i="7"/>
  <c r="AX1065" i="7"/>
  <c r="AT1065" i="7"/>
  <c r="AP1065" i="7"/>
  <c r="AL1065" i="7"/>
  <c r="AH1065" i="7"/>
  <c r="AD1065" i="7"/>
  <c r="Z1065" i="7"/>
  <c r="R1065" i="7"/>
  <c r="N1065" i="7"/>
  <c r="J1065" i="7"/>
  <c r="V1065" i="7"/>
  <c r="BD1065" i="7"/>
  <c r="BB1066" i="7"/>
  <c r="AX1066" i="7"/>
  <c r="AT1066" i="7"/>
  <c r="AP1066" i="7"/>
  <c r="AL1066" i="7"/>
  <c r="AH1066" i="7"/>
  <c r="AD1066" i="7"/>
  <c r="Z1066" i="7"/>
  <c r="R1066" i="7"/>
  <c r="N1066" i="7"/>
  <c r="J1066" i="7"/>
  <c r="V1066" i="7"/>
  <c r="BD1066" i="7"/>
  <c r="BD1067" i="7"/>
  <c r="BD1069" i="7"/>
  <c r="Q1051" i="7"/>
  <c r="U1051" i="7"/>
  <c r="Y1051" i="7"/>
  <c r="AC1051" i="7"/>
  <c r="AG1051" i="7"/>
  <c r="AK1051" i="7"/>
  <c r="AO1051" i="7"/>
  <c r="AS1051" i="7"/>
  <c r="AW1051" i="7"/>
  <c r="BA1051" i="7"/>
  <c r="BB1051" i="7"/>
  <c r="AX1051" i="7"/>
  <c r="AT1051" i="7"/>
  <c r="AP1051" i="7"/>
  <c r="AL1051" i="7"/>
  <c r="AH1051" i="7"/>
  <c r="AD1051" i="7"/>
  <c r="Z1051" i="7"/>
  <c r="R1051" i="7"/>
  <c r="N1051" i="7"/>
  <c r="J1051" i="7"/>
  <c r="V1051" i="7"/>
  <c r="BD1051" i="7"/>
  <c r="BB1052" i="7"/>
  <c r="AX1052" i="7"/>
  <c r="AT1052" i="7"/>
  <c r="AP1052" i="7"/>
  <c r="AL1052" i="7"/>
  <c r="AH1052" i="7"/>
  <c r="AD1052" i="7"/>
  <c r="Z1052" i="7"/>
  <c r="R1052" i="7"/>
  <c r="N1052" i="7"/>
  <c r="J1052" i="7"/>
  <c r="V1052" i="7"/>
  <c r="BD1052" i="7"/>
  <c r="BB1053" i="7"/>
  <c r="AX1053" i="7"/>
  <c r="AT1053" i="7"/>
  <c r="AP1053" i="7"/>
  <c r="AL1053" i="7"/>
  <c r="AH1053" i="7"/>
  <c r="AD1053" i="7"/>
  <c r="Z1053" i="7"/>
  <c r="R1053" i="7"/>
  <c r="N1053" i="7"/>
  <c r="J1053" i="7"/>
  <c r="V1053" i="7"/>
  <c r="BD1053" i="7"/>
  <c r="BB1054" i="7"/>
  <c r="AX1054" i="7"/>
  <c r="AT1054" i="7"/>
  <c r="AP1054" i="7"/>
  <c r="AL1054" i="7"/>
  <c r="AH1054" i="7"/>
  <c r="AD1054" i="7"/>
  <c r="Z1054" i="7"/>
  <c r="R1054" i="7"/>
  <c r="N1054" i="7"/>
  <c r="J1054" i="7"/>
  <c r="V1054" i="7"/>
  <c r="BD1054" i="7"/>
  <c r="BB1055" i="7"/>
  <c r="AX1055" i="7"/>
  <c r="AT1055" i="7"/>
  <c r="AP1055" i="7"/>
  <c r="AL1055" i="7"/>
  <c r="AH1055" i="7"/>
  <c r="AD1055" i="7"/>
  <c r="Z1055" i="7"/>
  <c r="R1055" i="7"/>
  <c r="N1055" i="7"/>
  <c r="J1055" i="7"/>
  <c r="V1055" i="7"/>
  <c r="BD1055" i="7"/>
  <c r="BB1056" i="7"/>
  <c r="AX1056" i="7"/>
  <c r="AT1056" i="7"/>
  <c r="AP1056" i="7"/>
  <c r="AL1056" i="7"/>
  <c r="AH1056" i="7"/>
  <c r="AD1056" i="7"/>
  <c r="Z1056" i="7"/>
  <c r="R1056" i="7"/>
  <c r="N1056" i="7"/>
  <c r="J1056" i="7"/>
  <c r="V1056" i="7"/>
  <c r="BD1056" i="7"/>
  <c r="BD1057" i="7"/>
  <c r="BB1043" i="7"/>
  <c r="AX1043" i="7"/>
  <c r="AT1043" i="7"/>
  <c r="AP1043" i="7"/>
  <c r="AL1043" i="7"/>
  <c r="AH1043" i="7"/>
  <c r="AD1043" i="7"/>
  <c r="Z1043" i="7"/>
  <c r="R1043" i="7"/>
  <c r="N1043" i="7"/>
  <c r="J1043" i="7"/>
  <c r="V1043" i="7"/>
  <c r="BD1043" i="7"/>
  <c r="BB1044" i="7"/>
  <c r="AX1044" i="7"/>
  <c r="AT1044" i="7"/>
  <c r="AP1044" i="7"/>
  <c r="AL1044" i="7"/>
  <c r="AH1044" i="7"/>
  <c r="AD1044" i="7"/>
  <c r="Z1044" i="7"/>
  <c r="R1044" i="7"/>
  <c r="N1044" i="7"/>
  <c r="J1044" i="7"/>
  <c r="V1044" i="7"/>
  <c r="BD1044" i="7"/>
  <c r="BB1045" i="7"/>
  <c r="AX1045" i="7"/>
  <c r="AT1045" i="7"/>
  <c r="AP1045" i="7"/>
  <c r="AL1045" i="7"/>
  <c r="AH1045" i="7"/>
  <c r="AD1045" i="7"/>
  <c r="Z1045" i="7"/>
  <c r="R1045" i="7"/>
  <c r="N1045" i="7"/>
  <c r="J1045" i="7"/>
  <c r="V1045" i="7"/>
  <c r="BD1045" i="7"/>
  <c r="BB1046" i="7"/>
  <c r="AX1046" i="7"/>
  <c r="AT1046" i="7"/>
  <c r="AP1046" i="7"/>
  <c r="AL1046" i="7"/>
  <c r="AH1046" i="7"/>
  <c r="AD1046" i="7"/>
  <c r="Z1046" i="7"/>
  <c r="R1046" i="7"/>
  <c r="N1046" i="7"/>
  <c r="J1046" i="7"/>
  <c r="V1046" i="7"/>
  <c r="BD1046" i="7"/>
  <c r="BB1047" i="7"/>
  <c r="AX1047" i="7"/>
  <c r="AT1047" i="7"/>
  <c r="AP1047" i="7"/>
  <c r="AL1047" i="7"/>
  <c r="AH1047" i="7"/>
  <c r="AD1047" i="7"/>
  <c r="Z1047" i="7"/>
  <c r="R1047" i="7"/>
  <c r="N1047" i="7"/>
  <c r="J1047" i="7"/>
  <c r="V1047" i="7"/>
  <c r="BD1047" i="7"/>
  <c r="BB1048" i="7"/>
  <c r="AX1048" i="7"/>
  <c r="AT1048" i="7"/>
  <c r="AP1048" i="7"/>
  <c r="AL1048" i="7"/>
  <c r="AH1048" i="7"/>
  <c r="AD1048" i="7"/>
  <c r="Z1048" i="7"/>
  <c r="R1048" i="7"/>
  <c r="N1048" i="7"/>
  <c r="J1048" i="7"/>
  <c r="V1048" i="7"/>
  <c r="BD1048" i="7"/>
  <c r="BD1049" i="7"/>
  <c r="BB1035" i="7"/>
  <c r="AX1035" i="7"/>
  <c r="AT1035" i="7"/>
  <c r="AP1035" i="7"/>
  <c r="AL1035" i="7"/>
  <c r="AH1035" i="7"/>
  <c r="AD1035" i="7"/>
  <c r="Z1035" i="7"/>
  <c r="R1035" i="7"/>
  <c r="N1035" i="7"/>
  <c r="J1035" i="7"/>
  <c r="V1035" i="7"/>
  <c r="BD1035" i="7"/>
  <c r="BB1036" i="7"/>
  <c r="AX1036" i="7"/>
  <c r="AT1036" i="7"/>
  <c r="AP1036" i="7"/>
  <c r="AL1036" i="7"/>
  <c r="AH1036" i="7"/>
  <c r="AD1036" i="7"/>
  <c r="Z1036" i="7"/>
  <c r="R1036" i="7"/>
  <c r="N1036" i="7"/>
  <c r="J1036" i="7"/>
  <c r="V1036" i="7"/>
  <c r="BD1036" i="7"/>
  <c r="BB1037" i="7"/>
  <c r="AX1037" i="7"/>
  <c r="AT1037" i="7"/>
  <c r="AP1037" i="7"/>
  <c r="AL1037" i="7"/>
  <c r="AH1037" i="7"/>
  <c r="AD1037" i="7"/>
  <c r="Z1037" i="7"/>
  <c r="R1037" i="7"/>
  <c r="N1037" i="7"/>
  <c r="J1037" i="7"/>
  <c r="V1037" i="7"/>
  <c r="BD1037" i="7"/>
  <c r="BB1038" i="7"/>
  <c r="AX1038" i="7"/>
  <c r="AT1038" i="7"/>
  <c r="AP1038" i="7"/>
  <c r="AL1038" i="7"/>
  <c r="AH1038" i="7"/>
  <c r="AD1038" i="7"/>
  <c r="Z1038" i="7"/>
  <c r="R1038" i="7"/>
  <c r="N1038" i="7"/>
  <c r="J1038" i="7"/>
  <c r="V1038" i="7"/>
  <c r="BD1038" i="7"/>
  <c r="BB1039" i="7"/>
  <c r="AX1039" i="7"/>
  <c r="AT1039" i="7"/>
  <c r="AP1039" i="7"/>
  <c r="AL1039" i="7"/>
  <c r="AH1039" i="7"/>
  <c r="AD1039" i="7"/>
  <c r="Z1039" i="7"/>
  <c r="R1039" i="7"/>
  <c r="N1039" i="7"/>
  <c r="J1039" i="7"/>
  <c r="V1039" i="7"/>
  <c r="BD1039" i="7"/>
  <c r="BB1040" i="7"/>
  <c r="AX1040" i="7"/>
  <c r="AT1040" i="7"/>
  <c r="AP1040" i="7"/>
  <c r="AL1040" i="7"/>
  <c r="AH1040" i="7"/>
  <c r="AD1040" i="7"/>
  <c r="Z1040" i="7"/>
  <c r="R1040" i="7"/>
  <c r="N1040" i="7"/>
  <c r="J1040" i="7"/>
  <c r="V1040" i="7"/>
  <c r="BD1040" i="7"/>
  <c r="BD1041" i="7"/>
  <c r="BB1027" i="7"/>
  <c r="AX1027" i="7"/>
  <c r="AT1027" i="7"/>
  <c r="AP1027" i="7"/>
  <c r="AL1027" i="7"/>
  <c r="AH1027" i="7"/>
  <c r="AD1027" i="7"/>
  <c r="Z1027" i="7"/>
  <c r="R1027" i="7"/>
  <c r="N1027" i="7"/>
  <c r="J1027" i="7"/>
  <c r="V1027" i="7"/>
  <c r="BD1027" i="7"/>
  <c r="BB1028" i="7"/>
  <c r="AX1028" i="7"/>
  <c r="AT1028" i="7"/>
  <c r="AP1028" i="7"/>
  <c r="AL1028" i="7"/>
  <c r="AH1028" i="7"/>
  <c r="AD1028" i="7"/>
  <c r="Z1028" i="7"/>
  <c r="R1028" i="7"/>
  <c r="N1028" i="7"/>
  <c r="J1028" i="7"/>
  <c r="V1028" i="7"/>
  <c r="BD1028" i="7"/>
  <c r="BB1029" i="7"/>
  <c r="AX1029" i="7"/>
  <c r="AT1029" i="7"/>
  <c r="AP1029" i="7"/>
  <c r="AL1029" i="7"/>
  <c r="AH1029" i="7"/>
  <c r="AD1029" i="7"/>
  <c r="Z1029" i="7"/>
  <c r="R1029" i="7"/>
  <c r="N1029" i="7"/>
  <c r="J1029" i="7"/>
  <c r="V1029" i="7"/>
  <c r="BD1029" i="7"/>
  <c r="BB1030" i="7"/>
  <c r="AX1030" i="7"/>
  <c r="AT1030" i="7"/>
  <c r="AP1030" i="7"/>
  <c r="AL1030" i="7"/>
  <c r="AH1030" i="7"/>
  <c r="AD1030" i="7"/>
  <c r="Z1030" i="7"/>
  <c r="R1030" i="7"/>
  <c r="N1030" i="7"/>
  <c r="J1030" i="7"/>
  <c r="V1030" i="7"/>
  <c r="BD1030" i="7"/>
  <c r="BB1031" i="7"/>
  <c r="AX1031" i="7"/>
  <c r="AT1031" i="7"/>
  <c r="AP1031" i="7"/>
  <c r="AL1031" i="7"/>
  <c r="AH1031" i="7"/>
  <c r="AD1031" i="7"/>
  <c r="Z1031" i="7"/>
  <c r="R1031" i="7"/>
  <c r="N1031" i="7"/>
  <c r="J1031" i="7"/>
  <c r="BD1031" i="7"/>
  <c r="BB1032" i="7"/>
  <c r="AX1032" i="7"/>
  <c r="AT1032" i="7"/>
  <c r="AP1032" i="7"/>
  <c r="AL1032" i="7"/>
  <c r="AH1032" i="7"/>
  <c r="AD1032" i="7"/>
  <c r="Z1032" i="7"/>
  <c r="R1032" i="7"/>
  <c r="N1032" i="7"/>
  <c r="J1032" i="7"/>
  <c r="BD1032" i="7"/>
  <c r="BD1033" i="7"/>
  <c r="BD1059" i="7"/>
  <c r="BB1017" i="7"/>
  <c r="AX1017" i="7"/>
  <c r="AT1017" i="7"/>
  <c r="AP1017" i="7"/>
  <c r="AL1017" i="7"/>
  <c r="AH1017" i="7"/>
  <c r="AD1017" i="7"/>
  <c r="Z1017" i="7"/>
  <c r="R1017" i="7"/>
  <c r="N1017" i="7"/>
  <c r="J1017" i="7"/>
  <c r="V1017" i="7"/>
  <c r="BD1017" i="7"/>
  <c r="BB1018" i="7"/>
  <c r="AX1018" i="7"/>
  <c r="AT1018" i="7"/>
  <c r="AP1018" i="7"/>
  <c r="AL1018" i="7"/>
  <c r="AH1018" i="7"/>
  <c r="AD1018" i="7"/>
  <c r="Z1018" i="7"/>
  <c r="R1018" i="7"/>
  <c r="N1018" i="7"/>
  <c r="J1018" i="7"/>
  <c r="V1018" i="7"/>
  <c r="BD1018" i="7"/>
  <c r="BB1019" i="7"/>
  <c r="AX1019" i="7"/>
  <c r="AT1019" i="7"/>
  <c r="AP1019" i="7"/>
  <c r="AL1019" i="7"/>
  <c r="AH1019" i="7"/>
  <c r="AD1019" i="7"/>
  <c r="Z1019" i="7"/>
  <c r="R1019" i="7"/>
  <c r="N1019" i="7"/>
  <c r="J1019" i="7"/>
  <c r="V1019" i="7"/>
  <c r="BD1019" i="7"/>
  <c r="BB1020" i="7"/>
  <c r="AX1020" i="7"/>
  <c r="AT1020" i="7"/>
  <c r="AP1020" i="7"/>
  <c r="AL1020" i="7"/>
  <c r="AH1020" i="7"/>
  <c r="AD1020" i="7"/>
  <c r="Z1020" i="7"/>
  <c r="R1020" i="7"/>
  <c r="N1020" i="7"/>
  <c r="J1020" i="7"/>
  <c r="V1020" i="7"/>
  <c r="BD1020" i="7"/>
  <c r="BD1021" i="7"/>
  <c r="BB1011" i="7"/>
  <c r="AX1011" i="7"/>
  <c r="AT1011" i="7"/>
  <c r="AP1011" i="7"/>
  <c r="AL1011" i="7"/>
  <c r="AH1011" i="7"/>
  <c r="AD1011" i="7"/>
  <c r="Z1011" i="7"/>
  <c r="R1011" i="7"/>
  <c r="N1011" i="7"/>
  <c r="J1011" i="7"/>
  <c r="V1011" i="7"/>
  <c r="BD1011" i="7"/>
  <c r="BB1012" i="7"/>
  <c r="AX1012" i="7"/>
  <c r="AT1012" i="7"/>
  <c r="AP1012" i="7"/>
  <c r="AL1012" i="7"/>
  <c r="AH1012" i="7"/>
  <c r="AD1012" i="7"/>
  <c r="Z1012" i="7"/>
  <c r="R1012" i="7"/>
  <c r="N1012" i="7"/>
  <c r="J1012" i="7"/>
  <c r="V1012" i="7"/>
  <c r="BD1012" i="7"/>
  <c r="BB1013" i="7"/>
  <c r="AX1013" i="7"/>
  <c r="AT1013" i="7"/>
  <c r="AP1013" i="7"/>
  <c r="AL1013" i="7"/>
  <c r="AH1013" i="7"/>
  <c r="AD1013" i="7"/>
  <c r="Z1013" i="7"/>
  <c r="R1013" i="7"/>
  <c r="N1013" i="7"/>
  <c r="J1013" i="7"/>
  <c r="V1013" i="7"/>
  <c r="BD1013" i="7"/>
  <c r="BB1014" i="7"/>
  <c r="AX1014" i="7"/>
  <c r="AT1014" i="7"/>
  <c r="AP1014" i="7"/>
  <c r="AL1014" i="7"/>
  <c r="AH1014" i="7"/>
  <c r="AD1014" i="7"/>
  <c r="Z1014" i="7"/>
  <c r="R1014" i="7"/>
  <c r="N1014" i="7"/>
  <c r="J1014" i="7"/>
  <c r="V1014" i="7"/>
  <c r="BD1014" i="7"/>
  <c r="BD1015" i="7"/>
  <c r="BB1005" i="7"/>
  <c r="AX1005" i="7"/>
  <c r="AT1005" i="7"/>
  <c r="AP1005" i="7"/>
  <c r="AL1005" i="7"/>
  <c r="AH1005" i="7"/>
  <c r="AD1005" i="7"/>
  <c r="Z1005" i="7"/>
  <c r="R1005" i="7"/>
  <c r="N1005" i="7"/>
  <c r="J1005" i="7"/>
  <c r="V1005" i="7"/>
  <c r="BD1005" i="7"/>
  <c r="BB1006" i="7"/>
  <c r="AX1006" i="7"/>
  <c r="AT1006" i="7"/>
  <c r="AP1006" i="7"/>
  <c r="AL1006" i="7"/>
  <c r="AH1006" i="7"/>
  <c r="AD1006" i="7"/>
  <c r="Z1006" i="7"/>
  <c r="R1006" i="7"/>
  <c r="N1006" i="7"/>
  <c r="J1006" i="7"/>
  <c r="V1006" i="7"/>
  <c r="BD1006" i="7"/>
  <c r="BB1007" i="7"/>
  <c r="AX1007" i="7"/>
  <c r="AT1007" i="7"/>
  <c r="AP1007" i="7"/>
  <c r="AL1007" i="7"/>
  <c r="AH1007" i="7"/>
  <c r="AD1007" i="7"/>
  <c r="Z1007" i="7"/>
  <c r="R1007" i="7"/>
  <c r="N1007" i="7"/>
  <c r="J1007" i="7"/>
  <c r="V1007" i="7"/>
  <c r="BD1007" i="7"/>
  <c r="BB1008" i="7"/>
  <c r="AX1008" i="7"/>
  <c r="AT1008" i="7"/>
  <c r="AP1008" i="7"/>
  <c r="AL1008" i="7"/>
  <c r="AH1008" i="7"/>
  <c r="AD1008" i="7"/>
  <c r="Z1008" i="7"/>
  <c r="R1008" i="7"/>
  <c r="N1008" i="7"/>
  <c r="J1008" i="7"/>
  <c r="V1008" i="7"/>
  <c r="BD1008" i="7"/>
  <c r="BD1009" i="7"/>
  <c r="I999" i="7"/>
  <c r="M999" i="7"/>
  <c r="Q999" i="7"/>
  <c r="U999" i="7"/>
  <c r="Y999" i="7"/>
  <c r="AC999" i="7"/>
  <c r="AG999" i="7"/>
  <c r="AK999" i="7"/>
  <c r="AO999" i="7"/>
  <c r="AS999" i="7"/>
  <c r="AW999" i="7"/>
  <c r="BA999" i="7"/>
  <c r="BB999" i="7"/>
  <c r="AX999" i="7"/>
  <c r="AT999" i="7"/>
  <c r="AP999" i="7"/>
  <c r="AL999" i="7"/>
  <c r="AH999" i="7"/>
  <c r="AD999" i="7"/>
  <c r="Z999" i="7"/>
  <c r="R999" i="7"/>
  <c r="N999" i="7"/>
  <c r="J999" i="7"/>
  <c r="V999" i="7"/>
  <c r="BD999" i="7"/>
  <c r="BB1000" i="7"/>
  <c r="AX1000" i="7"/>
  <c r="AT1000" i="7"/>
  <c r="AP1000" i="7"/>
  <c r="AL1000" i="7"/>
  <c r="AH1000" i="7"/>
  <c r="AD1000" i="7"/>
  <c r="Z1000" i="7"/>
  <c r="R1000" i="7"/>
  <c r="N1000" i="7"/>
  <c r="J1000" i="7"/>
  <c r="V1000" i="7"/>
  <c r="BD1000" i="7"/>
  <c r="BB1001" i="7"/>
  <c r="AX1001" i="7"/>
  <c r="AT1001" i="7"/>
  <c r="AP1001" i="7"/>
  <c r="AL1001" i="7"/>
  <c r="AH1001" i="7"/>
  <c r="AD1001" i="7"/>
  <c r="Z1001" i="7"/>
  <c r="R1001" i="7"/>
  <c r="N1001" i="7"/>
  <c r="J1001" i="7"/>
  <c r="V1001" i="7"/>
  <c r="BD1001" i="7"/>
  <c r="BB1002" i="7"/>
  <c r="AX1002" i="7"/>
  <c r="AT1002" i="7"/>
  <c r="AP1002" i="7"/>
  <c r="AL1002" i="7"/>
  <c r="AH1002" i="7"/>
  <c r="AD1002" i="7"/>
  <c r="Z1002" i="7"/>
  <c r="R1002" i="7"/>
  <c r="N1002" i="7"/>
  <c r="J1002" i="7"/>
  <c r="V1002" i="7"/>
  <c r="BD1002" i="7"/>
  <c r="BD1003" i="7"/>
  <c r="BB993" i="7"/>
  <c r="AX993" i="7"/>
  <c r="AT993" i="7"/>
  <c r="AP993" i="7"/>
  <c r="AL993" i="7"/>
  <c r="AH993" i="7"/>
  <c r="AD993" i="7"/>
  <c r="Z993" i="7"/>
  <c r="R993" i="7"/>
  <c r="N993" i="7"/>
  <c r="J993" i="7"/>
  <c r="V993" i="7"/>
  <c r="BD993" i="7"/>
  <c r="BB994" i="7"/>
  <c r="AX994" i="7"/>
  <c r="AT994" i="7"/>
  <c r="AP994" i="7"/>
  <c r="AL994" i="7"/>
  <c r="AH994" i="7"/>
  <c r="AD994" i="7"/>
  <c r="Z994" i="7"/>
  <c r="R994" i="7"/>
  <c r="N994" i="7"/>
  <c r="J994" i="7"/>
  <c r="V994" i="7"/>
  <c r="BD994" i="7"/>
  <c r="BB995" i="7"/>
  <c r="AX995" i="7"/>
  <c r="AT995" i="7"/>
  <c r="AP995" i="7"/>
  <c r="AL995" i="7"/>
  <c r="AH995" i="7"/>
  <c r="AD995" i="7"/>
  <c r="Z995" i="7"/>
  <c r="R995" i="7"/>
  <c r="N995" i="7"/>
  <c r="J995" i="7"/>
  <c r="V995" i="7"/>
  <c r="BD995" i="7"/>
  <c r="BB996" i="7"/>
  <c r="AX996" i="7"/>
  <c r="AT996" i="7"/>
  <c r="AP996" i="7"/>
  <c r="AL996" i="7"/>
  <c r="AH996" i="7"/>
  <c r="AD996" i="7"/>
  <c r="Z996" i="7"/>
  <c r="R996" i="7"/>
  <c r="N996" i="7"/>
  <c r="J996" i="7"/>
  <c r="V996" i="7"/>
  <c r="BD996" i="7"/>
  <c r="BD997" i="7"/>
  <c r="BB984" i="7"/>
  <c r="AX984" i="7"/>
  <c r="AT984" i="7"/>
  <c r="AP984" i="7"/>
  <c r="AL984" i="7"/>
  <c r="AH984" i="7"/>
  <c r="AD984" i="7"/>
  <c r="Z984" i="7"/>
  <c r="R984" i="7"/>
  <c r="N984" i="7"/>
  <c r="J984" i="7"/>
  <c r="V984" i="7"/>
  <c r="BD984" i="7"/>
  <c r="BB985" i="7"/>
  <c r="AX985" i="7"/>
  <c r="AT985" i="7"/>
  <c r="AP985" i="7"/>
  <c r="AL985" i="7"/>
  <c r="AH985" i="7"/>
  <c r="AD985" i="7"/>
  <c r="Z985" i="7"/>
  <c r="R985" i="7"/>
  <c r="N985" i="7"/>
  <c r="J985" i="7"/>
  <c r="V985" i="7"/>
  <c r="BD985" i="7"/>
  <c r="BB986" i="7"/>
  <c r="AX986" i="7"/>
  <c r="AT986" i="7"/>
  <c r="AP986" i="7"/>
  <c r="AL986" i="7"/>
  <c r="AH986" i="7"/>
  <c r="AD986" i="7"/>
  <c r="Z986" i="7"/>
  <c r="R986" i="7"/>
  <c r="N986" i="7"/>
  <c r="J986" i="7"/>
  <c r="V986" i="7"/>
  <c r="BD986" i="7"/>
  <c r="BB987" i="7"/>
  <c r="AX987" i="7"/>
  <c r="AT987" i="7"/>
  <c r="AP987" i="7"/>
  <c r="AL987" i="7"/>
  <c r="AH987" i="7"/>
  <c r="AD987" i="7"/>
  <c r="Z987" i="7"/>
  <c r="R987" i="7"/>
  <c r="N987" i="7"/>
  <c r="J987" i="7"/>
  <c r="V987" i="7"/>
  <c r="BD987" i="7"/>
  <c r="J988" i="7"/>
  <c r="BD988" i="7"/>
  <c r="J989" i="7"/>
  <c r="BD989" i="7"/>
  <c r="J990" i="7"/>
  <c r="BD990" i="7"/>
  <c r="BD991" i="7"/>
  <c r="Q978" i="7"/>
  <c r="U978" i="7"/>
  <c r="Y978" i="7"/>
  <c r="AC978" i="7"/>
  <c r="AG978" i="7"/>
  <c r="AK978" i="7"/>
  <c r="AO978" i="7"/>
  <c r="AS978" i="7"/>
  <c r="AW978" i="7"/>
  <c r="BA978" i="7"/>
  <c r="BB978" i="7"/>
  <c r="AX978" i="7"/>
  <c r="AT978" i="7"/>
  <c r="AP978" i="7"/>
  <c r="AL978" i="7"/>
  <c r="AH978" i="7"/>
  <c r="AD978" i="7"/>
  <c r="Z978" i="7"/>
  <c r="R978" i="7"/>
  <c r="N978" i="7"/>
  <c r="J978" i="7"/>
  <c r="V978" i="7"/>
  <c r="BD978" i="7"/>
  <c r="BB979" i="7"/>
  <c r="AX979" i="7"/>
  <c r="AT979" i="7"/>
  <c r="AP979" i="7"/>
  <c r="AL979" i="7"/>
  <c r="AH979" i="7"/>
  <c r="AD979" i="7"/>
  <c r="Z979" i="7"/>
  <c r="R979" i="7"/>
  <c r="N979" i="7"/>
  <c r="J979" i="7"/>
  <c r="V979" i="7"/>
  <c r="BD979" i="7"/>
  <c r="BB980" i="7"/>
  <c r="AX980" i="7"/>
  <c r="AT980" i="7"/>
  <c r="AP980" i="7"/>
  <c r="AL980" i="7"/>
  <c r="AH980" i="7"/>
  <c r="AD980" i="7"/>
  <c r="Z980" i="7"/>
  <c r="R980" i="7"/>
  <c r="N980" i="7"/>
  <c r="J980" i="7"/>
  <c r="V980" i="7"/>
  <c r="BD980" i="7"/>
  <c r="BB981" i="7"/>
  <c r="AX981" i="7"/>
  <c r="AT981" i="7"/>
  <c r="AP981" i="7"/>
  <c r="AL981" i="7"/>
  <c r="AH981" i="7"/>
  <c r="AD981" i="7"/>
  <c r="Z981" i="7"/>
  <c r="R981" i="7"/>
  <c r="N981" i="7"/>
  <c r="J981" i="7"/>
  <c r="V981" i="7"/>
  <c r="BD981" i="7"/>
  <c r="BD982" i="7"/>
  <c r="I972" i="7"/>
  <c r="M972" i="7"/>
  <c r="Q972" i="7"/>
  <c r="U972" i="7"/>
  <c r="Y972" i="7"/>
  <c r="AC972" i="7"/>
  <c r="AG972" i="7"/>
  <c r="AK972" i="7"/>
  <c r="AO972" i="7"/>
  <c r="AS972" i="7"/>
  <c r="AW972" i="7"/>
  <c r="BA972" i="7"/>
  <c r="BB972" i="7"/>
  <c r="AX972" i="7"/>
  <c r="AT972" i="7"/>
  <c r="AP972" i="7"/>
  <c r="AL972" i="7"/>
  <c r="AH972" i="7"/>
  <c r="AD972" i="7"/>
  <c r="Z972" i="7"/>
  <c r="R972" i="7"/>
  <c r="N972" i="7"/>
  <c r="J972" i="7"/>
  <c r="V972" i="7"/>
  <c r="BD972" i="7"/>
  <c r="BB973" i="7"/>
  <c r="AX973" i="7"/>
  <c r="AT973" i="7"/>
  <c r="AP973" i="7"/>
  <c r="AL973" i="7"/>
  <c r="AH973" i="7"/>
  <c r="AD973" i="7"/>
  <c r="Z973" i="7"/>
  <c r="R973" i="7"/>
  <c r="N973" i="7"/>
  <c r="J973" i="7"/>
  <c r="V973" i="7"/>
  <c r="BD973" i="7"/>
  <c r="BB974" i="7"/>
  <c r="AX974" i="7"/>
  <c r="AT974" i="7"/>
  <c r="AP974" i="7"/>
  <c r="AL974" i="7"/>
  <c r="AH974" i="7"/>
  <c r="AD974" i="7"/>
  <c r="Z974" i="7"/>
  <c r="R974" i="7"/>
  <c r="N974" i="7"/>
  <c r="J974" i="7"/>
  <c r="V974" i="7"/>
  <c r="BD974" i="7"/>
  <c r="BB975" i="7"/>
  <c r="AX975" i="7"/>
  <c r="AT975" i="7"/>
  <c r="AP975" i="7"/>
  <c r="AL975" i="7"/>
  <c r="AH975" i="7"/>
  <c r="AD975" i="7"/>
  <c r="Z975" i="7"/>
  <c r="R975" i="7"/>
  <c r="N975" i="7"/>
  <c r="J975" i="7"/>
  <c r="V975" i="7"/>
  <c r="BD975" i="7"/>
  <c r="BD976" i="7"/>
  <c r="BB966" i="7"/>
  <c r="AX966" i="7"/>
  <c r="AT966" i="7"/>
  <c r="AP966" i="7"/>
  <c r="AL966" i="7"/>
  <c r="AH966" i="7"/>
  <c r="AD966" i="7"/>
  <c r="Z966" i="7"/>
  <c r="R966" i="7"/>
  <c r="N966" i="7"/>
  <c r="J966" i="7"/>
  <c r="V966" i="7"/>
  <c r="BD966" i="7"/>
  <c r="BB967" i="7"/>
  <c r="AX967" i="7"/>
  <c r="AT967" i="7"/>
  <c r="AP967" i="7"/>
  <c r="AL967" i="7"/>
  <c r="AH967" i="7"/>
  <c r="AD967" i="7"/>
  <c r="Z967" i="7"/>
  <c r="R967" i="7"/>
  <c r="N967" i="7"/>
  <c r="J967" i="7"/>
  <c r="V967" i="7"/>
  <c r="BD967" i="7"/>
  <c r="BB968" i="7"/>
  <c r="AX968" i="7"/>
  <c r="AT968" i="7"/>
  <c r="AP968" i="7"/>
  <c r="AL968" i="7"/>
  <c r="AH968" i="7"/>
  <c r="AD968" i="7"/>
  <c r="Z968" i="7"/>
  <c r="R968" i="7"/>
  <c r="N968" i="7"/>
  <c r="J968" i="7"/>
  <c r="V968" i="7"/>
  <c r="BD968" i="7"/>
  <c r="BB969" i="7"/>
  <c r="AX969" i="7"/>
  <c r="AT969" i="7"/>
  <c r="AP969" i="7"/>
  <c r="AL969" i="7"/>
  <c r="AH969" i="7"/>
  <c r="AD969" i="7"/>
  <c r="Z969" i="7"/>
  <c r="R969" i="7"/>
  <c r="N969" i="7"/>
  <c r="J969" i="7"/>
  <c r="V969" i="7"/>
  <c r="BD969" i="7"/>
  <c r="BD970" i="7"/>
  <c r="BD1023" i="7"/>
  <c r="BB937" i="7"/>
  <c r="AX937" i="7"/>
  <c r="AT937" i="7"/>
  <c r="AP937" i="7"/>
  <c r="AL937" i="7"/>
  <c r="AH937" i="7"/>
  <c r="AD937" i="7"/>
  <c r="Z937" i="7"/>
  <c r="R937" i="7"/>
  <c r="N937" i="7"/>
  <c r="J937" i="7"/>
  <c r="V937" i="7"/>
  <c r="BD937" i="7"/>
  <c r="BB938" i="7"/>
  <c r="AX938" i="7"/>
  <c r="AT938" i="7"/>
  <c r="AP938" i="7"/>
  <c r="AL938" i="7"/>
  <c r="AH938" i="7"/>
  <c r="AD938" i="7"/>
  <c r="Z938" i="7"/>
  <c r="R938" i="7"/>
  <c r="N938" i="7"/>
  <c r="J938" i="7"/>
  <c r="V938" i="7"/>
  <c r="BD938" i="7"/>
  <c r="BB939" i="7"/>
  <c r="AX939" i="7"/>
  <c r="AT939" i="7"/>
  <c r="AP939" i="7"/>
  <c r="AL939" i="7"/>
  <c r="AH939" i="7"/>
  <c r="AD939" i="7"/>
  <c r="Z939" i="7"/>
  <c r="R939" i="7"/>
  <c r="N939" i="7"/>
  <c r="J939" i="7"/>
  <c r="V939" i="7"/>
  <c r="BD939" i="7"/>
  <c r="BB940" i="7"/>
  <c r="AX940" i="7"/>
  <c r="AT940" i="7"/>
  <c r="AP940" i="7"/>
  <c r="AL940" i="7"/>
  <c r="AH940" i="7"/>
  <c r="AD940" i="7"/>
  <c r="Z940" i="7"/>
  <c r="R940" i="7"/>
  <c r="N940" i="7"/>
  <c r="J940" i="7"/>
  <c r="V940" i="7"/>
  <c r="BD940" i="7"/>
  <c r="BB941" i="7"/>
  <c r="AX941" i="7"/>
  <c r="AT941" i="7"/>
  <c r="AP941" i="7"/>
  <c r="AL941" i="7"/>
  <c r="AH941" i="7"/>
  <c r="AD941" i="7"/>
  <c r="Z941" i="7"/>
  <c r="R941" i="7"/>
  <c r="N941" i="7"/>
  <c r="J941" i="7"/>
  <c r="BD941" i="7"/>
  <c r="BB942" i="7"/>
  <c r="AX942" i="7"/>
  <c r="AT942" i="7"/>
  <c r="AP942" i="7"/>
  <c r="AL942" i="7"/>
  <c r="AH942" i="7"/>
  <c r="AD942" i="7"/>
  <c r="Z942" i="7"/>
  <c r="R942" i="7"/>
  <c r="N942" i="7"/>
  <c r="J942" i="7"/>
  <c r="BD942" i="7"/>
  <c r="BD943" i="7"/>
  <c r="BB945" i="7"/>
  <c r="AX945" i="7"/>
  <c r="AT945" i="7"/>
  <c r="AP945" i="7"/>
  <c r="AL945" i="7"/>
  <c r="AH945" i="7"/>
  <c r="AD945" i="7"/>
  <c r="Z945" i="7"/>
  <c r="R945" i="7"/>
  <c r="N945" i="7"/>
  <c r="J945" i="7"/>
  <c r="V945" i="7"/>
  <c r="BD945" i="7"/>
  <c r="BB946" i="7"/>
  <c r="AX946" i="7"/>
  <c r="AT946" i="7"/>
  <c r="AP946" i="7"/>
  <c r="AL946" i="7"/>
  <c r="AH946" i="7"/>
  <c r="AD946" i="7"/>
  <c r="Z946" i="7"/>
  <c r="R946" i="7"/>
  <c r="N946" i="7"/>
  <c r="J946" i="7"/>
  <c r="V946" i="7"/>
  <c r="BD946" i="7"/>
  <c r="BB947" i="7"/>
  <c r="AX947" i="7"/>
  <c r="AT947" i="7"/>
  <c r="AP947" i="7"/>
  <c r="AL947" i="7"/>
  <c r="AH947" i="7"/>
  <c r="AD947" i="7"/>
  <c r="Z947" i="7"/>
  <c r="R947" i="7"/>
  <c r="N947" i="7"/>
  <c r="J947" i="7"/>
  <c r="V947" i="7"/>
  <c r="BD947" i="7"/>
  <c r="BB948" i="7"/>
  <c r="AX948" i="7"/>
  <c r="AT948" i="7"/>
  <c r="AP948" i="7"/>
  <c r="AL948" i="7"/>
  <c r="AH948" i="7"/>
  <c r="AD948" i="7"/>
  <c r="Z948" i="7"/>
  <c r="R948" i="7"/>
  <c r="N948" i="7"/>
  <c r="J948" i="7"/>
  <c r="V948" i="7"/>
  <c r="BD948" i="7"/>
  <c r="BB949" i="7"/>
  <c r="AX949" i="7"/>
  <c r="AT949" i="7"/>
  <c r="AP949" i="7"/>
  <c r="AL949" i="7"/>
  <c r="AH949" i="7"/>
  <c r="AD949" i="7"/>
  <c r="Z949" i="7"/>
  <c r="R949" i="7"/>
  <c r="N949" i="7"/>
  <c r="J949" i="7"/>
  <c r="V949" i="7"/>
  <c r="BD949" i="7"/>
  <c r="BB950" i="7"/>
  <c r="AX950" i="7"/>
  <c r="AT950" i="7"/>
  <c r="AP950" i="7"/>
  <c r="AL950" i="7"/>
  <c r="AH950" i="7"/>
  <c r="AD950" i="7"/>
  <c r="Z950" i="7"/>
  <c r="R950" i="7"/>
  <c r="N950" i="7"/>
  <c r="J950" i="7"/>
  <c r="V950" i="7"/>
  <c r="BD950" i="7"/>
  <c r="BD951" i="7"/>
  <c r="BB956" i="7"/>
  <c r="AX956" i="7"/>
  <c r="AT956" i="7"/>
  <c r="AP956" i="7"/>
  <c r="AL956" i="7"/>
  <c r="AH956" i="7"/>
  <c r="AD956" i="7"/>
  <c r="Z956" i="7"/>
  <c r="R956" i="7"/>
  <c r="N956" i="7"/>
  <c r="J956" i="7"/>
  <c r="V956" i="7"/>
  <c r="BD956" i="7"/>
  <c r="BB957" i="7"/>
  <c r="AX957" i="7"/>
  <c r="AT957" i="7"/>
  <c r="AP957" i="7"/>
  <c r="AL957" i="7"/>
  <c r="AH957" i="7"/>
  <c r="AD957" i="7"/>
  <c r="Z957" i="7"/>
  <c r="R957" i="7"/>
  <c r="N957" i="7"/>
  <c r="J957" i="7"/>
  <c r="V957" i="7"/>
  <c r="BD957" i="7"/>
  <c r="BB958" i="7"/>
  <c r="AX958" i="7"/>
  <c r="AT958" i="7"/>
  <c r="AP958" i="7"/>
  <c r="AL958" i="7"/>
  <c r="AH958" i="7"/>
  <c r="AD958" i="7"/>
  <c r="Z958" i="7"/>
  <c r="R958" i="7"/>
  <c r="N958" i="7"/>
  <c r="J958" i="7"/>
  <c r="V958" i="7"/>
  <c r="BD958" i="7"/>
  <c r="BD959" i="7"/>
  <c r="BD961" i="7"/>
  <c r="BB925" i="7"/>
  <c r="AX925" i="7"/>
  <c r="AT925" i="7"/>
  <c r="AP925" i="7"/>
  <c r="AL925" i="7"/>
  <c r="AH925" i="7"/>
  <c r="AD925" i="7"/>
  <c r="Z925" i="7"/>
  <c r="R925" i="7"/>
  <c r="N925" i="7"/>
  <c r="J925" i="7"/>
  <c r="V925" i="7"/>
  <c r="BD925" i="7"/>
  <c r="BB926" i="7"/>
  <c r="AX926" i="7"/>
  <c r="AT926" i="7"/>
  <c r="AP926" i="7"/>
  <c r="AL926" i="7"/>
  <c r="AH926" i="7"/>
  <c r="AD926" i="7"/>
  <c r="Z926" i="7"/>
  <c r="R926" i="7"/>
  <c r="N926" i="7"/>
  <c r="J926" i="7"/>
  <c r="V926" i="7"/>
  <c r="BD926" i="7"/>
  <c r="BB927" i="7"/>
  <c r="AX927" i="7"/>
  <c r="AT927" i="7"/>
  <c r="AP927" i="7"/>
  <c r="AL927" i="7"/>
  <c r="AH927" i="7"/>
  <c r="AD927" i="7"/>
  <c r="Z927" i="7"/>
  <c r="R927" i="7"/>
  <c r="N927" i="7"/>
  <c r="J927" i="7"/>
  <c r="V927" i="7"/>
  <c r="BD927" i="7"/>
  <c r="BB928" i="7"/>
  <c r="AX928" i="7"/>
  <c r="AT928" i="7"/>
  <c r="AP928" i="7"/>
  <c r="AL928" i="7"/>
  <c r="AH928" i="7"/>
  <c r="AD928" i="7"/>
  <c r="Z928" i="7"/>
  <c r="R928" i="7"/>
  <c r="N928" i="7"/>
  <c r="J928" i="7"/>
  <c r="V928" i="7"/>
  <c r="BD928" i="7"/>
  <c r="BB929" i="7"/>
  <c r="AX929" i="7"/>
  <c r="AT929" i="7"/>
  <c r="AP929" i="7"/>
  <c r="AL929" i="7"/>
  <c r="AH929" i="7"/>
  <c r="AD929" i="7"/>
  <c r="Z929" i="7"/>
  <c r="R929" i="7"/>
  <c r="N929" i="7"/>
  <c r="J929" i="7"/>
  <c r="V929" i="7"/>
  <c r="BD929" i="7"/>
  <c r="BB930" i="7"/>
  <c r="AX930" i="7"/>
  <c r="AT930" i="7"/>
  <c r="AP930" i="7"/>
  <c r="AL930" i="7"/>
  <c r="AH930" i="7"/>
  <c r="AD930" i="7"/>
  <c r="Z930" i="7"/>
  <c r="R930" i="7"/>
  <c r="N930" i="7"/>
  <c r="J930" i="7"/>
  <c r="V930" i="7"/>
  <c r="BD930" i="7"/>
  <c r="BD931" i="7"/>
  <c r="BB917" i="7"/>
  <c r="AX917" i="7"/>
  <c r="AT917" i="7"/>
  <c r="AP917" i="7"/>
  <c r="AL917" i="7"/>
  <c r="AH917" i="7"/>
  <c r="AD917" i="7"/>
  <c r="Z917" i="7"/>
  <c r="R917" i="7"/>
  <c r="N917" i="7"/>
  <c r="J917" i="7"/>
  <c r="V917" i="7"/>
  <c r="BD917" i="7"/>
  <c r="BB918" i="7"/>
  <c r="AX918" i="7"/>
  <c r="AT918" i="7"/>
  <c r="AP918" i="7"/>
  <c r="AL918" i="7"/>
  <c r="AH918" i="7"/>
  <c r="AD918" i="7"/>
  <c r="Z918" i="7"/>
  <c r="R918" i="7"/>
  <c r="N918" i="7"/>
  <c r="J918" i="7"/>
  <c r="V918" i="7"/>
  <c r="BD918" i="7"/>
  <c r="BB919" i="7"/>
  <c r="AX919" i="7"/>
  <c r="AT919" i="7"/>
  <c r="AP919" i="7"/>
  <c r="AL919" i="7"/>
  <c r="AH919" i="7"/>
  <c r="AD919" i="7"/>
  <c r="Z919" i="7"/>
  <c r="R919" i="7"/>
  <c r="N919" i="7"/>
  <c r="J919" i="7"/>
  <c r="V919" i="7"/>
  <c r="BD919" i="7"/>
  <c r="BB920" i="7"/>
  <c r="AX920" i="7"/>
  <c r="AT920" i="7"/>
  <c r="AP920" i="7"/>
  <c r="AL920" i="7"/>
  <c r="AH920" i="7"/>
  <c r="AD920" i="7"/>
  <c r="Z920" i="7"/>
  <c r="R920" i="7"/>
  <c r="N920" i="7"/>
  <c r="J920" i="7"/>
  <c r="V920" i="7"/>
  <c r="BD920" i="7"/>
  <c r="BB921" i="7"/>
  <c r="AX921" i="7"/>
  <c r="AT921" i="7"/>
  <c r="AP921" i="7"/>
  <c r="AL921" i="7"/>
  <c r="AH921" i="7"/>
  <c r="AD921" i="7"/>
  <c r="Z921" i="7"/>
  <c r="R921" i="7"/>
  <c r="N921" i="7"/>
  <c r="J921" i="7"/>
  <c r="BD921" i="7"/>
  <c r="BB922" i="7"/>
  <c r="AX922" i="7"/>
  <c r="AT922" i="7"/>
  <c r="AP922" i="7"/>
  <c r="AL922" i="7"/>
  <c r="AH922" i="7"/>
  <c r="AD922" i="7"/>
  <c r="Z922" i="7"/>
  <c r="R922" i="7"/>
  <c r="N922" i="7"/>
  <c r="J922" i="7"/>
  <c r="BD922" i="7"/>
  <c r="BD923" i="7"/>
  <c r="BD933" i="7"/>
  <c r="M905" i="7"/>
  <c r="Q905" i="7"/>
  <c r="U905" i="7"/>
  <c r="Y905" i="7"/>
  <c r="AC905" i="7"/>
  <c r="AG905" i="7"/>
  <c r="AK905" i="7"/>
  <c r="AO905" i="7"/>
  <c r="AS905" i="7"/>
  <c r="AW905" i="7"/>
  <c r="BA905" i="7"/>
  <c r="BB905" i="7"/>
  <c r="AX905" i="7"/>
  <c r="AT905" i="7"/>
  <c r="AP905" i="7"/>
  <c r="AL905" i="7"/>
  <c r="AH905" i="7"/>
  <c r="AD905" i="7"/>
  <c r="Z905" i="7"/>
  <c r="R905" i="7"/>
  <c r="N905" i="7"/>
  <c r="J905" i="7"/>
  <c r="V905" i="7"/>
  <c r="BD905" i="7"/>
  <c r="BB906" i="7"/>
  <c r="AX906" i="7"/>
  <c r="AT906" i="7"/>
  <c r="AP906" i="7"/>
  <c r="AL906" i="7"/>
  <c r="AH906" i="7"/>
  <c r="AD906" i="7"/>
  <c r="Z906" i="7"/>
  <c r="R906" i="7"/>
  <c r="N906" i="7"/>
  <c r="J906" i="7"/>
  <c r="V906" i="7"/>
  <c r="BD906" i="7"/>
  <c r="BB907" i="7"/>
  <c r="AX907" i="7"/>
  <c r="AT907" i="7"/>
  <c r="AP907" i="7"/>
  <c r="AL907" i="7"/>
  <c r="AH907" i="7"/>
  <c r="AD907" i="7"/>
  <c r="Z907" i="7"/>
  <c r="R907" i="7"/>
  <c r="N907" i="7"/>
  <c r="J907" i="7"/>
  <c r="V907" i="7"/>
  <c r="BD907" i="7"/>
  <c r="BB908" i="7"/>
  <c r="AX908" i="7"/>
  <c r="AT908" i="7"/>
  <c r="AP908" i="7"/>
  <c r="AL908" i="7"/>
  <c r="AH908" i="7"/>
  <c r="AD908" i="7"/>
  <c r="Z908" i="7"/>
  <c r="R908" i="7"/>
  <c r="N908" i="7"/>
  <c r="J908" i="7"/>
  <c r="V908" i="7"/>
  <c r="BD908" i="7"/>
  <c r="BB909" i="7"/>
  <c r="AX909" i="7"/>
  <c r="AT909" i="7"/>
  <c r="AP909" i="7"/>
  <c r="AL909" i="7"/>
  <c r="AH909" i="7"/>
  <c r="AD909" i="7"/>
  <c r="Z909" i="7"/>
  <c r="R909" i="7"/>
  <c r="N909" i="7"/>
  <c r="J909" i="7"/>
  <c r="V909" i="7"/>
  <c r="BD909" i="7"/>
  <c r="BB910" i="7"/>
  <c r="AX910" i="7"/>
  <c r="AT910" i="7"/>
  <c r="AP910" i="7"/>
  <c r="AL910" i="7"/>
  <c r="AH910" i="7"/>
  <c r="AD910" i="7"/>
  <c r="Z910" i="7"/>
  <c r="R910" i="7"/>
  <c r="N910" i="7"/>
  <c r="J910" i="7"/>
  <c r="V910" i="7"/>
  <c r="BD910" i="7"/>
  <c r="BD911" i="7"/>
  <c r="BB897" i="7"/>
  <c r="AX897" i="7"/>
  <c r="AT897" i="7"/>
  <c r="AP897" i="7"/>
  <c r="AL897" i="7"/>
  <c r="AH897" i="7"/>
  <c r="AD897" i="7"/>
  <c r="Z897" i="7"/>
  <c r="R897" i="7"/>
  <c r="N897" i="7"/>
  <c r="J897" i="7"/>
  <c r="V897" i="7"/>
  <c r="BD897" i="7"/>
  <c r="BB898" i="7"/>
  <c r="AX898" i="7"/>
  <c r="AT898" i="7"/>
  <c r="AP898" i="7"/>
  <c r="AL898" i="7"/>
  <c r="AH898" i="7"/>
  <c r="AD898" i="7"/>
  <c r="Z898" i="7"/>
  <c r="R898" i="7"/>
  <c r="N898" i="7"/>
  <c r="J898" i="7"/>
  <c r="V898" i="7"/>
  <c r="BD898" i="7"/>
  <c r="BB899" i="7"/>
  <c r="AX899" i="7"/>
  <c r="AT899" i="7"/>
  <c r="AP899" i="7"/>
  <c r="AL899" i="7"/>
  <c r="AH899" i="7"/>
  <c r="AD899" i="7"/>
  <c r="Z899" i="7"/>
  <c r="R899" i="7"/>
  <c r="N899" i="7"/>
  <c r="J899" i="7"/>
  <c r="V899" i="7"/>
  <c r="BD899" i="7"/>
  <c r="BB900" i="7"/>
  <c r="AX900" i="7"/>
  <c r="AT900" i="7"/>
  <c r="AP900" i="7"/>
  <c r="AL900" i="7"/>
  <c r="AH900" i="7"/>
  <c r="AD900" i="7"/>
  <c r="Z900" i="7"/>
  <c r="R900" i="7"/>
  <c r="N900" i="7"/>
  <c r="J900" i="7"/>
  <c r="V900" i="7"/>
  <c r="BD900" i="7"/>
  <c r="BB901" i="7"/>
  <c r="AX901" i="7"/>
  <c r="AT901" i="7"/>
  <c r="AP901" i="7"/>
  <c r="AL901" i="7"/>
  <c r="AH901" i="7"/>
  <c r="AD901" i="7"/>
  <c r="Z901" i="7"/>
  <c r="R901" i="7"/>
  <c r="N901" i="7"/>
  <c r="J901" i="7"/>
  <c r="V901" i="7"/>
  <c r="BD901" i="7"/>
  <c r="BB902" i="7"/>
  <c r="AX902" i="7"/>
  <c r="AT902" i="7"/>
  <c r="AP902" i="7"/>
  <c r="AL902" i="7"/>
  <c r="AH902" i="7"/>
  <c r="AD902" i="7"/>
  <c r="Z902" i="7"/>
  <c r="R902" i="7"/>
  <c r="N902" i="7"/>
  <c r="J902" i="7"/>
  <c r="V902" i="7"/>
  <c r="BD902" i="7"/>
  <c r="BD903" i="7"/>
  <c r="BB889" i="7"/>
  <c r="AX889" i="7"/>
  <c r="AT889" i="7"/>
  <c r="AP889" i="7"/>
  <c r="AL889" i="7"/>
  <c r="AH889" i="7"/>
  <c r="AD889" i="7"/>
  <c r="Z889" i="7"/>
  <c r="R889" i="7"/>
  <c r="N889" i="7"/>
  <c r="J889" i="7"/>
  <c r="V889" i="7"/>
  <c r="BD889" i="7"/>
  <c r="BB890" i="7"/>
  <c r="AX890" i="7"/>
  <c r="AT890" i="7"/>
  <c r="AP890" i="7"/>
  <c r="AL890" i="7"/>
  <c r="AH890" i="7"/>
  <c r="AD890" i="7"/>
  <c r="Z890" i="7"/>
  <c r="R890" i="7"/>
  <c r="N890" i="7"/>
  <c r="J890" i="7"/>
  <c r="V890" i="7"/>
  <c r="BD890" i="7"/>
  <c r="BB891" i="7"/>
  <c r="AX891" i="7"/>
  <c r="AT891" i="7"/>
  <c r="AP891" i="7"/>
  <c r="AL891" i="7"/>
  <c r="AH891" i="7"/>
  <c r="AD891" i="7"/>
  <c r="Z891" i="7"/>
  <c r="R891" i="7"/>
  <c r="N891" i="7"/>
  <c r="J891" i="7"/>
  <c r="V891" i="7"/>
  <c r="BD891" i="7"/>
  <c r="BB892" i="7"/>
  <c r="AX892" i="7"/>
  <c r="AT892" i="7"/>
  <c r="AP892" i="7"/>
  <c r="AL892" i="7"/>
  <c r="AH892" i="7"/>
  <c r="AD892" i="7"/>
  <c r="Z892" i="7"/>
  <c r="R892" i="7"/>
  <c r="N892" i="7"/>
  <c r="J892" i="7"/>
  <c r="V892" i="7"/>
  <c r="BD892" i="7"/>
  <c r="BB893" i="7"/>
  <c r="AX893" i="7"/>
  <c r="AT893" i="7"/>
  <c r="AP893" i="7"/>
  <c r="AL893" i="7"/>
  <c r="AH893" i="7"/>
  <c r="AD893" i="7"/>
  <c r="Z893" i="7"/>
  <c r="R893" i="7"/>
  <c r="N893" i="7"/>
  <c r="J893" i="7"/>
  <c r="V893" i="7"/>
  <c r="BD893" i="7"/>
  <c r="BB894" i="7"/>
  <c r="AX894" i="7"/>
  <c r="AT894" i="7"/>
  <c r="AP894" i="7"/>
  <c r="AL894" i="7"/>
  <c r="AH894" i="7"/>
  <c r="AD894" i="7"/>
  <c r="Z894" i="7"/>
  <c r="R894" i="7"/>
  <c r="N894" i="7"/>
  <c r="J894" i="7"/>
  <c r="V894" i="7"/>
  <c r="BD894" i="7"/>
  <c r="BD895" i="7"/>
  <c r="M881" i="7"/>
  <c r="Q881" i="7"/>
  <c r="U881" i="7"/>
  <c r="Y881" i="7"/>
  <c r="AC881" i="7"/>
  <c r="AG881" i="7"/>
  <c r="AK881" i="7"/>
  <c r="AO881" i="7"/>
  <c r="AS881" i="7"/>
  <c r="AW881" i="7"/>
  <c r="BA881" i="7"/>
  <c r="BB881" i="7"/>
  <c r="AX881" i="7"/>
  <c r="AT881" i="7"/>
  <c r="AP881" i="7"/>
  <c r="AL881" i="7"/>
  <c r="AH881" i="7"/>
  <c r="AD881" i="7"/>
  <c r="Z881" i="7"/>
  <c r="R881" i="7"/>
  <c r="N881" i="7"/>
  <c r="J881" i="7"/>
  <c r="V881" i="7"/>
  <c r="BD881" i="7"/>
  <c r="M882" i="7"/>
  <c r="Q882" i="7"/>
  <c r="U882" i="7"/>
  <c r="Y882" i="7"/>
  <c r="AC882" i="7"/>
  <c r="AG882" i="7"/>
  <c r="AK882" i="7"/>
  <c r="AO882" i="7"/>
  <c r="AS882" i="7"/>
  <c r="AW882" i="7"/>
  <c r="BA882" i="7"/>
  <c r="BB882" i="7"/>
  <c r="AX882" i="7"/>
  <c r="AT882" i="7"/>
  <c r="AP882" i="7"/>
  <c r="AL882" i="7"/>
  <c r="AH882" i="7"/>
  <c r="AD882" i="7"/>
  <c r="Z882" i="7"/>
  <c r="R882" i="7"/>
  <c r="N882" i="7"/>
  <c r="J882" i="7"/>
  <c r="V882" i="7"/>
  <c r="BD882" i="7"/>
  <c r="BB883" i="7"/>
  <c r="AX883" i="7"/>
  <c r="AT883" i="7"/>
  <c r="AP883" i="7"/>
  <c r="AL883" i="7"/>
  <c r="AH883" i="7"/>
  <c r="AD883" i="7"/>
  <c r="Z883" i="7"/>
  <c r="R883" i="7"/>
  <c r="N883" i="7"/>
  <c r="J883" i="7"/>
  <c r="V883" i="7"/>
  <c r="BD883" i="7"/>
  <c r="BB884" i="7"/>
  <c r="AX884" i="7"/>
  <c r="AT884" i="7"/>
  <c r="AP884" i="7"/>
  <c r="AL884" i="7"/>
  <c r="AH884" i="7"/>
  <c r="AD884" i="7"/>
  <c r="Z884" i="7"/>
  <c r="R884" i="7"/>
  <c r="N884" i="7"/>
  <c r="J884" i="7"/>
  <c r="V884" i="7"/>
  <c r="BD884" i="7"/>
  <c r="BB885" i="7"/>
  <c r="AX885" i="7"/>
  <c r="AT885" i="7"/>
  <c r="AP885" i="7"/>
  <c r="AL885" i="7"/>
  <c r="AH885" i="7"/>
  <c r="AD885" i="7"/>
  <c r="Z885" i="7"/>
  <c r="R885" i="7"/>
  <c r="N885" i="7"/>
  <c r="J885" i="7"/>
  <c r="BD885" i="7"/>
  <c r="BB886" i="7"/>
  <c r="AX886" i="7"/>
  <c r="AT886" i="7"/>
  <c r="AP886" i="7"/>
  <c r="AL886" i="7"/>
  <c r="AH886" i="7"/>
  <c r="AD886" i="7"/>
  <c r="Z886" i="7"/>
  <c r="R886" i="7"/>
  <c r="N886" i="7"/>
  <c r="J886" i="7"/>
  <c r="BD886" i="7"/>
  <c r="BD887" i="7"/>
  <c r="BD913" i="7"/>
  <c r="BB859" i="7"/>
  <c r="AX859" i="7"/>
  <c r="AT859" i="7"/>
  <c r="AP859" i="7"/>
  <c r="AL859" i="7"/>
  <c r="AH859" i="7"/>
  <c r="AD859" i="7"/>
  <c r="Z859" i="7"/>
  <c r="R859" i="7"/>
  <c r="N859" i="7"/>
  <c r="J859" i="7"/>
  <c r="V859" i="7"/>
  <c r="BD859" i="7"/>
  <c r="BB860" i="7"/>
  <c r="AX860" i="7"/>
  <c r="AT860" i="7"/>
  <c r="AP860" i="7"/>
  <c r="AL860" i="7"/>
  <c r="AH860" i="7"/>
  <c r="AD860" i="7"/>
  <c r="Z860" i="7"/>
  <c r="R860" i="7"/>
  <c r="N860" i="7"/>
  <c r="J860" i="7"/>
  <c r="V860" i="7"/>
  <c r="BD860" i="7"/>
  <c r="BB861" i="7"/>
  <c r="AX861" i="7"/>
  <c r="AT861" i="7"/>
  <c r="AP861" i="7"/>
  <c r="AL861" i="7"/>
  <c r="AH861" i="7"/>
  <c r="AD861" i="7"/>
  <c r="Z861" i="7"/>
  <c r="R861" i="7"/>
  <c r="N861" i="7"/>
  <c r="J861" i="7"/>
  <c r="V861" i="7"/>
  <c r="BD861" i="7"/>
  <c r="BB862" i="7"/>
  <c r="AX862" i="7"/>
  <c r="AT862" i="7"/>
  <c r="AP862" i="7"/>
  <c r="AL862" i="7"/>
  <c r="AH862" i="7"/>
  <c r="AD862" i="7"/>
  <c r="Z862" i="7"/>
  <c r="R862" i="7"/>
  <c r="N862" i="7"/>
  <c r="J862" i="7"/>
  <c r="V862" i="7"/>
  <c r="BD862" i="7"/>
  <c r="BD863" i="7"/>
  <c r="M853" i="7"/>
  <c r="Q853" i="7"/>
  <c r="U853" i="7"/>
  <c r="Y853" i="7"/>
  <c r="AC853" i="7"/>
  <c r="AG853" i="7"/>
  <c r="AK853" i="7"/>
  <c r="AO853" i="7"/>
  <c r="AS853" i="7"/>
  <c r="AW853" i="7"/>
  <c r="BA853" i="7"/>
  <c r="BB853" i="7"/>
  <c r="AX853" i="7"/>
  <c r="AT853" i="7"/>
  <c r="AP853" i="7"/>
  <c r="AL853" i="7"/>
  <c r="AH853" i="7"/>
  <c r="AD853" i="7"/>
  <c r="Z853" i="7"/>
  <c r="R853" i="7"/>
  <c r="N853" i="7"/>
  <c r="J853" i="7"/>
  <c r="V853" i="7"/>
  <c r="BD853" i="7"/>
  <c r="BB854" i="7"/>
  <c r="AX854" i="7"/>
  <c r="AT854" i="7"/>
  <c r="AP854" i="7"/>
  <c r="AL854" i="7"/>
  <c r="AH854" i="7"/>
  <c r="AD854" i="7"/>
  <c r="Z854" i="7"/>
  <c r="R854" i="7"/>
  <c r="N854" i="7"/>
  <c r="J854" i="7"/>
  <c r="V854" i="7"/>
  <c r="BD854" i="7"/>
  <c r="BB855" i="7"/>
  <c r="AX855" i="7"/>
  <c r="AT855" i="7"/>
  <c r="AP855" i="7"/>
  <c r="AL855" i="7"/>
  <c r="AH855" i="7"/>
  <c r="AD855" i="7"/>
  <c r="Z855" i="7"/>
  <c r="R855" i="7"/>
  <c r="N855" i="7"/>
  <c r="J855" i="7"/>
  <c r="V855" i="7"/>
  <c r="BD855" i="7"/>
  <c r="BB856" i="7"/>
  <c r="AX856" i="7"/>
  <c r="AT856" i="7"/>
  <c r="AP856" i="7"/>
  <c r="AL856" i="7"/>
  <c r="AH856" i="7"/>
  <c r="AD856" i="7"/>
  <c r="Z856" i="7"/>
  <c r="R856" i="7"/>
  <c r="N856" i="7"/>
  <c r="J856" i="7"/>
  <c r="V856" i="7"/>
  <c r="BD856" i="7"/>
  <c r="BD857" i="7"/>
  <c r="BB865" i="7"/>
  <c r="AX865" i="7"/>
  <c r="AT865" i="7"/>
  <c r="AP865" i="7"/>
  <c r="AL865" i="7"/>
  <c r="AH865" i="7"/>
  <c r="AD865" i="7"/>
  <c r="Z865" i="7"/>
  <c r="R865" i="7"/>
  <c r="N865" i="7"/>
  <c r="J865" i="7"/>
  <c r="V865" i="7"/>
  <c r="BD865" i="7"/>
  <c r="BB866" i="7"/>
  <c r="AX866" i="7"/>
  <c r="AT866" i="7"/>
  <c r="AP866" i="7"/>
  <c r="AL866" i="7"/>
  <c r="AH866" i="7"/>
  <c r="AD866" i="7"/>
  <c r="Z866" i="7"/>
  <c r="R866" i="7"/>
  <c r="N866" i="7"/>
  <c r="J866" i="7"/>
  <c r="V866" i="7"/>
  <c r="BD866" i="7"/>
  <c r="BB867" i="7"/>
  <c r="AX867" i="7"/>
  <c r="AT867" i="7"/>
  <c r="AP867" i="7"/>
  <c r="AL867" i="7"/>
  <c r="AH867" i="7"/>
  <c r="AD867" i="7"/>
  <c r="Z867" i="7"/>
  <c r="R867" i="7"/>
  <c r="N867" i="7"/>
  <c r="J867" i="7"/>
  <c r="V867" i="7"/>
  <c r="BD867" i="7"/>
  <c r="BB868" i="7"/>
  <c r="AX868" i="7"/>
  <c r="AT868" i="7"/>
  <c r="AP868" i="7"/>
  <c r="AL868" i="7"/>
  <c r="AH868" i="7"/>
  <c r="AD868" i="7"/>
  <c r="Z868" i="7"/>
  <c r="R868" i="7"/>
  <c r="N868" i="7"/>
  <c r="J868" i="7"/>
  <c r="V868" i="7"/>
  <c r="BD868" i="7"/>
  <c r="BD869" i="7"/>
  <c r="BB871" i="7"/>
  <c r="AX871" i="7"/>
  <c r="AT871" i="7"/>
  <c r="AP871" i="7"/>
  <c r="AL871" i="7"/>
  <c r="AH871" i="7"/>
  <c r="AD871" i="7"/>
  <c r="Z871" i="7"/>
  <c r="R871" i="7"/>
  <c r="N871" i="7"/>
  <c r="J871" i="7"/>
  <c r="V871" i="7"/>
  <c r="BD871" i="7"/>
  <c r="BB872" i="7"/>
  <c r="AX872" i="7"/>
  <c r="AT872" i="7"/>
  <c r="AP872" i="7"/>
  <c r="AL872" i="7"/>
  <c r="AH872" i="7"/>
  <c r="AD872" i="7"/>
  <c r="Z872" i="7"/>
  <c r="R872" i="7"/>
  <c r="N872" i="7"/>
  <c r="V872" i="7"/>
  <c r="BD872" i="7"/>
  <c r="BB873" i="7"/>
  <c r="AX873" i="7"/>
  <c r="AT873" i="7"/>
  <c r="AP873" i="7"/>
  <c r="AL873" i="7"/>
  <c r="AH873" i="7"/>
  <c r="AD873" i="7"/>
  <c r="Z873" i="7"/>
  <c r="R873" i="7"/>
  <c r="N873" i="7"/>
  <c r="J873" i="7"/>
  <c r="V873" i="7"/>
  <c r="BD873" i="7"/>
  <c r="BB874" i="7"/>
  <c r="AX874" i="7"/>
  <c r="AT874" i="7"/>
  <c r="AP874" i="7"/>
  <c r="AL874" i="7"/>
  <c r="AH874" i="7"/>
  <c r="AD874" i="7"/>
  <c r="Z874" i="7"/>
  <c r="R874" i="7"/>
  <c r="N874" i="7"/>
  <c r="J874" i="7"/>
  <c r="V874" i="7"/>
  <c r="BD874" i="7"/>
  <c r="BD875" i="7"/>
  <c r="BD877" i="7"/>
  <c r="BB843" i="7"/>
  <c r="AX843" i="7"/>
  <c r="AT843" i="7"/>
  <c r="AP843" i="7"/>
  <c r="AL843" i="7"/>
  <c r="AH843" i="7"/>
  <c r="AD843" i="7"/>
  <c r="Z843" i="7"/>
  <c r="R843" i="7"/>
  <c r="N843" i="7"/>
  <c r="J843" i="7"/>
  <c r="V843" i="7"/>
  <c r="BD843" i="7"/>
  <c r="BB844" i="7"/>
  <c r="AX844" i="7"/>
  <c r="AT844" i="7"/>
  <c r="AP844" i="7"/>
  <c r="AL844" i="7"/>
  <c r="AH844" i="7"/>
  <c r="AD844" i="7"/>
  <c r="Z844" i="7"/>
  <c r="R844" i="7"/>
  <c r="N844" i="7"/>
  <c r="J844" i="7"/>
  <c r="V844" i="7"/>
  <c r="BD844" i="7"/>
  <c r="BB845" i="7"/>
  <c r="AX845" i="7"/>
  <c r="AT845" i="7"/>
  <c r="AP845" i="7"/>
  <c r="AL845" i="7"/>
  <c r="AH845" i="7"/>
  <c r="AD845" i="7"/>
  <c r="Z845" i="7"/>
  <c r="R845" i="7"/>
  <c r="N845" i="7"/>
  <c r="J845" i="7"/>
  <c r="V845" i="7"/>
  <c r="BD845" i="7"/>
  <c r="BB846" i="7"/>
  <c r="AX846" i="7"/>
  <c r="AT846" i="7"/>
  <c r="AP846" i="7"/>
  <c r="AL846" i="7"/>
  <c r="AH846" i="7"/>
  <c r="AD846" i="7"/>
  <c r="Z846" i="7"/>
  <c r="R846" i="7"/>
  <c r="N846" i="7"/>
  <c r="J846" i="7"/>
  <c r="V846" i="7"/>
  <c r="BD846" i="7"/>
  <c r="BD847" i="7"/>
  <c r="BB837" i="7"/>
  <c r="AX837" i="7"/>
  <c r="AT837" i="7"/>
  <c r="AP837" i="7"/>
  <c r="AL837" i="7"/>
  <c r="AH837" i="7"/>
  <c r="AD837" i="7"/>
  <c r="Z837" i="7"/>
  <c r="R837" i="7"/>
  <c r="N837" i="7"/>
  <c r="J837" i="7"/>
  <c r="V837" i="7"/>
  <c r="BD837" i="7"/>
  <c r="BB838" i="7"/>
  <c r="AX838" i="7"/>
  <c r="AT838" i="7"/>
  <c r="AP838" i="7"/>
  <c r="AL838" i="7"/>
  <c r="AH838" i="7"/>
  <c r="AD838" i="7"/>
  <c r="Z838" i="7"/>
  <c r="R838" i="7"/>
  <c r="N838" i="7"/>
  <c r="J838" i="7"/>
  <c r="V838" i="7"/>
  <c r="BD838" i="7"/>
  <c r="BB839" i="7"/>
  <c r="AX839" i="7"/>
  <c r="AT839" i="7"/>
  <c r="AP839" i="7"/>
  <c r="AL839" i="7"/>
  <c r="AH839" i="7"/>
  <c r="AD839" i="7"/>
  <c r="Z839" i="7"/>
  <c r="R839" i="7"/>
  <c r="N839" i="7"/>
  <c r="J839" i="7"/>
  <c r="V839" i="7"/>
  <c r="BD839" i="7"/>
  <c r="BB840" i="7"/>
  <c r="AX840" i="7"/>
  <c r="AT840" i="7"/>
  <c r="AP840" i="7"/>
  <c r="AL840" i="7"/>
  <c r="AH840" i="7"/>
  <c r="AD840" i="7"/>
  <c r="Z840" i="7"/>
  <c r="R840" i="7"/>
  <c r="N840" i="7"/>
  <c r="J840" i="7"/>
  <c r="V840" i="7"/>
  <c r="BD840" i="7"/>
  <c r="BD841" i="7"/>
  <c r="BD849" i="7"/>
  <c r="BB817" i="7"/>
  <c r="AX817" i="7"/>
  <c r="AT817" i="7"/>
  <c r="AP817" i="7"/>
  <c r="AL817" i="7"/>
  <c r="AH817" i="7"/>
  <c r="AD817" i="7"/>
  <c r="Z817" i="7"/>
  <c r="R817" i="7"/>
  <c r="N817" i="7"/>
  <c r="J817" i="7"/>
  <c r="V817" i="7"/>
  <c r="BD817" i="7"/>
  <c r="BB818" i="7"/>
  <c r="AX818" i="7"/>
  <c r="AT818" i="7"/>
  <c r="AP818" i="7"/>
  <c r="AL818" i="7"/>
  <c r="AH818" i="7"/>
  <c r="AD818" i="7"/>
  <c r="Z818" i="7"/>
  <c r="R818" i="7"/>
  <c r="N818" i="7"/>
  <c r="J818" i="7"/>
  <c r="V818" i="7"/>
  <c r="BD818" i="7"/>
  <c r="BB819" i="7"/>
  <c r="AX819" i="7"/>
  <c r="AT819" i="7"/>
  <c r="AP819" i="7"/>
  <c r="AL819" i="7"/>
  <c r="AH819" i="7"/>
  <c r="AD819" i="7"/>
  <c r="Z819" i="7"/>
  <c r="R819" i="7"/>
  <c r="N819" i="7"/>
  <c r="J819" i="7"/>
  <c r="V819" i="7"/>
  <c r="BD819" i="7"/>
  <c r="BB820" i="7"/>
  <c r="AX820" i="7"/>
  <c r="AT820" i="7"/>
  <c r="AP820" i="7"/>
  <c r="AL820" i="7"/>
  <c r="AH820" i="7"/>
  <c r="AD820" i="7"/>
  <c r="Z820" i="7"/>
  <c r="R820" i="7"/>
  <c r="N820" i="7"/>
  <c r="J820" i="7"/>
  <c r="V820" i="7"/>
  <c r="BD820" i="7"/>
  <c r="BD821" i="7"/>
  <c r="BB811" i="7"/>
  <c r="AX811" i="7"/>
  <c r="AT811" i="7"/>
  <c r="AP811" i="7"/>
  <c r="AL811" i="7"/>
  <c r="AH811" i="7"/>
  <c r="AD811" i="7"/>
  <c r="Z811" i="7"/>
  <c r="R811" i="7"/>
  <c r="N811" i="7"/>
  <c r="J811" i="7"/>
  <c r="V811" i="7"/>
  <c r="BD811" i="7"/>
  <c r="BB812" i="7"/>
  <c r="AX812" i="7"/>
  <c r="AT812" i="7"/>
  <c r="AP812" i="7"/>
  <c r="AL812" i="7"/>
  <c r="AH812" i="7"/>
  <c r="AD812" i="7"/>
  <c r="Z812" i="7"/>
  <c r="R812" i="7"/>
  <c r="N812" i="7"/>
  <c r="J812" i="7"/>
  <c r="V812" i="7"/>
  <c r="BD812" i="7"/>
  <c r="BB813" i="7"/>
  <c r="AX813" i="7"/>
  <c r="AT813" i="7"/>
  <c r="AP813" i="7"/>
  <c r="AL813" i="7"/>
  <c r="AH813" i="7"/>
  <c r="AD813" i="7"/>
  <c r="Z813" i="7"/>
  <c r="R813" i="7"/>
  <c r="N813" i="7"/>
  <c r="J813" i="7"/>
  <c r="V813" i="7"/>
  <c r="BD813" i="7"/>
  <c r="BB814" i="7"/>
  <c r="AX814" i="7"/>
  <c r="AT814" i="7"/>
  <c r="AP814" i="7"/>
  <c r="AL814" i="7"/>
  <c r="AH814" i="7"/>
  <c r="AD814" i="7"/>
  <c r="Z814" i="7"/>
  <c r="R814" i="7"/>
  <c r="N814" i="7"/>
  <c r="J814" i="7"/>
  <c r="V814" i="7"/>
  <c r="BD814" i="7"/>
  <c r="BD815" i="7"/>
  <c r="BB805" i="7"/>
  <c r="AX805" i="7"/>
  <c r="AT805" i="7"/>
  <c r="AP805" i="7"/>
  <c r="AL805" i="7"/>
  <c r="AH805" i="7"/>
  <c r="AD805" i="7"/>
  <c r="Z805" i="7"/>
  <c r="R805" i="7"/>
  <c r="N805" i="7"/>
  <c r="J805" i="7"/>
  <c r="V805" i="7"/>
  <c r="BD805" i="7"/>
  <c r="BB806" i="7"/>
  <c r="AX806" i="7"/>
  <c r="AT806" i="7"/>
  <c r="AP806" i="7"/>
  <c r="AL806" i="7"/>
  <c r="AH806" i="7"/>
  <c r="AD806" i="7"/>
  <c r="Z806" i="7"/>
  <c r="R806" i="7"/>
  <c r="N806" i="7"/>
  <c r="J806" i="7"/>
  <c r="V806" i="7"/>
  <c r="BD806" i="7"/>
  <c r="BB807" i="7"/>
  <c r="AX807" i="7"/>
  <c r="AT807" i="7"/>
  <c r="AP807" i="7"/>
  <c r="AL807" i="7"/>
  <c r="AH807" i="7"/>
  <c r="AD807" i="7"/>
  <c r="Z807" i="7"/>
  <c r="R807" i="7"/>
  <c r="N807" i="7"/>
  <c r="J807" i="7"/>
  <c r="V807" i="7"/>
  <c r="BD807" i="7"/>
  <c r="BB808" i="7"/>
  <c r="AX808" i="7"/>
  <c r="AT808" i="7"/>
  <c r="AP808" i="7"/>
  <c r="AL808" i="7"/>
  <c r="AH808" i="7"/>
  <c r="AD808" i="7"/>
  <c r="Z808" i="7"/>
  <c r="R808" i="7"/>
  <c r="N808" i="7"/>
  <c r="J808" i="7"/>
  <c r="V808" i="7"/>
  <c r="BD808" i="7"/>
  <c r="BD809" i="7"/>
  <c r="BB799" i="7"/>
  <c r="AX799" i="7"/>
  <c r="AT799" i="7"/>
  <c r="AP799" i="7"/>
  <c r="AL799" i="7"/>
  <c r="AH799" i="7"/>
  <c r="AD799" i="7"/>
  <c r="Z799" i="7"/>
  <c r="R799" i="7"/>
  <c r="N799" i="7"/>
  <c r="J799" i="7"/>
  <c r="V799" i="7"/>
  <c r="BD799" i="7"/>
  <c r="BB800" i="7"/>
  <c r="AX800" i="7"/>
  <c r="AT800" i="7"/>
  <c r="AP800" i="7"/>
  <c r="AL800" i="7"/>
  <c r="AH800" i="7"/>
  <c r="AD800" i="7"/>
  <c r="Z800" i="7"/>
  <c r="R800" i="7"/>
  <c r="N800" i="7"/>
  <c r="J800" i="7"/>
  <c r="V800" i="7"/>
  <c r="BD800" i="7"/>
  <c r="BB801" i="7"/>
  <c r="AX801" i="7"/>
  <c r="AT801" i="7"/>
  <c r="AP801" i="7"/>
  <c r="AL801" i="7"/>
  <c r="AH801" i="7"/>
  <c r="AD801" i="7"/>
  <c r="Z801" i="7"/>
  <c r="R801" i="7"/>
  <c r="N801" i="7"/>
  <c r="J801" i="7"/>
  <c r="V801" i="7"/>
  <c r="BD801" i="7"/>
  <c r="BB802" i="7"/>
  <c r="AX802" i="7"/>
  <c r="AT802" i="7"/>
  <c r="AP802" i="7"/>
  <c r="AL802" i="7"/>
  <c r="AH802" i="7"/>
  <c r="AD802" i="7"/>
  <c r="Z802" i="7"/>
  <c r="R802" i="7"/>
  <c r="N802" i="7"/>
  <c r="J802" i="7"/>
  <c r="V802" i="7"/>
  <c r="BD802" i="7"/>
  <c r="BD803" i="7"/>
  <c r="BB791" i="7"/>
  <c r="AX791" i="7"/>
  <c r="AT791" i="7"/>
  <c r="AP791" i="7"/>
  <c r="AL791" i="7"/>
  <c r="AH791" i="7"/>
  <c r="AD791" i="7"/>
  <c r="Z791" i="7"/>
  <c r="R791" i="7"/>
  <c r="N791" i="7"/>
  <c r="J791" i="7"/>
  <c r="V791" i="7"/>
  <c r="BD791" i="7"/>
  <c r="BB792" i="7"/>
  <c r="AX792" i="7"/>
  <c r="AT792" i="7"/>
  <c r="AP792" i="7"/>
  <c r="AL792" i="7"/>
  <c r="AH792" i="7"/>
  <c r="AD792" i="7"/>
  <c r="Z792" i="7"/>
  <c r="R792" i="7"/>
  <c r="N792" i="7"/>
  <c r="J792" i="7"/>
  <c r="V792" i="7"/>
  <c r="BD792" i="7"/>
  <c r="BB793" i="7"/>
  <c r="AX793" i="7"/>
  <c r="AT793" i="7"/>
  <c r="AP793" i="7"/>
  <c r="AL793" i="7"/>
  <c r="AH793" i="7"/>
  <c r="AD793" i="7"/>
  <c r="Z793" i="7"/>
  <c r="R793" i="7"/>
  <c r="N793" i="7"/>
  <c r="J793" i="7"/>
  <c r="V793" i="7"/>
  <c r="BD793" i="7"/>
  <c r="BB794" i="7"/>
  <c r="AX794" i="7"/>
  <c r="AT794" i="7"/>
  <c r="AP794" i="7"/>
  <c r="AL794" i="7"/>
  <c r="AH794" i="7"/>
  <c r="AD794" i="7"/>
  <c r="Z794" i="7"/>
  <c r="R794" i="7"/>
  <c r="N794" i="7"/>
  <c r="J794" i="7"/>
  <c r="V794" i="7"/>
  <c r="BD794" i="7"/>
  <c r="BB795" i="7"/>
  <c r="AX795" i="7"/>
  <c r="AT795" i="7"/>
  <c r="AP795" i="7"/>
  <c r="AL795" i="7"/>
  <c r="AH795" i="7"/>
  <c r="AD795" i="7"/>
  <c r="Z795" i="7"/>
  <c r="R795" i="7"/>
  <c r="N795" i="7"/>
  <c r="J795" i="7"/>
  <c r="V795" i="7"/>
  <c r="BD795" i="7"/>
  <c r="BB796" i="7"/>
  <c r="AX796" i="7"/>
  <c r="AT796" i="7"/>
  <c r="AP796" i="7"/>
  <c r="AL796" i="7"/>
  <c r="AH796" i="7"/>
  <c r="AD796" i="7"/>
  <c r="Z796" i="7"/>
  <c r="R796" i="7"/>
  <c r="N796" i="7"/>
  <c r="J796" i="7"/>
  <c r="V796" i="7"/>
  <c r="BD796" i="7"/>
  <c r="BD797" i="7"/>
  <c r="BB784" i="7"/>
  <c r="AX784" i="7"/>
  <c r="AT784" i="7"/>
  <c r="AP784" i="7"/>
  <c r="AL784" i="7"/>
  <c r="AH784" i="7"/>
  <c r="AD784" i="7"/>
  <c r="Z784" i="7"/>
  <c r="R784" i="7"/>
  <c r="N784" i="7"/>
  <c r="J784" i="7"/>
  <c r="V784" i="7"/>
  <c r="BD784" i="7"/>
  <c r="BB785" i="7"/>
  <c r="AX785" i="7"/>
  <c r="AT785" i="7"/>
  <c r="AP785" i="7"/>
  <c r="AL785" i="7"/>
  <c r="AH785" i="7"/>
  <c r="AD785" i="7"/>
  <c r="Z785" i="7"/>
  <c r="R785" i="7"/>
  <c r="N785" i="7"/>
  <c r="J785" i="7"/>
  <c r="V785" i="7"/>
  <c r="BD785" i="7"/>
  <c r="BB786" i="7"/>
  <c r="AX786" i="7"/>
  <c r="AT786" i="7"/>
  <c r="AP786" i="7"/>
  <c r="AL786" i="7"/>
  <c r="AH786" i="7"/>
  <c r="AD786" i="7"/>
  <c r="Z786" i="7"/>
  <c r="R786" i="7"/>
  <c r="N786" i="7"/>
  <c r="J786" i="7"/>
  <c r="V786" i="7"/>
  <c r="BD786" i="7"/>
  <c r="J787" i="7"/>
  <c r="BD787" i="7"/>
  <c r="BB788" i="7"/>
  <c r="AX788" i="7"/>
  <c r="AT788" i="7"/>
  <c r="AP788" i="7"/>
  <c r="AL788" i="7"/>
  <c r="AH788" i="7"/>
  <c r="AD788" i="7"/>
  <c r="Z788" i="7"/>
  <c r="R788" i="7"/>
  <c r="N788" i="7"/>
  <c r="J788" i="7"/>
  <c r="V788" i="7"/>
  <c r="BD788" i="7"/>
  <c r="BD789" i="7"/>
  <c r="BB774" i="7"/>
  <c r="AX774" i="7"/>
  <c r="AT774" i="7"/>
  <c r="AP774" i="7"/>
  <c r="AL774" i="7"/>
  <c r="AH774" i="7"/>
  <c r="AD774" i="7"/>
  <c r="Z774" i="7"/>
  <c r="R774" i="7"/>
  <c r="N774" i="7"/>
  <c r="J774" i="7"/>
  <c r="V774" i="7"/>
  <c r="BD774" i="7"/>
  <c r="BB775" i="7"/>
  <c r="AX775" i="7"/>
  <c r="AT775" i="7"/>
  <c r="AP775" i="7"/>
  <c r="AL775" i="7"/>
  <c r="AH775" i="7"/>
  <c r="AD775" i="7"/>
  <c r="Z775" i="7"/>
  <c r="R775" i="7"/>
  <c r="N775" i="7"/>
  <c r="J775" i="7"/>
  <c r="V775" i="7"/>
  <c r="BD775" i="7"/>
  <c r="BB776" i="7"/>
  <c r="AX776" i="7"/>
  <c r="AT776" i="7"/>
  <c r="AP776" i="7"/>
  <c r="AL776" i="7"/>
  <c r="AH776" i="7"/>
  <c r="AD776" i="7"/>
  <c r="Z776" i="7"/>
  <c r="R776" i="7"/>
  <c r="N776" i="7"/>
  <c r="J776" i="7"/>
  <c r="V776" i="7"/>
  <c r="BD776" i="7"/>
  <c r="J777" i="7"/>
  <c r="BD777" i="7"/>
  <c r="BB778" i="7"/>
  <c r="AX778" i="7"/>
  <c r="AT778" i="7"/>
  <c r="AP778" i="7"/>
  <c r="AL778" i="7"/>
  <c r="AH778" i="7"/>
  <c r="AD778" i="7"/>
  <c r="Z778" i="7"/>
  <c r="R778" i="7"/>
  <c r="N778" i="7"/>
  <c r="J778" i="7"/>
  <c r="V778" i="7"/>
  <c r="BD778" i="7"/>
  <c r="J779" i="7"/>
  <c r="BD779" i="7"/>
  <c r="J780" i="7"/>
  <c r="BD780" i="7"/>
  <c r="BB781" i="7"/>
  <c r="AX781" i="7"/>
  <c r="AT781" i="7"/>
  <c r="AP781" i="7"/>
  <c r="AL781" i="7"/>
  <c r="AH781" i="7"/>
  <c r="AD781" i="7"/>
  <c r="Z781" i="7"/>
  <c r="R781" i="7"/>
  <c r="N781" i="7"/>
  <c r="J781" i="7"/>
  <c r="V781" i="7"/>
  <c r="BD781" i="7"/>
  <c r="BD782" i="7"/>
  <c r="BB766" i="7"/>
  <c r="AX766" i="7"/>
  <c r="AT766" i="7"/>
  <c r="AP766" i="7"/>
  <c r="AL766" i="7"/>
  <c r="AH766" i="7"/>
  <c r="AD766" i="7"/>
  <c r="Z766" i="7"/>
  <c r="R766" i="7"/>
  <c r="N766" i="7"/>
  <c r="J766" i="7"/>
  <c r="V766" i="7"/>
  <c r="BD766" i="7"/>
  <c r="BB767" i="7"/>
  <c r="AX767" i="7"/>
  <c r="AT767" i="7"/>
  <c r="AP767" i="7"/>
  <c r="AL767" i="7"/>
  <c r="AH767" i="7"/>
  <c r="AD767" i="7"/>
  <c r="Z767" i="7"/>
  <c r="R767" i="7"/>
  <c r="N767" i="7"/>
  <c r="J767" i="7"/>
  <c r="V767" i="7"/>
  <c r="BD767" i="7"/>
  <c r="BB768" i="7"/>
  <c r="AX768" i="7"/>
  <c r="AT768" i="7"/>
  <c r="AP768" i="7"/>
  <c r="AL768" i="7"/>
  <c r="AH768" i="7"/>
  <c r="AD768" i="7"/>
  <c r="Z768" i="7"/>
  <c r="R768" i="7"/>
  <c r="N768" i="7"/>
  <c r="J768" i="7"/>
  <c r="V768" i="7"/>
  <c r="BD768" i="7"/>
  <c r="J769" i="7"/>
  <c r="BD769" i="7"/>
  <c r="J770" i="7"/>
  <c r="BD770" i="7"/>
  <c r="BB771" i="7"/>
  <c r="AX771" i="7"/>
  <c r="AT771" i="7"/>
  <c r="AP771" i="7"/>
  <c r="AL771" i="7"/>
  <c r="AH771" i="7"/>
  <c r="AD771" i="7"/>
  <c r="Z771" i="7"/>
  <c r="R771" i="7"/>
  <c r="N771" i="7"/>
  <c r="J771" i="7"/>
  <c r="V771" i="7"/>
  <c r="BD771" i="7"/>
  <c r="BD772" i="7"/>
  <c r="BB759" i="7"/>
  <c r="AX759" i="7"/>
  <c r="AT759" i="7"/>
  <c r="AP759" i="7"/>
  <c r="AL759" i="7"/>
  <c r="AH759" i="7"/>
  <c r="AD759" i="7"/>
  <c r="Z759" i="7"/>
  <c r="R759" i="7"/>
  <c r="N759" i="7"/>
  <c r="J759" i="7"/>
  <c r="V759" i="7"/>
  <c r="BD759" i="7"/>
  <c r="BB760" i="7"/>
  <c r="AX760" i="7"/>
  <c r="AT760" i="7"/>
  <c r="AP760" i="7"/>
  <c r="AL760" i="7"/>
  <c r="AH760" i="7"/>
  <c r="AD760" i="7"/>
  <c r="Z760" i="7"/>
  <c r="R760" i="7"/>
  <c r="N760" i="7"/>
  <c r="J760" i="7"/>
  <c r="V760" i="7"/>
  <c r="BD760" i="7"/>
  <c r="BB761" i="7"/>
  <c r="AX761" i="7"/>
  <c r="AT761" i="7"/>
  <c r="AP761" i="7"/>
  <c r="AL761" i="7"/>
  <c r="AH761" i="7"/>
  <c r="AD761" i="7"/>
  <c r="Z761" i="7"/>
  <c r="R761" i="7"/>
  <c r="N761" i="7"/>
  <c r="J761" i="7"/>
  <c r="V761" i="7"/>
  <c r="BD761" i="7"/>
  <c r="J762" i="7"/>
  <c r="BD762" i="7"/>
  <c r="BB763" i="7"/>
  <c r="AX763" i="7"/>
  <c r="AT763" i="7"/>
  <c r="AP763" i="7"/>
  <c r="AL763" i="7"/>
  <c r="AH763" i="7"/>
  <c r="AD763" i="7"/>
  <c r="Z763" i="7"/>
  <c r="R763" i="7"/>
  <c r="N763" i="7"/>
  <c r="J763" i="7"/>
  <c r="V763" i="7"/>
  <c r="BD763" i="7"/>
  <c r="BD764" i="7"/>
  <c r="BB753" i="7"/>
  <c r="AX753" i="7"/>
  <c r="AT753" i="7"/>
  <c r="AP753" i="7"/>
  <c r="AL753" i="7"/>
  <c r="AH753" i="7"/>
  <c r="AD753" i="7"/>
  <c r="Z753" i="7"/>
  <c r="R753" i="7"/>
  <c r="N753" i="7"/>
  <c r="J753" i="7"/>
  <c r="V753" i="7"/>
  <c r="BD753" i="7"/>
  <c r="BB754" i="7"/>
  <c r="AX754" i="7"/>
  <c r="AT754" i="7"/>
  <c r="AP754" i="7"/>
  <c r="AL754" i="7"/>
  <c r="AH754" i="7"/>
  <c r="AD754" i="7"/>
  <c r="Z754" i="7"/>
  <c r="R754" i="7"/>
  <c r="N754" i="7"/>
  <c r="J754" i="7"/>
  <c r="V754" i="7"/>
  <c r="BD754" i="7"/>
  <c r="BB755" i="7"/>
  <c r="AX755" i="7"/>
  <c r="AT755" i="7"/>
  <c r="AP755" i="7"/>
  <c r="AL755" i="7"/>
  <c r="AH755" i="7"/>
  <c r="AD755" i="7"/>
  <c r="Z755" i="7"/>
  <c r="R755" i="7"/>
  <c r="N755" i="7"/>
  <c r="J755" i="7"/>
  <c r="V755" i="7"/>
  <c r="BD755" i="7"/>
  <c r="BB756" i="7"/>
  <c r="AX756" i="7"/>
  <c r="AT756" i="7"/>
  <c r="AP756" i="7"/>
  <c r="AL756" i="7"/>
  <c r="AH756" i="7"/>
  <c r="AD756" i="7"/>
  <c r="Z756" i="7"/>
  <c r="R756" i="7"/>
  <c r="N756" i="7"/>
  <c r="J756" i="7"/>
  <c r="V756" i="7"/>
  <c r="BD756" i="7"/>
  <c r="BD757" i="7"/>
  <c r="BB747" i="7"/>
  <c r="AX747" i="7"/>
  <c r="AT747" i="7"/>
  <c r="AP747" i="7"/>
  <c r="AL747" i="7"/>
  <c r="AH747" i="7"/>
  <c r="AD747" i="7"/>
  <c r="Z747" i="7"/>
  <c r="R747" i="7"/>
  <c r="N747" i="7"/>
  <c r="J747" i="7"/>
  <c r="V747" i="7"/>
  <c r="BD747" i="7"/>
  <c r="BB748" i="7"/>
  <c r="AX748" i="7"/>
  <c r="AT748" i="7"/>
  <c r="AP748" i="7"/>
  <c r="AL748" i="7"/>
  <c r="AH748" i="7"/>
  <c r="AD748" i="7"/>
  <c r="Z748" i="7"/>
  <c r="R748" i="7"/>
  <c r="N748" i="7"/>
  <c r="J748" i="7"/>
  <c r="V748" i="7"/>
  <c r="BD748" i="7"/>
  <c r="BB749" i="7"/>
  <c r="AX749" i="7"/>
  <c r="AT749" i="7"/>
  <c r="AP749" i="7"/>
  <c r="AL749" i="7"/>
  <c r="AH749" i="7"/>
  <c r="AD749" i="7"/>
  <c r="Z749" i="7"/>
  <c r="R749" i="7"/>
  <c r="N749" i="7"/>
  <c r="J749" i="7"/>
  <c r="V749" i="7"/>
  <c r="BD749" i="7"/>
  <c r="BB750" i="7"/>
  <c r="AX750" i="7"/>
  <c r="AT750" i="7"/>
  <c r="AP750" i="7"/>
  <c r="AL750" i="7"/>
  <c r="AH750" i="7"/>
  <c r="AD750" i="7"/>
  <c r="Z750" i="7"/>
  <c r="R750" i="7"/>
  <c r="N750" i="7"/>
  <c r="J750" i="7"/>
  <c r="V750" i="7"/>
  <c r="BD750" i="7"/>
  <c r="BD751" i="7"/>
  <c r="BB736" i="7"/>
  <c r="AX736" i="7"/>
  <c r="AT736" i="7"/>
  <c r="AP736" i="7"/>
  <c r="AL736" i="7"/>
  <c r="AH736" i="7"/>
  <c r="AD736" i="7"/>
  <c r="Z736" i="7"/>
  <c r="R736" i="7"/>
  <c r="N736" i="7"/>
  <c r="J736" i="7"/>
  <c r="V736" i="7"/>
  <c r="BD736" i="7"/>
  <c r="BB737" i="7"/>
  <c r="AX737" i="7"/>
  <c r="AT737" i="7"/>
  <c r="AP737" i="7"/>
  <c r="AL737" i="7"/>
  <c r="AH737" i="7"/>
  <c r="AD737" i="7"/>
  <c r="Z737" i="7"/>
  <c r="R737" i="7"/>
  <c r="N737" i="7"/>
  <c r="J737" i="7"/>
  <c r="V737" i="7"/>
  <c r="BD737" i="7"/>
  <c r="BB738" i="7"/>
  <c r="AX738" i="7"/>
  <c r="AT738" i="7"/>
  <c r="AP738" i="7"/>
  <c r="AL738" i="7"/>
  <c r="AH738" i="7"/>
  <c r="AD738" i="7"/>
  <c r="Z738" i="7"/>
  <c r="R738" i="7"/>
  <c r="N738" i="7"/>
  <c r="J738" i="7"/>
  <c r="V738" i="7"/>
  <c r="BD738" i="7"/>
  <c r="BB739" i="7"/>
  <c r="AX739" i="7"/>
  <c r="AT739" i="7"/>
  <c r="AP739" i="7"/>
  <c r="AL739" i="7"/>
  <c r="AH739" i="7"/>
  <c r="AD739" i="7"/>
  <c r="Z739" i="7"/>
  <c r="R739" i="7"/>
  <c r="N739" i="7"/>
  <c r="J739" i="7"/>
  <c r="V739" i="7"/>
  <c r="BD739" i="7"/>
  <c r="BB740" i="7"/>
  <c r="AX740" i="7"/>
  <c r="AT740" i="7"/>
  <c r="AP740" i="7"/>
  <c r="AL740" i="7"/>
  <c r="AH740" i="7"/>
  <c r="AD740" i="7"/>
  <c r="Z740" i="7"/>
  <c r="R740" i="7"/>
  <c r="N740" i="7"/>
  <c r="J740" i="7"/>
  <c r="V740" i="7"/>
  <c r="BD740" i="7"/>
  <c r="BB741" i="7"/>
  <c r="AX741" i="7"/>
  <c r="AT741" i="7"/>
  <c r="AP741" i="7"/>
  <c r="AL741" i="7"/>
  <c r="AH741" i="7"/>
  <c r="AD741" i="7"/>
  <c r="Z741" i="7"/>
  <c r="R741" i="7"/>
  <c r="N741" i="7"/>
  <c r="J741" i="7"/>
  <c r="V741" i="7"/>
  <c r="BD741" i="7"/>
  <c r="J742" i="7"/>
  <c r="BD742" i="7"/>
  <c r="BB743" i="7"/>
  <c r="AX743" i="7"/>
  <c r="AT743" i="7"/>
  <c r="AP743" i="7"/>
  <c r="AL743" i="7"/>
  <c r="AH743" i="7"/>
  <c r="AD743" i="7"/>
  <c r="Z743" i="7"/>
  <c r="R743" i="7"/>
  <c r="N743" i="7"/>
  <c r="J743" i="7"/>
  <c r="V743" i="7"/>
  <c r="BD743" i="7"/>
  <c r="J744" i="7"/>
  <c r="BD744" i="7"/>
  <c r="BD745" i="7"/>
  <c r="Q729" i="7"/>
  <c r="U729" i="7"/>
  <c r="Y729" i="7"/>
  <c r="AC729" i="7"/>
  <c r="AG729" i="7"/>
  <c r="AK729" i="7"/>
  <c r="AO729" i="7"/>
  <c r="AS729" i="7"/>
  <c r="AW729" i="7"/>
  <c r="BA729" i="7"/>
  <c r="BB729" i="7"/>
  <c r="AX729" i="7"/>
  <c r="AT729" i="7"/>
  <c r="AP729" i="7"/>
  <c r="AL729" i="7"/>
  <c r="AH729" i="7"/>
  <c r="AD729" i="7"/>
  <c r="Z729" i="7"/>
  <c r="R729" i="7"/>
  <c r="N729" i="7"/>
  <c r="J729" i="7"/>
  <c r="V729" i="7"/>
  <c r="BD729" i="7"/>
  <c r="BB730" i="7"/>
  <c r="AX730" i="7"/>
  <c r="AT730" i="7"/>
  <c r="AP730" i="7"/>
  <c r="AL730" i="7"/>
  <c r="AH730" i="7"/>
  <c r="AD730" i="7"/>
  <c r="Z730" i="7"/>
  <c r="R730" i="7"/>
  <c r="N730" i="7"/>
  <c r="J730" i="7"/>
  <c r="V730" i="7"/>
  <c r="BD730" i="7"/>
  <c r="BB731" i="7"/>
  <c r="AX731" i="7"/>
  <c r="AT731" i="7"/>
  <c r="AP731" i="7"/>
  <c r="AL731" i="7"/>
  <c r="AH731" i="7"/>
  <c r="AD731" i="7"/>
  <c r="Z731" i="7"/>
  <c r="R731" i="7"/>
  <c r="N731" i="7"/>
  <c r="J731" i="7"/>
  <c r="V731" i="7"/>
  <c r="BD731" i="7"/>
  <c r="BB732" i="7"/>
  <c r="AX732" i="7"/>
  <c r="AT732" i="7"/>
  <c r="AP732" i="7"/>
  <c r="AL732" i="7"/>
  <c r="AH732" i="7"/>
  <c r="AD732" i="7"/>
  <c r="Z732" i="7"/>
  <c r="R732" i="7"/>
  <c r="N732" i="7"/>
  <c r="J732" i="7"/>
  <c r="V732" i="7"/>
  <c r="BD732" i="7"/>
  <c r="BB733" i="7"/>
  <c r="AX733" i="7"/>
  <c r="AT733" i="7"/>
  <c r="AP733" i="7"/>
  <c r="AL733" i="7"/>
  <c r="AH733" i="7"/>
  <c r="AD733" i="7"/>
  <c r="Z733" i="7"/>
  <c r="R733" i="7"/>
  <c r="N733" i="7"/>
  <c r="J733" i="7"/>
  <c r="V733" i="7"/>
  <c r="BD733" i="7"/>
  <c r="BD734" i="7"/>
  <c r="BB710" i="7"/>
  <c r="AX710" i="7"/>
  <c r="AT710" i="7"/>
  <c r="AP710" i="7"/>
  <c r="AL710" i="7"/>
  <c r="AH710" i="7"/>
  <c r="AD710" i="7"/>
  <c r="Z710" i="7"/>
  <c r="R710" i="7"/>
  <c r="N710" i="7"/>
  <c r="J710" i="7"/>
  <c r="V710" i="7"/>
  <c r="BD710" i="7"/>
  <c r="BB711" i="7"/>
  <c r="AX711" i="7"/>
  <c r="AT711" i="7"/>
  <c r="AP711" i="7"/>
  <c r="AL711" i="7"/>
  <c r="AH711" i="7"/>
  <c r="AD711" i="7"/>
  <c r="Z711" i="7"/>
  <c r="R711" i="7"/>
  <c r="N711" i="7"/>
  <c r="J711" i="7"/>
  <c r="V711" i="7"/>
  <c r="BD711" i="7"/>
  <c r="BB712" i="7"/>
  <c r="AX712" i="7"/>
  <c r="AT712" i="7"/>
  <c r="AP712" i="7"/>
  <c r="AL712" i="7"/>
  <c r="AH712" i="7"/>
  <c r="AD712" i="7"/>
  <c r="Z712" i="7"/>
  <c r="R712" i="7"/>
  <c r="N712" i="7"/>
  <c r="J712" i="7"/>
  <c r="V712" i="7"/>
  <c r="BD712" i="7"/>
  <c r="BB713" i="7"/>
  <c r="AX713" i="7"/>
  <c r="AT713" i="7"/>
  <c r="AP713" i="7"/>
  <c r="AL713" i="7"/>
  <c r="AH713" i="7"/>
  <c r="AD713" i="7"/>
  <c r="Z713" i="7"/>
  <c r="R713" i="7"/>
  <c r="N713" i="7"/>
  <c r="J713" i="7"/>
  <c r="V713" i="7"/>
  <c r="BD713" i="7"/>
  <c r="BB714" i="7"/>
  <c r="AX714" i="7"/>
  <c r="AT714" i="7"/>
  <c r="AP714" i="7"/>
  <c r="AL714" i="7"/>
  <c r="AH714" i="7"/>
  <c r="AD714" i="7"/>
  <c r="Z714" i="7"/>
  <c r="R714" i="7"/>
  <c r="N714" i="7"/>
  <c r="J714" i="7"/>
  <c r="V714" i="7"/>
  <c r="BD714" i="7"/>
  <c r="BB715" i="7"/>
  <c r="AX715" i="7"/>
  <c r="AT715" i="7"/>
  <c r="AP715" i="7"/>
  <c r="AL715" i="7"/>
  <c r="AH715" i="7"/>
  <c r="AD715" i="7"/>
  <c r="Z715" i="7"/>
  <c r="R715" i="7"/>
  <c r="N715" i="7"/>
  <c r="J715" i="7"/>
  <c r="V715" i="7"/>
  <c r="BD715" i="7"/>
  <c r="BB716" i="7"/>
  <c r="AX716" i="7"/>
  <c r="AT716" i="7"/>
  <c r="AP716" i="7"/>
  <c r="AL716" i="7"/>
  <c r="AH716" i="7"/>
  <c r="AD716" i="7"/>
  <c r="Z716" i="7"/>
  <c r="R716" i="7"/>
  <c r="N716" i="7"/>
  <c r="J716" i="7"/>
  <c r="V716" i="7"/>
  <c r="BD716" i="7"/>
  <c r="BB717" i="7"/>
  <c r="AX717" i="7"/>
  <c r="AT717" i="7"/>
  <c r="AP717" i="7"/>
  <c r="AL717" i="7"/>
  <c r="AH717" i="7"/>
  <c r="AD717" i="7"/>
  <c r="Z717" i="7"/>
  <c r="R717" i="7"/>
  <c r="N717" i="7"/>
  <c r="J717" i="7"/>
  <c r="V717" i="7"/>
  <c r="BD717" i="7"/>
  <c r="BB718" i="7"/>
  <c r="AX718" i="7"/>
  <c r="AT718" i="7"/>
  <c r="AP718" i="7"/>
  <c r="AL718" i="7"/>
  <c r="AH718" i="7"/>
  <c r="AD718" i="7"/>
  <c r="Z718" i="7"/>
  <c r="R718" i="7"/>
  <c r="N718" i="7"/>
  <c r="J718" i="7"/>
  <c r="V718" i="7"/>
  <c r="BD718" i="7"/>
  <c r="BB719" i="7"/>
  <c r="AX719" i="7"/>
  <c r="AT719" i="7"/>
  <c r="AP719" i="7"/>
  <c r="AL719" i="7"/>
  <c r="AH719" i="7"/>
  <c r="AD719" i="7"/>
  <c r="Z719" i="7"/>
  <c r="R719" i="7"/>
  <c r="N719" i="7"/>
  <c r="J719" i="7"/>
  <c r="V719" i="7"/>
  <c r="BD719" i="7"/>
  <c r="BB720" i="7"/>
  <c r="AX720" i="7"/>
  <c r="AT720" i="7"/>
  <c r="AP720" i="7"/>
  <c r="AL720" i="7"/>
  <c r="AH720" i="7"/>
  <c r="AD720" i="7"/>
  <c r="Z720" i="7"/>
  <c r="R720" i="7"/>
  <c r="N720" i="7"/>
  <c r="J720" i="7"/>
  <c r="V720" i="7"/>
  <c r="BD720" i="7"/>
  <c r="BB721" i="7"/>
  <c r="AX721" i="7"/>
  <c r="AT721" i="7"/>
  <c r="AP721" i="7"/>
  <c r="AL721" i="7"/>
  <c r="AH721" i="7"/>
  <c r="AD721" i="7"/>
  <c r="Z721" i="7"/>
  <c r="R721" i="7"/>
  <c r="N721" i="7"/>
  <c r="J721" i="7"/>
  <c r="V721" i="7"/>
  <c r="BD721" i="7"/>
  <c r="BB722" i="7"/>
  <c r="AX722" i="7"/>
  <c r="AT722" i="7"/>
  <c r="AP722" i="7"/>
  <c r="AL722" i="7"/>
  <c r="AH722" i="7"/>
  <c r="AD722" i="7"/>
  <c r="Z722" i="7"/>
  <c r="R722" i="7"/>
  <c r="N722" i="7"/>
  <c r="J722" i="7"/>
  <c r="V722" i="7"/>
  <c r="BD722" i="7"/>
  <c r="BB723" i="7"/>
  <c r="AX723" i="7"/>
  <c r="AT723" i="7"/>
  <c r="AP723" i="7"/>
  <c r="AL723" i="7"/>
  <c r="AH723" i="7"/>
  <c r="AD723" i="7"/>
  <c r="Z723" i="7"/>
  <c r="R723" i="7"/>
  <c r="N723" i="7"/>
  <c r="J723" i="7"/>
  <c r="V723" i="7"/>
  <c r="BD723" i="7"/>
  <c r="J724" i="7"/>
  <c r="BD724" i="7"/>
  <c r="J725" i="7"/>
  <c r="BD725" i="7"/>
  <c r="BB726" i="7"/>
  <c r="AX726" i="7"/>
  <c r="AT726" i="7"/>
  <c r="AP726" i="7"/>
  <c r="AL726" i="7"/>
  <c r="AH726" i="7"/>
  <c r="AD726" i="7"/>
  <c r="Z726" i="7"/>
  <c r="R726" i="7"/>
  <c r="N726" i="7"/>
  <c r="J726" i="7"/>
  <c r="V726" i="7"/>
  <c r="BD726" i="7"/>
  <c r="BD727" i="7"/>
  <c r="BB698" i="7"/>
  <c r="AX698" i="7"/>
  <c r="AT698" i="7"/>
  <c r="AP698" i="7"/>
  <c r="AL698" i="7"/>
  <c r="AH698" i="7"/>
  <c r="AD698" i="7"/>
  <c r="Z698" i="7"/>
  <c r="R698" i="7"/>
  <c r="N698" i="7"/>
  <c r="J698" i="7"/>
  <c r="V698" i="7"/>
  <c r="BD698" i="7"/>
  <c r="BB699" i="7"/>
  <c r="AX699" i="7"/>
  <c r="AT699" i="7"/>
  <c r="AP699" i="7"/>
  <c r="AL699" i="7"/>
  <c r="AH699" i="7"/>
  <c r="AD699" i="7"/>
  <c r="Z699" i="7"/>
  <c r="R699" i="7"/>
  <c r="N699" i="7"/>
  <c r="J699" i="7"/>
  <c r="V699" i="7"/>
  <c r="BD699" i="7"/>
  <c r="BB700" i="7"/>
  <c r="AX700" i="7"/>
  <c r="AT700" i="7"/>
  <c r="AP700" i="7"/>
  <c r="AL700" i="7"/>
  <c r="AH700" i="7"/>
  <c r="AD700" i="7"/>
  <c r="Z700" i="7"/>
  <c r="R700" i="7"/>
  <c r="N700" i="7"/>
  <c r="J700" i="7"/>
  <c r="V700" i="7"/>
  <c r="BD700" i="7"/>
  <c r="BB701" i="7"/>
  <c r="AX701" i="7"/>
  <c r="AT701" i="7"/>
  <c r="AP701" i="7"/>
  <c r="AL701" i="7"/>
  <c r="AH701" i="7"/>
  <c r="AD701" i="7"/>
  <c r="Z701" i="7"/>
  <c r="R701" i="7"/>
  <c r="N701" i="7"/>
  <c r="J701" i="7"/>
  <c r="V701" i="7"/>
  <c r="BD701" i="7"/>
  <c r="BB702" i="7"/>
  <c r="AX702" i="7"/>
  <c r="AT702" i="7"/>
  <c r="AP702" i="7"/>
  <c r="AL702" i="7"/>
  <c r="AH702" i="7"/>
  <c r="AD702" i="7"/>
  <c r="Z702" i="7"/>
  <c r="R702" i="7"/>
  <c r="N702" i="7"/>
  <c r="J702" i="7"/>
  <c r="V702" i="7"/>
  <c r="BD702" i="7"/>
  <c r="BB703" i="7"/>
  <c r="AX703" i="7"/>
  <c r="AT703" i="7"/>
  <c r="AP703" i="7"/>
  <c r="AL703" i="7"/>
  <c r="AH703" i="7"/>
  <c r="AD703" i="7"/>
  <c r="Z703" i="7"/>
  <c r="R703" i="7"/>
  <c r="N703" i="7"/>
  <c r="J703" i="7"/>
  <c r="V703" i="7"/>
  <c r="BD703" i="7"/>
  <c r="BB704" i="7"/>
  <c r="AX704" i="7"/>
  <c r="AT704" i="7"/>
  <c r="AP704" i="7"/>
  <c r="AL704" i="7"/>
  <c r="AH704" i="7"/>
  <c r="AD704" i="7"/>
  <c r="Z704" i="7"/>
  <c r="R704" i="7"/>
  <c r="N704" i="7"/>
  <c r="J704" i="7"/>
  <c r="V704" i="7"/>
  <c r="BD704" i="7"/>
  <c r="J705" i="7"/>
  <c r="BD705" i="7"/>
  <c r="J706" i="7"/>
  <c r="BD706" i="7"/>
  <c r="BB707" i="7"/>
  <c r="AX707" i="7"/>
  <c r="AT707" i="7"/>
  <c r="AP707" i="7"/>
  <c r="AL707" i="7"/>
  <c r="AH707" i="7"/>
  <c r="AD707" i="7"/>
  <c r="Z707" i="7"/>
  <c r="R707" i="7"/>
  <c r="N707" i="7"/>
  <c r="J707" i="7"/>
  <c r="V707" i="7"/>
  <c r="BD707" i="7"/>
  <c r="BD708" i="7"/>
  <c r="BD823" i="7"/>
  <c r="BB688" i="7"/>
  <c r="AX688" i="7"/>
  <c r="AT688" i="7"/>
  <c r="AP688" i="7"/>
  <c r="AL688" i="7"/>
  <c r="AH688" i="7"/>
  <c r="AD688" i="7"/>
  <c r="Z688" i="7"/>
  <c r="R688" i="7"/>
  <c r="N688" i="7"/>
  <c r="J688" i="7"/>
  <c r="V688" i="7"/>
  <c r="BD688" i="7"/>
  <c r="BB689" i="7"/>
  <c r="AX689" i="7"/>
  <c r="AT689" i="7"/>
  <c r="AP689" i="7"/>
  <c r="AL689" i="7"/>
  <c r="AH689" i="7"/>
  <c r="AD689" i="7"/>
  <c r="Z689" i="7"/>
  <c r="R689" i="7"/>
  <c r="N689" i="7"/>
  <c r="J689" i="7"/>
  <c r="V689" i="7"/>
  <c r="BD689" i="7"/>
  <c r="BB690" i="7"/>
  <c r="AX690" i="7"/>
  <c r="AT690" i="7"/>
  <c r="AP690" i="7"/>
  <c r="AL690" i="7"/>
  <c r="AH690" i="7"/>
  <c r="AD690" i="7"/>
  <c r="Z690" i="7"/>
  <c r="R690" i="7"/>
  <c r="N690" i="7"/>
  <c r="J690" i="7"/>
  <c r="V690" i="7"/>
  <c r="BD690" i="7"/>
  <c r="BB691" i="7"/>
  <c r="AX691" i="7"/>
  <c r="AT691" i="7"/>
  <c r="AP691" i="7"/>
  <c r="AL691" i="7"/>
  <c r="AH691" i="7"/>
  <c r="AD691" i="7"/>
  <c r="Z691" i="7"/>
  <c r="R691" i="7"/>
  <c r="N691" i="7"/>
  <c r="J691" i="7"/>
  <c r="V691" i="7"/>
  <c r="BD691" i="7"/>
  <c r="BD692" i="7"/>
  <c r="BB683" i="7"/>
  <c r="AX683" i="7"/>
  <c r="AT683" i="7"/>
  <c r="AP683" i="7"/>
  <c r="AL683" i="7"/>
  <c r="AH683" i="7"/>
  <c r="AD683" i="7"/>
  <c r="Z683" i="7"/>
  <c r="R683" i="7"/>
  <c r="N683" i="7"/>
  <c r="J683" i="7"/>
  <c r="V683" i="7"/>
  <c r="BD683" i="7"/>
  <c r="BB684" i="7"/>
  <c r="AX684" i="7"/>
  <c r="AT684" i="7"/>
  <c r="AP684" i="7"/>
  <c r="AL684" i="7"/>
  <c r="AH684" i="7"/>
  <c r="AD684" i="7"/>
  <c r="Z684" i="7"/>
  <c r="R684" i="7"/>
  <c r="N684" i="7"/>
  <c r="J684" i="7"/>
  <c r="V684" i="7"/>
  <c r="BD684" i="7"/>
  <c r="BB685" i="7"/>
  <c r="AX685" i="7"/>
  <c r="AT685" i="7"/>
  <c r="AP685" i="7"/>
  <c r="AL685" i="7"/>
  <c r="AH685" i="7"/>
  <c r="AD685" i="7"/>
  <c r="Z685" i="7"/>
  <c r="R685" i="7"/>
  <c r="N685" i="7"/>
  <c r="J685" i="7"/>
  <c r="V685" i="7"/>
  <c r="BD685" i="7"/>
  <c r="BD686" i="7"/>
  <c r="BD694" i="7"/>
  <c r="BB672" i="7"/>
  <c r="AX672" i="7"/>
  <c r="AT672" i="7"/>
  <c r="AP672" i="7"/>
  <c r="AL672" i="7"/>
  <c r="AH672" i="7"/>
  <c r="AD672" i="7"/>
  <c r="Z672" i="7"/>
  <c r="R672" i="7"/>
  <c r="N672" i="7"/>
  <c r="J672" i="7"/>
  <c r="V672" i="7"/>
  <c r="BD672" i="7"/>
  <c r="BB673" i="7"/>
  <c r="AX673" i="7"/>
  <c r="AT673" i="7"/>
  <c r="AP673" i="7"/>
  <c r="AL673" i="7"/>
  <c r="AH673" i="7"/>
  <c r="AD673" i="7"/>
  <c r="Z673" i="7"/>
  <c r="R673" i="7"/>
  <c r="N673" i="7"/>
  <c r="J673" i="7"/>
  <c r="V673" i="7"/>
  <c r="BD673" i="7"/>
  <c r="BB674" i="7"/>
  <c r="AX674" i="7"/>
  <c r="AT674" i="7"/>
  <c r="AP674" i="7"/>
  <c r="AL674" i="7"/>
  <c r="AH674" i="7"/>
  <c r="AD674" i="7"/>
  <c r="Z674" i="7"/>
  <c r="R674" i="7"/>
  <c r="N674" i="7"/>
  <c r="J674" i="7"/>
  <c r="V674" i="7"/>
  <c r="BD674" i="7"/>
  <c r="BB675" i="7"/>
  <c r="AX675" i="7"/>
  <c r="AT675" i="7"/>
  <c r="AP675" i="7"/>
  <c r="AL675" i="7"/>
  <c r="AH675" i="7"/>
  <c r="AD675" i="7"/>
  <c r="Z675" i="7"/>
  <c r="R675" i="7"/>
  <c r="N675" i="7"/>
  <c r="J675" i="7"/>
  <c r="V675" i="7"/>
  <c r="BD675" i="7"/>
  <c r="BD676" i="7"/>
  <c r="BB666" i="7"/>
  <c r="AX666" i="7"/>
  <c r="AT666" i="7"/>
  <c r="AP666" i="7"/>
  <c r="AL666" i="7"/>
  <c r="AH666" i="7"/>
  <c r="AD666" i="7"/>
  <c r="Z666" i="7"/>
  <c r="R666" i="7"/>
  <c r="N666" i="7"/>
  <c r="J666" i="7"/>
  <c r="V666" i="7"/>
  <c r="BD666" i="7"/>
  <c r="BB667" i="7"/>
  <c r="AX667" i="7"/>
  <c r="AT667" i="7"/>
  <c r="AP667" i="7"/>
  <c r="AL667" i="7"/>
  <c r="AH667" i="7"/>
  <c r="AD667" i="7"/>
  <c r="Z667" i="7"/>
  <c r="R667" i="7"/>
  <c r="N667" i="7"/>
  <c r="J667" i="7"/>
  <c r="V667" i="7"/>
  <c r="BD667" i="7"/>
  <c r="BB668" i="7"/>
  <c r="AX668" i="7"/>
  <c r="AT668" i="7"/>
  <c r="AP668" i="7"/>
  <c r="AL668" i="7"/>
  <c r="AH668" i="7"/>
  <c r="AD668" i="7"/>
  <c r="Z668" i="7"/>
  <c r="R668" i="7"/>
  <c r="N668" i="7"/>
  <c r="J668" i="7"/>
  <c r="V668" i="7"/>
  <c r="BD668" i="7"/>
  <c r="BB669" i="7"/>
  <c r="AX669" i="7"/>
  <c r="AT669" i="7"/>
  <c r="AP669" i="7"/>
  <c r="AL669" i="7"/>
  <c r="AH669" i="7"/>
  <c r="AD669" i="7"/>
  <c r="Z669" i="7"/>
  <c r="R669" i="7"/>
  <c r="N669" i="7"/>
  <c r="J669" i="7"/>
  <c r="V669" i="7"/>
  <c r="BD669" i="7"/>
  <c r="BD670" i="7"/>
  <c r="BB660" i="7"/>
  <c r="AX660" i="7"/>
  <c r="AT660" i="7"/>
  <c r="AP660" i="7"/>
  <c r="AL660" i="7"/>
  <c r="AH660" i="7"/>
  <c r="AD660" i="7"/>
  <c r="Z660" i="7"/>
  <c r="R660" i="7"/>
  <c r="N660" i="7"/>
  <c r="J660" i="7"/>
  <c r="V660" i="7"/>
  <c r="BD660" i="7"/>
  <c r="BB661" i="7"/>
  <c r="AX661" i="7"/>
  <c r="AT661" i="7"/>
  <c r="AP661" i="7"/>
  <c r="AL661" i="7"/>
  <c r="AH661" i="7"/>
  <c r="AD661" i="7"/>
  <c r="Z661" i="7"/>
  <c r="R661" i="7"/>
  <c r="N661" i="7"/>
  <c r="J661" i="7"/>
  <c r="V661" i="7"/>
  <c r="BD661" i="7"/>
  <c r="BB662" i="7"/>
  <c r="AX662" i="7"/>
  <c r="AT662" i="7"/>
  <c r="AP662" i="7"/>
  <c r="AL662" i="7"/>
  <c r="AH662" i="7"/>
  <c r="AD662" i="7"/>
  <c r="Z662" i="7"/>
  <c r="R662" i="7"/>
  <c r="N662" i="7"/>
  <c r="J662" i="7"/>
  <c r="V662" i="7"/>
  <c r="BD662" i="7"/>
  <c r="BB663" i="7"/>
  <c r="AX663" i="7"/>
  <c r="AT663" i="7"/>
  <c r="AP663" i="7"/>
  <c r="AL663" i="7"/>
  <c r="AH663" i="7"/>
  <c r="AD663" i="7"/>
  <c r="Z663" i="7"/>
  <c r="R663" i="7"/>
  <c r="N663" i="7"/>
  <c r="J663" i="7"/>
  <c r="V663" i="7"/>
  <c r="BD663" i="7"/>
  <c r="BD664" i="7"/>
  <c r="BD678" i="7"/>
  <c r="BB650" i="7"/>
  <c r="AX650" i="7"/>
  <c r="AT650" i="7"/>
  <c r="AP650" i="7"/>
  <c r="AL650" i="7"/>
  <c r="AH650" i="7"/>
  <c r="AD650" i="7"/>
  <c r="Z650" i="7"/>
  <c r="R650" i="7"/>
  <c r="N650" i="7"/>
  <c r="J650" i="7"/>
  <c r="V650" i="7"/>
  <c r="BD650" i="7"/>
  <c r="BB651" i="7"/>
  <c r="AX651" i="7"/>
  <c r="AT651" i="7"/>
  <c r="AP651" i="7"/>
  <c r="AL651" i="7"/>
  <c r="AH651" i="7"/>
  <c r="AD651" i="7"/>
  <c r="Z651" i="7"/>
  <c r="R651" i="7"/>
  <c r="N651" i="7"/>
  <c r="J651" i="7"/>
  <c r="V651" i="7"/>
  <c r="BD651" i="7"/>
  <c r="BB652" i="7"/>
  <c r="AX652" i="7"/>
  <c r="AT652" i="7"/>
  <c r="AP652" i="7"/>
  <c r="AL652" i="7"/>
  <c r="AH652" i="7"/>
  <c r="AD652" i="7"/>
  <c r="Z652" i="7"/>
  <c r="R652" i="7"/>
  <c r="N652" i="7"/>
  <c r="J652" i="7"/>
  <c r="V652" i="7"/>
  <c r="BD652" i="7"/>
  <c r="BB653" i="7"/>
  <c r="AX653" i="7"/>
  <c r="AT653" i="7"/>
  <c r="AP653" i="7"/>
  <c r="AL653" i="7"/>
  <c r="AH653" i="7"/>
  <c r="AD653" i="7"/>
  <c r="Z653" i="7"/>
  <c r="R653" i="7"/>
  <c r="N653" i="7"/>
  <c r="J653" i="7"/>
  <c r="V653" i="7"/>
  <c r="BD653" i="7"/>
  <c r="BD654" i="7"/>
  <c r="BD656" i="7"/>
  <c r="BB640" i="7"/>
  <c r="AX640" i="7"/>
  <c r="AT640" i="7"/>
  <c r="AP640" i="7"/>
  <c r="AL640" i="7"/>
  <c r="AH640" i="7"/>
  <c r="AD640" i="7"/>
  <c r="Z640" i="7"/>
  <c r="R640" i="7"/>
  <c r="N640" i="7"/>
  <c r="J640" i="7"/>
  <c r="V640" i="7"/>
  <c r="BD640" i="7"/>
  <c r="BB641" i="7"/>
  <c r="AX641" i="7"/>
  <c r="AT641" i="7"/>
  <c r="AP641" i="7"/>
  <c r="AL641" i="7"/>
  <c r="AH641" i="7"/>
  <c r="AD641" i="7"/>
  <c r="Z641" i="7"/>
  <c r="R641" i="7"/>
  <c r="N641" i="7"/>
  <c r="J641" i="7"/>
  <c r="V641" i="7"/>
  <c r="BD641" i="7"/>
  <c r="BB642" i="7"/>
  <c r="AX642" i="7"/>
  <c r="AT642" i="7"/>
  <c r="AP642" i="7"/>
  <c r="AL642" i="7"/>
  <c r="AH642" i="7"/>
  <c r="AD642" i="7"/>
  <c r="Z642" i="7"/>
  <c r="R642" i="7"/>
  <c r="N642" i="7"/>
  <c r="J642" i="7"/>
  <c r="V642" i="7"/>
  <c r="BD642" i="7"/>
  <c r="BB643" i="7"/>
  <c r="AX643" i="7"/>
  <c r="AT643" i="7"/>
  <c r="AP643" i="7"/>
  <c r="AL643" i="7"/>
  <c r="AH643" i="7"/>
  <c r="AD643" i="7"/>
  <c r="Z643" i="7"/>
  <c r="R643" i="7"/>
  <c r="N643" i="7"/>
  <c r="J643" i="7"/>
  <c r="V643" i="7"/>
  <c r="BD643" i="7"/>
  <c r="BD644" i="7"/>
  <c r="BD646" i="7"/>
  <c r="BB630" i="7"/>
  <c r="AX630" i="7"/>
  <c r="AT630" i="7"/>
  <c r="AP630" i="7"/>
  <c r="AL630" i="7"/>
  <c r="AH630" i="7"/>
  <c r="AD630" i="7"/>
  <c r="Z630" i="7"/>
  <c r="R630" i="7"/>
  <c r="N630" i="7"/>
  <c r="J630" i="7"/>
  <c r="V630" i="7"/>
  <c r="BD630" i="7"/>
  <c r="BB631" i="7"/>
  <c r="AX631" i="7"/>
  <c r="AT631" i="7"/>
  <c r="AP631" i="7"/>
  <c r="AL631" i="7"/>
  <c r="AH631" i="7"/>
  <c r="AD631" i="7"/>
  <c r="Z631" i="7"/>
  <c r="R631" i="7"/>
  <c r="N631" i="7"/>
  <c r="J631" i="7"/>
  <c r="V631" i="7"/>
  <c r="BD631" i="7"/>
  <c r="BB632" i="7"/>
  <c r="AX632" i="7"/>
  <c r="AT632" i="7"/>
  <c r="AP632" i="7"/>
  <c r="AL632" i="7"/>
  <c r="AH632" i="7"/>
  <c r="AD632" i="7"/>
  <c r="Z632" i="7"/>
  <c r="R632" i="7"/>
  <c r="N632" i="7"/>
  <c r="J632" i="7"/>
  <c r="V632" i="7"/>
  <c r="BD632" i="7"/>
  <c r="BB633" i="7"/>
  <c r="AX633" i="7"/>
  <c r="AT633" i="7"/>
  <c r="AP633" i="7"/>
  <c r="AL633" i="7"/>
  <c r="AH633" i="7"/>
  <c r="AD633" i="7"/>
  <c r="Z633" i="7"/>
  <c r="R633" i="7"/>
  <c r="N633" i="7"/>
  <c r="J633" i="7"/>
  <c r="V633" i="7"/>
  <c r="BD633" i="7"/>
  <c r="BD634" i="7"/>
  <c r="BB624" i="7"/>
  <c r="AX624" i="7"/>
  <c r="AT624" i="7"/>
  <c r="AP624" i="7"/>
  <c r="AL624" i="7"/>
  <c r="AH624" i="7"/>
  <c r="Z624" i="7"/>
  <c r="N624" i="7"/>
  <c r="J624" i="7"/>
  <c r="V624" i="7"/>
  <c r="BD624" i="7"/>
  <c r="BB625" i="7"/>
  <c r="AX625" i="7"/>
  <c r="AT625" i="7"/>
  <c r="AP625" i="7"/>
  <c r="AL625" i="7"/>
  <c r="AH625" i="7"/>
  <c r="AD625" i="7"/>
  <c r="Z625" i="7"/>
  <c r="R625" i="7"/>
  <c r="N625" i="7"/>
  <c r="J625" i="7"/>
  <c r="V625" i="7"/>
  <c r="BD625" i="7"/>
  <c r="BB626" i="7"/>
  <c r="AX626" i="7"/>
  <c r="AT626" i="7"/>
  <c r="AP626" i="7"/>
  <c r="AL626" i="7"/>
  <c r="AH626" i="7"/>
  <c r="AD626" i="7"/>
  <c r="Z626" i="7"/>
  <c r="R626" i="7"/>
  <c r="N626" i="7"/>
  <c r="J626" i="7"/>
  <c r="V626" i="7"/>
  <c r="BD626" i="7"/>
  <c r="BB627" i="7"/>
  <c r="AX627" i="7"/>
  <c r="AT627" i="7"/>
  <c r="AP627" i="7"/>
  <c r="AL627" i="7"/>
  <c r="AH627" i="7"/>
  <c r="AD627" i="7"/>
  <c r="Z627" i="7"/>
  <c r="R627" i="7"/>
  <c r="N627" i="7"/>
  <c r="J627" i="7"/>
  <c r="V627" i="7"/>
  <c r="BD627" i="7"/>
  <c r="BD628" i="7"/>
  <c r="M618" i="7"/>
  <c r="Q618" i="7"/>
  <c r="U618" i="7"/>
  <c r="Y618" i="7"/>
  <c r="AC618" i="7"/>
  <c r="AG618" i="7"/>
  <c r="AK618" i="7"/>
  <c r="AO618" i="7"/>
  <c r="AS618" i="7"/>
  <c r="AW618" i="7"/>
  <c r="BA618" i="7"/>
  <c r="K618" i="7"/>
  <c r="O618" i="7"/>
  <c r="S618" i="7"/>
  <c r="W618" i="7"/>
  <c r="AA618" i="7"/>
  <c r="AE618" i="7"/>
  <c r="AI618" i="7"/>
  <c r="AM618" i="7"/>
  <c r="AQ618" i="7"/>
  <c r="AU618" i="7"/>
  <c r="AY618" i="7"/>
  <c r="BB618" i="7"/>
  <c r="AX618" i="7"/>
  <c r="AT618" i="7"/>
  <c r="AP618" i="7"/>
  <c r="AL618" i="7"/>
  <c r="AH618" i="7"/>
  <c r="AD618" i="7"/>
  <c r="Z618" i="7"/>
  <c r="R618" i="7"/>
  <c r="N618" i="7"/>
  <c r="J618" i="7"/>
  <c r="V618" i="7"/>
  <c r="BD618" i="7"/>
  <c r="BB619" i="7"/>
  <c r="AX619" i="7"/>
  <c r="AT619" i="7"/>
  <c r="AP619" i="7"/>
  <c r="AL619" i="7"/>
  <c r="AH619" i="7"/>
  <c r="AD619" i="7"/>
  <c r="Z619" i="7"/>
  <c r="R619" i="7"/>
  <c r="N619" i="7"/>
  <c r="J619" i="7"/>
  <c r="V619" i="7"/>
  <c r="BD619" i="7"/>
  <c r="BB620" i="7"/>
  <c r="AX620" i="7"/>
  <c r="AT620" i="7"/>
  <c r="AP620" i="7"/>
  <c r="AL620" i="7"/>
  <c r="AH620" i="7"/>
  <c r="AD620" i="7"/>
  <c r="Z620" i="7"/>
  <c r="R620" i="7"/>
  <c r="N620" i="7"/>
  <c r="J620" i="7"/>
  <c r="V620" i="7"/>
  <c r="BD620" i="7"/>
  <c r="BB621" i="7"/>
  <c r="AX621" i="7"/>
  <c r="AT621" i="7"/>
  <c r="AP621" i="7"/>
  <c r="AL621" i="7"/>
  <c r="AH621" i="7"/>
  <c r="AD621" i="7"/>
  <c r="Z621" i="7"/>
  <c r="R621" i="7"/>
  <c r="N621" i="7"/>
  <c r="J621" i="7"/>
  <c r="V621" i="7"/>
  <c r="BD621" i="7"/>
  <c r="BD622" i="7"/>
  <c r="M612" i="7"/>
  <c r="Q612" i="7"/>
  <c r="U612" i="7"/>
  <c r="Y612" i="7"/>
  <c r="AC612" i="7"/>
  <c r="AG612" i="7"/>
  <c r="AK612" i="7"/>
  <c r="AO612" i="7"/>
  <c r="AS612" i="7"/>
  <c r="AW612" i="7"/>
  <c r="BA612" i="7"/>
  <c r="K612" i="7"/>
  <c r="O612" i="7"/>
  <c r="S612" i="7"/>
  <c r="W612" i="7"/>
  <c r="AA612" i="7"/>
  <c r="AE612" i="7"/>
  <c r="AI612" i="7"/>
  <c r="AM612" i="7"/>
  <c r="AQ612" i="7"/>
  <c r="AU612" i="7"/>
  <c r="AY612" i="7"/>
  <c r="BB612" i="7"/>
  <c r="AX612" i="7"/>
  <c r="AT612" i="7"/>
  <c r="AP612" i="7"/>
  <c r="AL612" i="7"/>
  <c r="AH612" i="7"/>
  <c r="AD612" i="7"/>
  <c r="Z612" i="7"/>
  <c r="R612" i="7"/>
  <c r="N612" i="7"/>
  <c r="J612" i="7"/>
  <c r="V612" i="7"/>
  <c r="BD612" i="7"/>
  <c r="I613" i="7"/>
  <c r="M613" i="7"/>
  <c r="Q613" i="7"/>
  <c r="U613" i="7"/>
  <c r="Y613" i="7"/>
  <c r="AC613" i="7"/>
  <c r="AG613" i="7"/>
  <c r="AK613" i="7"/>
  <c r="AO613" i="7"/>
  <c r="AS613" i="7"/>
  <c r="AW613" i="7"/>
  <c r="BA613" i="7"/>
  <c r="K613" i="7"/>
  <c r="O613" i="7"/>
  <c r="S613" i="7"/>
  <c r="W613" i="7"/>
  <c r="AA613" i="7"/>
  <c r="AE613" i="7"/>
  <c r="AI613" i="7"/>
  <c r="AM613" i="7"/>
  <c r="AQ613" i="7"/>
  <c r="AU613" i="7"/>
  <c r="AY613" i="7"/>
  <c r="BB613" i="7"/>
  <c r="AX613" i="7"/>
  <c r="AT613" i="7"/>
  <c r="AP613" i="7"/>
  <c r="AL613" i="7"/>
  <c r="AH613" i="7"/>
  <c r="AD613" i="7"/>
  <c r="Z613" i="7"/>
  <c r="R613" i="7"/>
  <c r="N613" i="7"/>
  <c r="J613" i="7"/>
  <c r="V613" i="7"/>
  <c r="BD613" i="7"/>
  <c r="BB614" i="7"/>
  <c r="AX614" i="7"/>
  <c r="AT614" i="7"/>
  <c r="AP614" i="7"/>
  <c r="AL614" i="7"/>
  <c r="AH614" i="7"/>
  <c r="AD614" i="7"/>
  <c r="Z614" i="7"/>
  <c r="R614" i="7"/>
  <c r="N614" i="7"/>
  <c r="J614" i="7"/>
  <c r="V614" i="7"/>
  <c r="BD614" i="7"/>
  <c r="BB615" i="7"/>
  <c r="AX615" i="7"/>
  <c r="AT615" i="7"/>
  <c r="AP615" i="7"/>
  <c r="AL615" i="7"/>
  <c r="AH615" i="7"/>
  <c r="AD615" i="7"/>
  <c r="Z615" i="7"/>
  <c r="R615" i="7"/>
  <c r="N615" i="7"/>
  <c r="J615" i="7"/>
  <c r="V615" i="7"/>
  <c r="BD615" i="7"/>
  <c r="BD616" i="7"/>
  <c r="BB606" i="7"/>
  <c r="AX606" i="7"/>
  <c r="AT606" i="7"/>
  <c r="AP606" i="7"/>
  <c r="AL606" i="7"/>
  <c r="AH606" i="7"/>
  <c r="AD606" i="7"/>
  <c r="Z606" i="7"/>
  <c r="R606" i="7"/>
  <c r="N606" i="7"/>
  <c r="J606" i="7"/>
  <c r="V606" i="7"/>
  <c r="BD606" i="7"/>
  <c r="BB607" i="7"/>
  <c r="AX607" i="7"/>
  <c r="AT607" i="7"/>
  <c r="AP607" i="7"/>
  <c r="AL607" i="7"/>
  <c r="AH607" i="7"/>
  <c r="AD607" i="7"/>
  <c r="Z607" i="7"/>
  <c r="R607" i="7"/>
  <c r="N607" i="7"/>
  <c r="J607" i="7"/>
  <c r="V607" i="7"/>
  <c r="BD607" i="7"/>
  <c r="BB608" i="7"/>
  <c r="AX608" i="7"/>
  <c r="AT608" i="7"/>
  <c r="AP608" i="7"/>
  <c r="AL608" i="7"/>
  <c r="AH608" i="7"/>
  <c r="AD608" i="7"/>
  <c r="Z608" i="7"/>
  <c r="R608" i="7"/>
  <c r="N608" i="7"/>
  <c r="J608" i="7"/>
  <c r="V608" i="7"/>
  <c r="BD608" i="7"/>
  <c r="BB609" i="7"/>
  <c r="AX609" i="7"/>
  <c r="AT609" i="7"/>
  <c r="AP609" i="7"/>
  <c r="AL609" i="7"/>
  <c r="AH609" i="7"/>
  <c r="AD609" i="7"/>
  <c r="Z609" i="7"/>
  <c r="R609" i="7"/>
  <c r="N609" i="7"/>
  <c r="J609" i="7"/>
  <c r="V609" i="7"/>
  <c r="BD609" i="7"/>
  <c r="BD610" i="7"/>
  <c r="BD636" i="7"/>
  <c r="BB590" i="7"/>
  <c r="AX590" i="7"/>
  <c r="AT590" i="7"/>
  <c r="AP590" i="7"/>
  <c r="AL590" i="7"/>
  <c r="AH590" i="7"/>
  <c r="AD590" i="7"/>
  <c r="Z590" i="7"/>
  <c r="R590" i="7"/>
  <c r="N590" i="7"/>
  <c r="J590" i="7"/>
  <c r="V590" i="7"/>
  <c r="BD590" i="7"/>
  <c r="BB591" i="7"/>
  <c r="AX591" i="7"/>
  <c r="AT591" i="7"/>
  <c r="AP591" i="7"/>
  <c r="AL591" i="7"/>
  <c r="AH591" i="7"/>
  <c r="AD591" i="7"/>
  <c r="Z591" i="7"/>
  <c r="R591" i="7"/>
  <c r="N591" i="7"/>
  <c r="J591" i="7"/>
  <c r="V591" i="7"/>
  <c r="BD591" i="7"/>
  <c r="BB592" i="7"/>
  <c r="AX592" i="7"/>
  <c r="AT592" i="7"/>
  <c r="AP592" i="7"/>
  <c r="AL592" i="7"/>
  <c r="AH592" i="7"/>
  <c r="AD592" i="7"/>
  <c r="Z592" i="7"/>
  <c r="R592" i="7"/>
  <c r="N592" i="7"/>
  <c r="J592" i="7"/>
  <c r="V592" i="7"/>
  <c r="BD592" i="7"/>
  <c r="BB593" i="7"/>
  <c r="AX593" i="7"/>
  <c r="AT593" i="7"/>
  <c r="AP593" i="7"/>
  <c r="AL593" i="7"/>
  <c r="AH593" i="7"/>
  <c r="AD593" i="7"/>
  <c r="Z593" i="7"/>
  <c r="R593" i="7"/>
  <c r="N593" i="7"/>
  <c r="J593" i="7"/>
  <c r="V593" i="7"/>
  <c r="BD593" i="7"/>
  <c r="BD594" i="7"/>
  <c r="Q596" i="7"/>
  <c r="U596" i="7"/>
  <c r="Y596" i="7"/>
  <c r="AC596" i="7"/>
  <c r="AG596" i="7"/>
  <c r="AK596" i="7"/>
  <c r="AO596" i="7"/>
  <c r="AS596" i="7"/>
  <c r="AW596" i="7"/>
  <c r="BA596" i="7"/>
  <c r="BB596" i="7"/>
  <c r="AX596" i="7"/>
  <c r="AT596" i="7"/>
  <c r="AP596" i="7"/>
  <c r="AL596" i="7"/>
  <c r="AH596" i="7"/>
  <c r="AD596" i="7"/>
  <c r="Z596" i="7"/>
  <c r="R596" i="7"/>
  <c r="N596" i="7"/>
  <c r="J596" i="7"/>
  <c r="V596" i="7"/>
  <c r="BD596" i="7"/>
  <c r="BB597" i="7"/>
  <c r="AX597" i="7"/>
  <c r="AT597" i="7"/>
  <c r="AP597" i="7"/>
  <c r="AL597" i="7"/>
  <c r="AH597" i="7"/>
  <c r="AD597" i="7"/>
  <c r="Z597" i="7"/>
  <c r="R597" i="7"/>
  <c r="N597" i="7"/>
  <c r="J597" i="7"/>
  <c r="V597" i="7"/>
  <c r="BD597" i="7"/>
  <c r="BB598" i="7"/>
  <c r="AX598" i="7"/>
  <c r="AT598" i="7"/>
  <c r="AP598" i="7"/>
  <c r="AL598" i="7"/>
  <c r="AH598" i="7"/>
  <c r="AD598" i="7"/>
  <c r="Z598" i="7"/>
  <c r="R598" i="7"/>
  <c r="N598" i="7"/>
  <c r="J598" i="7"/>
  <c r="V598" i="7"/>
  <c r="BD598" i="7"/>
  <c r="BB599" i="7"/>
  <c r="AX599" i="7"/>
  <c r="AT599" i="7"/>
  <c r="AP599" i="7"/>
  <c r="AL599" i="7"/>
  <c r="AH599" i="7"/>
  <c r="AD599" i="7"/>
  <c r="Z599" i="7"/>
  <c r="R599" i="7"/>
  <c r="N599" i="7"/>
  <c r="J599" i="7"/>
  <c r="V599" i="7"/>
  <c r="BD599" i="7"/>
  <c r="BD600" i="7"/>
  <c r="BD602" i="7"/>
  <c r="BB574" i="7"/>
  <c r="AX574" i="7"/>
  <c r="AT574" i="7"/>
  <c r="AP574" i="7"/>
  <c r="AL574" i="7"/>
  <c r="AH574" i="7"/>
  <c r="AD574" i="7"/>
  <c r="Z574" i="7"/>
  <c r="R574" i="7"/>
  <c r="N574" i="7"/>
  <c r="J574" i="7"/>
  <c r="V574" i="7"/>
  <c r="BD574" i="7"/>
  <c r="BB575" i="7"/>
  <c r="AX575" i="7"/>
  <c r="AT575" i="7"/>
  <c r="AP575" i="7"/>
  <c r="AL575" i="7"/>
  <c r="AH575" i="7"/>
  <c r="AD575" i="7"/>
  <c r="Z575" i="7"/>
  <c r="R575" i="7"/>
  <c r="N575" i="7"/>
  <c r="J575" i="7"/>
  <c r="V575" i="7"/>
  <c r="BD575" i="7"/>
  <c r="BB576" i="7"/>
  <c r="AX576" i="7"/>
  <c r="AT576" i="7"/>
  <c r="AP576" i="7"/>
  <c r="AL576" i="7"/>
  <c r="AH576" i="7"/>
  <c r="AD576" i="7"/>
  <c r="Z576" i="7"/>
  <c r="R576" i="7"/>
  <c r="N576" i="7"/>
  <c r="J576" i="7"/>
  <c r="V576" i="7"/>
  <c r="BD576" i="7"/>
  <c r="BB577" i="7"/>
  <c r="AX577" i="7"/>
  <c r="AT577" i="7"/>
  <c r="AP577" i="7"/>
  <c r="AL577" i="7"/>
  <c r="AH577" i="7"/>
  <c r="AD577" i="7"/>
  <c r="Z577" i="7"/>
  <c r="R577" i="7"/>
  <c r="N577" i="7"/>
  <c r="J577" i="7"/>
  <c r="V577" i="7"/>
  <c r="BD577" i="7"/>
  <c r="BD578" i="7"/>
  <c r="Q580" i="7"/>
  <c r="U580" i="7"/>
  <c r="Y580" i="7"/>
  <c r="AC580" i="7"/>
  <c r="AG580" i="7"/>
  <c r="AK580" i="7"/>
  <c r="AO580" i="7"/>
  <c r="AS580" i="7"/>
  <c r="AW580" i="7"/>
  <c r="BA580" i="7"/>
  <c r="BB580" i="7"/>
  <c r="AX580" i="7"/>
  <c r="AT580" i="7"/>
  <c r="AP580" i="7"/>
  <c r="AL580" i="7"/>
  <c r="AH580" i="7"/>
  <c r="AD580" i="7"/>
  <c r="Z580" i="7"/>
  <c r="R580" i="7"/>
  <c r="N580" i="7"/>
  <c r="J580" i="7"/>
  <c r="V580" i="7"/>
  <c r="BD580" i="7"/>
  <c r="BB581" i="7"/>
  <c r="AX581" i="7"/>
  <c r="AT581" i="7"/>
  <c r="AP581" i="7"/>
  <c r="AL581" i="7"/>
  <c r="AH581" i="7"/>
  <c r="AD581" i="7"/>
  <c r="Z581" i="7"/>
  <c r="R581" i="7"/>
  <c r="N581" i="7"/>
  <c r="J581" i="7"/>
  <c r="V581" i="7"/>
  <c r="BD581" i="7"/>
  <c r="BB582" i="7"/>
  <c r="AX582" i="7"/>
  <c r="AT582" i="7"/>
  <c r="AP582" i="7"/>
  <c r="AL582" i="7"/>
  <c r="AH582" i="7"/>
  <c r="AD582" i="7"/>
  <c r="Z582" i="7"/>
  <c r="R582" i="7"/>
  <c r="N582" i="7"/>
  <c r="J582" i="7"/>
  <c r="V582" i="7"/>
  <c r="BD582" i="7"/>
  <c r="BB583" i="7"/>
  <c r="AX583" i="7"/>
  <c r="AT583" i="7"/>
  <c r="AP583" i="7"/>
  <c r="AL583" i="7"/>
  <c r="AH583" i="7"/>
  <c r="AD583" i="7"/>
  <c r="Z583" i="7"/>
  <c r="R583" i="7"/>
  <c r="N583" i="7"/>
  <c r="J583" i="7"/>
  <c r="V583" i="7"/>
  <c r="BD583" i="7"/>
  <c r="BD584" i="7"/>
  <c r="BD586" i="7"/>
  <c r="BB552" i="7"/>
  <c r="AX552" i="7"/>
  <c r="AT552" i="7"/>
  <c r="AP552" i="7"/>
  <c r="AL552" i="7"/>
  <c r="AH552" i="7"/>
  <c r="AD552" i="7"/>
  <c r="Z552" i="7"/>
  <c r="R552" i="7"/>
  <c r="N552" i="7"/>
  <c r="J552" i="7"/>
  <c r="V552" i="7"/>
  <c r="BD552" i="7"/>
  <c r="BB553" i="7"/>
  <c r="AX553" i="7"/>
  <c r="AT553" i="7"/>
  <c r="AP553" i="7"/>
  <c r="AL553" i="7"/>
  <c r="AH553" i="7"/>
  <c r="AD553" i="7"/>
  <c r="Z553" i="7"/>
  <c r="R553" i="7"/>
  <c r="N553" i="7"/>
  <c r="J553" i="7"/>
  <c r="V553" i="7"/>
  <c r="BD553" i="7"/>
  <c r="BB554" i="7"/>
  <c r="AX554" i="7"/>
  <c r="AT554" i="7"/>
  <c r="AP554" i="7"/>
  <c r="AL554" i="7"/>
  <c r="AH554" i="7"/>
  <c r="AD554" i="7"/>
  <c r="Z554" i="7"/>
  <c r="R554" i="7"/>
  <c r="N554" i="7"/>
  <c r="J554" i="7"/>
  <c r="V554" i="7"/>
  <c r="BD554" i="7"/>
  <c r="BB555" i="7"/>
  <c r="AX555" i="7"/>
  <c r="AT555" i="7"/>
  <c r="AP555" i="7"/>
  <c r="AL555" i="7"/>
  <c r="AH555" i="7"/>
  <c r="AD555" i="7"/>
  <c r="Z555" i="7"/>
  <c r="R555" i="7"/>
  <c r="N555" i="7"/>
  <c r="J555" i="7"/>
  <c r="V555" i="7"/>
  <c r="BD555" i="7"/>
  <c r="BD556" i="7"/>
  <c r="BB544" i="7"/>
  <c r="AX544" i="7"/>
  <c r="AT544" i="7"/>
  <c r="AP544" i="7"/>
  <c r="AL544" i="7"/>
  <c r="AH544" i="7"/>
  <c r="AD544" i="7"/>
  <c r="Z544" i="7"/>
  <c r="R544" i="7"/>
  <c r="N544" i="7"/>
  <c r="J544" i="7"/>
  <c r="V544" i="7"/>
  <c r="BD544" i="7"/>
  <c r="BB545" i="7"/>
  <c r="AX545" i="7"/>
  <c r="AT545" i="7"/>
  <c r="AP545" i="7"/>
  <c r="AL545" i="7"/>
  <c r="AH545" i="7"/>
  <c r="AD545" i="7"/>
  <c r="Z545" i="7"/>
  <c r="R545" i="7"/>
  <c r="N545" i="7"/>
  <c r="J545" i="7"/>
  <c r="V545" i="7"/>
  <c r="BD545" i="7"/>
  <c r="BB546" i="7"/>
  <c r="AX546" i="7"/>
  <c r="AT546" i="7"/>
  <c r="AP546" i="7"/>
  <c r="AL546" i="7"/>
  <c r="AH546" i="7"/>
  <c r="AD546" i="7"/>
  <c r="Z546" i="7"/>
  <c r="R546" i="7"/>
  <c r="N546" i="7"/>
  <c r="J546" i="7"/>
  <c r="V546" i="7"/>
  <c r="BD546" i="7"/>
  <c r="BB547" i="7"/>
  <c r="AX547" i="7"/>
  <c r="AT547" i="7"/>
  <c r="AP547" i="7"/>
  <c r="AL547" i="7"/>
  <c r="AH547" i="7"/>
  <c r="AD547" i="7"/>
  <c r="Z547" i="7"/>
  <c r="R547" i="7"/>
  <c r="N547" i="7"/>
  <c r="J547" i="7"/>
  <c r="V547" i="7"/>
  <c r="BD547" i="7"/>
  <c r="BD548" i="7"/>
  <c r="BB536" i="7"/>
  <c r="AX536" i="7"/>
  <c r="AT536" i="7"/>
  <c r="AP536" i="7"/>
  <c r="AL536" i="7"/>
  <c r="AH536" i="7"/>
  <c r="AD536" i="7"/>
  <c r="Z536" i="7"/>
  <c r="R536" i="7"/>
  <c r="N536" i="7"/>
  <c r="J536" i="7"/>
  <c r="V536" i="7"/>
  <c r="BD536" i="7"/>
  <c r="BB537" i="7"/>
  <c r="AX537" i="7"/>
  <c r="AT537" i="7"/>
  <c r="AP537" i="7"/>
  <c r="AL537" i="7"/>
  <c r="AH537" i="7"/>
  <c r="AD537" i="7"/>
  <c r="Z537" i="7"/>
  <c r="R537" i="7"/>
  <c r="N537" i="7"/>
  <c r="J537" i="7"/>
  <c r="V537" i="7"/>
  <c r="BD537" i="7"/>
  <c r="BB538" i="7"/>
  <c r="AX538" i="7"/>
  <c r="AT538" i="7"/>
  <c r="AP538" i="7"/>
  <c r="AL538" i="7"/>
  <c r="AH538" i="7"/>
  <c r="AD538" i="7"/>
  <c r="Z538" i="7"/>
  <c r="R538" i="7"/>
  <c r="N538" i="7"/>
  <c r="J538" i="7"/>
  <c r="V538" i="7"/>
  <c r="BD538" i="7"/>
  <c r="BB539" i="7"/>
  <c r="AX539" i="7"/>
  <c r="AT539" i="7"/>
  <c r="AP539" i="7"/>
  <c r="AL539" i="7"/>
  <c r="AH539" i="7"/>
  <c r="AD539" i="7"/>
  <c r="Z539" i="7"/>
  <c r="R539" i="7"/>
  <c r="N539" i="7"/>
  <c r="J539" i="7"/>
  <c r="V539" i="7"/>
  <c r="BD539" i="7"/>
  <c r="BD540" i="7"/>
  <c r="BB530" i="7"/>
  <c r="AX530" i="7"/>
  <c r="AT530" i="7"/>
  <c r="AP530" i="7"/>
  <c r="AL530" i="7"/>
  <c r="AH530" i="7"/>
  <c r="AD530" i="7"/>
  <c r="Z530" i="7"/>
  <c r="R530" i="7"/>
  <c r="N530" i="7"/>
  <c r="J530" i="7"/>
  <c r="V530" i="7"/>
  <c r="BD530" i="7"/>
  <c r="BB531" i="7"/>
  <c r="AX531" i="7"/>
  <c r="AT531" i="7"/>
  <c r="AP531" i="7"/>
  <c r="AL531" i="7"/>
  <c r="AH531" i="7"/>
  <c r="AD531" i="7"/>
  <c r="Z531" i="7"/>
  <c r="R531" i="7"/>
  <c r="N531" i="7"/>
  <c r="J531" i="7"/>
  <c r="V531" i="7"/>
  <c r="BD531" i="7"/>
  <c r="BB532" i="7"/>
  <c r="AX532" i="7"/>
  <c r="AT532" i="7"/>
  <c r="AP532" i="7"/>
  <c r="AL532" i="7"/>
  <c r="AH532" i="7"/>
  <c r="AD532" i="7"/>
  <c r="Z532" i="7"/>
  <c r="R532" i="7"/>
  <c r="N532" i="7"/>
  <c r="J532" i="7"/>
  <c r="V532" i="7"/>
  <c r="BD532" i="7"/>
  <c r="BB533" i="7"/>
  <c r="AX533" i="7"/>
  <c r="AT533" i="7"/>
  <c r="AP533" i="7"/>
  <c r="AL533" i="7"/>
  <c r="AH533" i="7"/>
  <c r="AD533" i="7"/>
  <c r="Z533" i="7"/>
  <c r="R533" i="7"/>
  <c r="N533" i="7"/>
  <c r="J533" i="7"/>
  <c r="V533" i="7"/>
  <c r="BD533" i="7"/>
  <c r="BD534" i="7"/>
  <c r="BB524" i="7"/>
  <c r="AX524" i="7"/>
  <c r="AT524" i="7"/>
  <c r="AP524" i="7"/>
  <c r="AL524" i="7"/>
  <c r="AH524" i="7"/>
  <c r="AD524" i="7"/>
  <c r="Z524" i="7"/>
  <c r="R524" i="7"/>
  <c r="N524" i="7"/>
  <c r="J524" i="7"/>
  <c r="V524" i="7"/>
  <c r="BD524" i="7"/>
  <c r="BB525" i="7"/>
  <c r="AX525" i="7"/>
  <c r="AT525" i="7"/>
  <c r="AP525" i="7"/>
  <c r="AL525" i="7"/>
  <c r="AH525" i="7"/>
  <c r="AD525" i="7"/>
  <c r="Z525" i="7"/>
  <c r="R525" i="7"/>
  <c r="N525" i="7"/>
  <c r="J525" i="7"/>
  <c r="V525" i="7"/>
  <c r="BD525" i="7"/>
  <c r="BB526" i="7"/>
  <c r="AX526" i="7"/>
  <c r="AT526" i="7"/>
  <c r="AP526" i="7"/>
  <c r="AL526" i="7"/>
  <c r="AH526" i="7"/>
  <c r="AD526" i="7"/>
  <c r="Z526" i="7"/>
  <c r="R526" i="7"/>
  <c r="N526" i="7"/>
  <c r="J526" i="7"/>
  <c r="V526" i="7"/>
  <c r="BD526" i="7"/>
  <c r="BB527" i="7"/>
  <c r="AX527" i="7"/>
  <c r="AT527" i="7"/>
  <c r="AP527" i="7"/>
  <c r="AL527" i="7"/>
  <c r="AH527" i="7"/>
  <c r="AD527" i="7"/>
  <c r="Z527" i="7"/>
  <c r="R527" i="7"/>
  <c r="N527" i="7"/>
  <c r="J527" i="7"/>
  <c r="V527" i="7"/>
  <c r="BD527" i="7"/>
  <c r="BD528" i="7"/>
  <c r="BB518" i="7"/>
  <c r="AX518" i="7"/>
  <c r="AT518" i="7"/>
  <c r="AP518" i="7"/>
  <c r="AL518" i="7"/>
  <c r="AH518" i="7"/>
  <c r="AD518" i="7"/>
  <c r="Z518" i="7"/>
  <c r="R518" i="7"/>
  <c r="N518" i="7"/>
  <c r="J518" i="7"/>
  <c r="V518" i="7"/>
  <c r="BD518" i="7"/>
  <c r="BB519" i="7"/>
  <c r="AX519" i="7"/>
  <c r="AT519" i="7"/>
  <c r="AP519" i="7"/>
  <c r="AL519" i="7"/>
  <c r="AH519" i="7"/>
  <c r="AD519" i="7"/>
  <c r="Z519" i="7"/>
  <c r="R519" i="7"/>
  <c r="N519" i="7"/>
  <c r="J519" i="7"/>
  <c r="V519" i="7"/>
  <c r="BD519" i="7"/>
  <c r="BB520" i="7"/>
  <c r="AX520" i="7"/>
  <c r="AT520" i="7"/>
  <c r="AP520" i="7"/>
  <c r="AL520" i="7"/>
  <c r="AH520" i="7"/>
  <c r="AD520" i="7"/>
  <c r="Z520" i="7"/>
  <c r="R520" i="7"/>
  <c r="N520" i="7"/>
  <c r="J520" i="7"/>
  <c r="V520" i="7"/>
  <c r="BD520" i="7"/>
  <c r="BB521" i="7"/>
  <c r="AX521" i="7"/>
  <c r="AT521" i="7"/>
  <c r="AP521" i="7"/>
  <c r="AL521" i="7"/>
  <c r="AH521" i="7"/>
  <c r="AD521" i="7"/>
  <c r="Z521" i="7"/>
  <c r="R521" i="7"/>
  <c r="N521" i="7"/>
  <c r="J521" i="7"/>
  <c r="V521" i="7"/>
  <c r="BD521" i="7"/>
  <c r="BD522" i="7"/>
  <c r="BB512" i="7"/>
  <c r="AX512" i="7"/>
  <c r="AT512" i="7"/>
  <c r="AP512" i="7"/>
  <c r="AL512" i="7"/>
  <c r="AH512" i="7"/>
  <c r="AD512" i="7"/>
  <c r="Z512" i="7"/>
  <c r="R512" i="7"/>
  <c r="N512" i="7"/>
  <c r="I512" i="7"/>
  <c r="J512" i="7"/>
  <c r="V512" i="7"/>
  <c r="BD512" i="7"/>
  <c r="BB513" i="7"/>
  <c r="AX513" i="7"/>
  <c r="AT513" i="7"/>
  <c r="AP513" i="7"/>
  <c r="AL513" i="7"/>
  <c r="AH513" i="7"/>
  <c r="AD513" i="7"/>
  <c r="Z513" i="7"/>
  <c r="R513" i="7"/>
  <c r="N513" i="7"/>
  <c r="J513" i="7"/>
  <c r="V513" i="7"/>
  <c r="BD513" i="7"/>
  <c r="BB514" i="7"/>
  <c r="AX514" i="7"/>
  <c r="AT514" i="7"/>
  <c r="AP514" i="7"/>
  <c r="AL514" i="7"/>
  <c r="AH514" i="7"/>
  <c r="AD514" i="7"/>
  <c r="Z514" i="7"/>
  <c r="R514" i="7"/>
  <c r="N514" i="7"/>
  <c r="J514" i="7"/>
  <c r="V514" i="7"/>
  <c r="BD514" i="7"/>
  <c r="BB515" i="7"/>
  <c r="AX515" i="7"/>
  <c r="AT515" i="7"/>
  <c r="AP515" i="7"/>
  <c r="AL515" i="7"/>
  <c r="AH515" i="7"/>
  <c r="AD515" i="7"/>
  <c r="Z515" i="7"/>
  <c r="R515" i="7"/>
  <c r="N515" i="7"/>
  <c r="J515" i="7"/>
  <c r="V515" i="7"/>
  <c r="BD515" i="7"/>
  <c r="BD516" i="7"/>
  <c r="J411" i="7"/>
  <c r="J412" i="7"/>
  <c r="J413" i="7"/>
  <c r="J414" i="7"/>
  <c r="J415" i="7"/>
  <c r="J416" i="7"/>
  <c r="J417" i="7"/>
  <c r="J418" i="7"/>
  <c r="J419" i="7"/>
  <c r="J420" i="7"/>
  <c r="I498" i="7"/>
  <c r="BA498" i="7"/>
  <c r="BB498" i="7"/>
  <c r="AW498" i="7"/>
  <c r="AX498" i="7"/>
  <c r="AS498" i="7"/>
  <c r="AT498" i="7"/>
  <c r="AO498" i="7"/>
  <c r="AP498" i="7"/>
  <c r="AK498" i="7"/>
  <c r="AL498" i="7"/>
  <c r="AG498" i="7"/>
  <c r="AH498" i="7"/>
  <c r="AC498" i="7"/>
  <c r="AD498" i="7"/>
  <c r="Y498" i="7"/>
  <c r="Z498" i="7"/>
  <c r="Q498" i="7"/>
  <c r="R498" i="7"/>
  <c r="M498" i="7"/>
  <c r="N498" i="7"/>
  <c r="J498" i="7"/>
  <c r="U498" i="7"/>
  <c r="V498" i="7"/>
  <c r="BD498" i="7"/>
  <c r="BA499" i="7"/>
  <c r="BB499" i="7"/>
  <c r="AW499" i="7"/>
  <c r="AX499" i="7"/>
  <c r="AS499" i="7"/>
  <c r="AT499" i="7"/>
  <c r="AO499" i="7"/>
  <c r="AP499" i="7"/>
  <c r="AK499" i="7"/>
  <c r="AL499" i="7"/>
  <c r="AG499" i="7"/>
  <c r="AH499" i="7"/>
  <c r="AC499" i="7"/>
  <c r="AD499" i="7"/>
  <c r="Y499" i="7"/>
  <c r="Z499" i="7"/>
  <c r="Q499" i="7"/>
  <c r="R499" i="7"/>
  <c r="M499" i="7"/>
  <c r="N499" i="7"/>
  <c r="J499" i="7"/>
  <c r="U499" i="7"/>
  <c r="V499" i="7"/>
  <c r="BD499" i="7"/>
  <c r="BB500" i="7"/>
  <c r="AX500" i="7"/>
  <c r="AT500" i="7"/>
  <c r="AP500" i="7"/>
  <c r="AL500" i="7"/>
  <c r="AH500" i="7"/>
  <c r="AD500" i="7"/>
  <c r="Z500" i="7"/>
  <c r="R500" i="7"/>
  <c r="N500" i="7"/>
  <c r="J500" i="7"/>
  <c r="V500" i="7"/>
  <c r="BD500" i="7"/>
  <c r="BB501" i="7"/>
  <c r="AX501" i="7"/>
  <c r="AT501" i="7"/>
  <c r="AP501" i="7"/>
  <c r="AL501" i="7"/>
  <c r="AH501" i="7"/>
  <c r="AD501" i="7"/>
  <c r="Z501" i="7"/>
  <c r="R501" i="7"/>
  <c r="N501" i="7"/>
  <c r="J501" i="7"/>
  <c r="V501" i="7"/>
  <c r="BD501" i="7"/>
  <c r="BD502" i="7"/>
  <c r="BD496" i="7"/>
  <c r="M486" i="7"/>
  <c r="Q486" i="7"/>
  <c r="U486" i="7"/>
  <c r="Y486" i="7"/>
  <c r="AC486" i="7"/>
  <c r="AG486" i="7"/>
  <c r="AK486" i="7"/>
  <c r="AO486" i="7"/>
  <c r="AS486" i="7"/>
  <c r="AW486" i="7"/>
  <c r="BA486" i="7"/>
  <c r="O486" i="7"/>
  <c r="S486" i="7"/>
  <c r="W486" i="7"/>
  <c r="AA486" i="7"/>
  <c r="AE486" i="7"/>
  <c r="AI486" i="7"/>
  <c r="AM486" i="7"/>
  <c r="AQ486" i="7"/>
  <c r="AU486" i="7"/>
  <c r="AY486" i="7"/>
  <c r="BB486" i="7"/>
  <c r="AX486" i="7"/>
  <c r="AT486" i="7"/>
  <c r="AP486" i="7"/>
  <c r="AL486" i="7"/>
  <c r="AH486" i="7"/>
  <c r="AD486" i="7"/>
  <c r="Z486" i="7"/>
  <c r="R486" i="7"/>
  <c r="N486" i="7"/>
  <c r="J486" i="7"/>
  <c r="V486" i="7"/>
  <c r="BD486" i="7"/>
  <c r="Q487" i="7"/>
  <c r="U487" i="7"/>
  <c r="Y487" i="7"/>
  <c r="AC487" i="7"/>
  <c r="AG487" i="7"/>
  <c r="AK487" i="7"/>
  <c r="AO487" i="7"/>
  <c r="AS487" i="7"/>
  <c r="AW487" i="7"/>
  <c r="BA487" i="7"/>
  <c r="O487" i="7"/>
  <c r="S487" i="7"/>
  <c r="W487" i="7"/>
  <c r="AA487" i="7"/>
  <c r="AE487" i="7"/>
  <c r="AI487" i="7"/>
  <c r="AM487" i="7"/>
  <c r="AQ487" i="7"/>
  <c r="AU487" i="7"/>
  <c r="AY487" i="7"/>
  <c r="BB487" i="7"/>
  <c r="AX487" i="7"/>
  <c r="AT487" i="7"/>
  <c r="AP487" i="7"/>
  <c r="AL487" i="7"/>
  <c r="AH487" i="7"/>
  <c r="AD487" i="7"/>
  <c r="Z487" i="7"/>
  <c r="R487" i="7"/>
  <c r="N487" i="7"/>
  <c r="J487" i="7"/>
  <c r="V487" i="7"/>
  <c r="BD487" i="7"/>
  <c r="BB488" i="7"/>
  <c r="AX488" i="7"/>
  <c r="AT488" i="7"/>
  <c r="AP488" i="7"/>
  <c r="AL488" i="7"/>
  <c r="AH488" i="7"/>
  <c r="AD488" i="7"/>
  <c r="Z488" i="7"/>
  <c r="R488" i="7"/>
  <c r="N488" i="7"/>
  <c r="J488" i="7"/>
  <c r="V488" i="7"/>
  <c r="BD488" i="7"/>
  <c r="BB489" i="7"/>
  <c r="AX489" i="7"/>
  <c r="AT489" i="7"/>
  <c r="AP489" i="7"/>
  <c r="AL489" i="7"/>
  <c r="AH489" i="7"/>
  <c r="AD489" i="7"/>
  <c r="Z489" i="7"/>
  <c r="R489" i="7"/>
  <c r="N489" i="7"/>
  <c r="J489" i="7"/>
  <c r="V489" i="7"/>
  <c r="BD489" i="7"/>
  <c r="BD490" i="7"/>
  <c r="Q477" i="7"/>
  <c r="U477" i="7"/>
  <c r="Y477" i="7"/>
  <c r="AC477" i="7"/>
  <c r="AG477" i="7"/>
  <c r="AK477" i="7"/>
  <c r="AO477" i="7"/>
  <c r="AS477" i="7"/>
  <c r="AW477" i="7"/>
  <c r="BA477" i="7"/>
  <c r="BB477" i="7"/>
  <c r="AX477" i="7"/>
  <c r="AT477" i="7"/>
  <c r="AP477" i="7"/>
  <c r="AL477" i="7"/>
  <c r="AH477" i="7"/>
  <c r="AD477" i="7"/>
  <c r="Z477" i="7"/>
  <c r="R477" i="7"/>
  <c r="N477" i="7"/>
  <c r="I477" i="7"/>
  <c r="J477" i="7"/>
  <c r="V477" i="7"/>
  <c r="BD477" i="7"/>
  <c r="Q478" i="7"/>
  <c r="U478" i="7"/>
  <c r="Y478" i="7"/>
  <c r="AC478" i="7"/>
  <c r="AG478" i="7"/>
  <c r="AK478" i="7"/>
  <c r="AO478" i="7"/>
  <c r="AS478" i="7"/>
  <c r="AW478" i="7"/>
  <c r="BA478" i="7"/>
  <c r="BB478" i="7"/>
  <c r="AX478" i="7"/>
  <c r="AT478" i="7"/>
  <c r="AP478" i="7"/>
  <c r="AL478" i="7"/>
  <c r="AH478" i="7"/>
  <c r="AD478" i="7"/>
  <c r="Z478" i="7"/>
  <c r="R478" i="7"/>
  <c r="N478" i="7"/>
  <c r="I478" i="7"/>
  <c r="J478" i="7"/>
  <c r="V478" i="7"/>
  <c r="BD478" i="7"/>
  <c r="Q479" i="7"/>
  <c r="U479" i="7"/>
  <c r="Y479" i="7"/>
  <c r="AC479" i="7"/>
  <c r="AG479" i="7"/>
  <c r="AK479" i="7"/>
  <c r="AO479" i="7"/>
  <c r="AS479" i="7"/>
  <c r="AW479" i="7"/>
  <c r="BA479" i="7"/>
  <c r="BB479" i="7"/>
  <c r="AX479" i="7"/>
  <c r="AT479" i="7"/>
  <c r="AP479" i="7"/>
  <c r="AL479" i="7"/>
  <c r="AH479" i="7"/>
  <c r="AD479" i="7"/>
  <c r="Z479" i="7"/>
  <c r="R479" i="7"/>
  <c r="N479" i="7"/>
  <c r="I479" i="7"/>
  <c r="J479" i="7"/>
  <c r="V479" i="7"/>
  <c r="BD479" i="7"/>
  <c r="Q480" i="7"/>
  <c r="U480" i="7"/>
  <c r="Y480" i="7"/>
  <c r="AC480" i="7"/>
  <c r="AG480" i="7"/>
  <c r="AK480" i="7"/>
  <c r="AO480" i="7"/>
  <c r="AS480" i="7"/>
  <c r="AW480" i="7"/>
  <c r="BA480" i="7"/>
  <c r="BB480" i="7"/>
  <c r="AX480" i="7"/>
  <c r="AT480" i="7"/>
  <c r="AP480" i="7"/>
  <c r="AL480" i="7"/>
  <c r="AH480" i="7"/>
  <c r="AD480" i="7"/>
  <c r="Z480" i="7"/>
  <c r="R480" i="7"/>
  <c r="N480" i="7"/>
  <c r="I480" i="7"/>
  <c r="J480" i="7"/>
  <c r="V480" i="7"/>
  <c r="BD480" i="7"/>
  <c r="Q481" i="7"/>
  <c r="U481" i="7"/>
  <c r="Y481" i="7"/>
  <c r="AC481" i="7"/>
  <c r="AG481" i="7"/>
  <c r="AK481" i="7"/>
  <c r="AO481" i="7"/>
  <c r="AS481" i="7"/>
  <c r="AW481" i="7"/>
  <c r="BA481" i="7"/>
  <c r="BB481" i="7"/>
  <c r="AX481" i="7"/>
  <c r="AT481" i="7"/>
  <c r="AP481" i="7"/>
  <c r="AL481" i="7"/>
  <c r="AH481" i="7"/>
  <c r="AD481" i="7"/>
  <c r="Z481" i="7"/>
  <c r="R481" i="7"/>
  <c r="N481" i="7"/>
  <c r="I481" i="7"/>
  <c r="J481" i="7"/>
  <c r="V481" i="7"/>
  <c r="BD481" i="7"/>
  <c r="Q482" i="7"/>
  <c r="U482" i="7"/>
  <c r="Y482" i="7"/>
  <c r="AC482" i="7"/>
  <c r="AG482" i="7"/>
  <c r="AK482" i="7"/>
  <c r="AO482" i="7"/>
  <c r="AS482" i="7"/>
  <c r="AW482" i="7"/>
  <c r="BA482" i="7"/>
  <c r="BB482" i="7"/>
  <c r="AX482" i="7"/>
  <c r="AT482" i="7"/>
  <c r="AP482" i="7"/>
  <c r="AL482" i="7"/>
  <c r="AH482" i="7"/>
  <c r="AD482" i="7"/>
  <c r="Z482" i="7"/>
  <c r="R482" i="7"/>
  <c r="N482" i="7"/>
  <c r="I482" i="7"/>
  <c r="J482" i="7"/>
  <c r="V482" i="7"/>
  <c r="BD482" i="7"/>
  <c r="Q483" i="7"/>
  <c r="U483" i="7"/>
  <c r="Y483" i="7"/>
  <c r="AC483" i="7"/>
  <c r="AG483" i="7"/>
  <c r="AK483" i="7"/>
  <c r="AO483" i="7"/>
  <c r="AS483" i="7"/>
  <c r="AW483" i="7"/>
  <c r="BA483" i="7"/>
  <c r="BB483" i="7"/>
  <c r="AX483" i="7"/>
  <c r="AT483" i="7"/>
  <c r="AP483" i="7"/>
  <c r="AL483" i="7"/>
  <c r="AH483" i="7"/>
  <c r="AD483" i="7"/>
  <c r="Z483" i="7"/>
  <c r="R483" i="7"/>
  <c r="N483" i="7"/>
  <c r="I483" i="7"/>
  <c r="J483" i="7"/>
  <c r="V483" i="7"/>
  <c r="BD483" i="7"/>
  <c r="BD484" i="7"/>
  <c r="BA458" i="7"/>
  <c r="Q465" i="7"/>
  <c r="U465" i="7"/>
  <c r="Y465" i="7"/>
  <c r="AC465" i="7"/>
  <c r="AG465" i="7"/>
  <c r="AK465" i="7"/>
  <c r="AO465" i="7"/>
  <c r="AS465" i="7"/>
  <c r="AW465" i="7"/>
  <c r="BA465" i="7"/>
  <c r="BA471" i="7"/>
  <c r="BB471" i="7"/>
  <c r="AW458" i="7"/>
  <c r="AW471" i="7"/>
  <c r="AX471" i="7"/>
  <c r="AS458" i="7"/>
  <c r="AS471" i="7"/>
  <c r="AT471" i="7"/>
  <c r="AO458" i="7"/>
  <c r="AO471" i="7"/>
  <c r="AP471" i="7"/>
  <c r="AK458" i="7"/>
  <c r="AK471" i="7"/>
  <c r="AL471" i="7"/>
  <c r="AG458" i="7"/>
  <c r="AG471" i="7"/>
  <c r="AH471" i="7"/>
  <c r="AC458" i="7"/>
  <c r="AC471" i="7"/>
  <c r="AD471" i="7"/>
  <c r="Y458" i="7"/>
  <c r="Y471" i="7"/>
  <c r="Z471" i="7"/>
  <c r="Q458" i="7"/>
  <c r="Q471" i="7"/>
  <c r="R471" i="7"/>
  <c r="N471" i="7"/>
  <c r="J471" i="7"/>
  <c r="U458" i="7"/>
  <c r="U471" i="7"/>
  <c r="V471" i="7"/>
  <c r="BD471" i="7"/>
  <c r="BA459" i="7"/>
  <c r="BA472" i="7"/>
  <c r="BB472" i="7"/>
  <c r="AW459" i="7"/>
  <c r="AW472" i="7"/>
  <c r="AX472" i="7"/>
  <c r="AS459" i="7"/>
  <c r="AS472" i="7"/>
  <c r="AT472" i="7"/>
  <c r="AO459" i="7"/>
  <c r="AO472" i="7"/>
  <c r="AP472" i="7"/>
  <c r="AK459" i="7"/>
  <c r="AK472" i="7"/>
  <c r="AL472" i="7"/>
  <c r="AG459" i="7"/>
  <c r="AG472" i="7"/>
  <c r="AH472" i="7"/>
  <c r="AC459" i="7"/>
  <c r="AC472" i="7"/>
  <c r="AD472" i="7"/>
  <c r="Y459" i="7"/>
  <c r="Y472" i="7"/>
  <c r="Z472" i="7"/>
  <c r="Q459" i="7"/>
  <c r="Q472" i="7"/>
  <c r="R472" i="7"/>
  <c r="M459" i="7"/>
  <c r="M472" i="7"/>
  <c r="N472" i="7"/>
  <c r="J472" i="7"/>
  <c r="U459" i="7"/>
  <c r="U472" i="7"/>
  <c r="V472" i="7"/>
  <c r="BD472" i="7"/>
  <c r="BB473" i="7"/>
  <c r="AX473" i="7"/>
  <c r="AT473" i="7"/>
  <c r="AP473" i="7"/>
  <c r="AL473" i="7"/>
  <c r="AH473" i="7"/>
  <c r="AD473" i="7"/>
  <c r="Z473" i="7"/>
  <c r="R473" i="7"/>
  <c r="N473" i="7"/>
  <c r="J473" i="7"/>
  <c r="V473" i="7"/>
  <c r="BD473" i="7"/>
  <c r="BB474" i="7"/>
  <c r="AX474" i="7"/>
  <c r="AT474" i="7"/>
  <c r="AP474" i="7"/>
  <c r="AL474" i="7"/>
  <c r="AH474" i="7"/>
  <c r="AD474" i="7"/>
  <c r="Z474" i="7"/>
  <c r="R474" i="7"/>
  <c r="N474" i="7"/>
  <c r="J474" i="7"/>
  <c r="V474" i="7"/>
  <c r="BD474" i="7"/>
  <c r="BD475" i="7"/>
  <c r="BB465" i="7"/>
  <c r="AX465" i="7"/>
  <c r="AT465" i="7"/>
  <c r="AP465" i="7"/>
  <c r="AL465" i="7"/>
  <c r="AH465" i="7"/>
  <c r="AD465" i="7"/>
  <c r="Z465" i="7"/>
  <c r="R465" i="7"/>
  <c r="N465" i="7"/>
  <c r="J465" i="7"/>
  <c r="V465" i="7"/>
  <c r="BD465" i="7"/>
  <c r="BB466" i="7"/>
  <c r="AX466" i="7"/>
  <c r="AT466" i="7"/>
  <c r="AP466" i="7"/>
  <c r="AL466" i="7"/>
  <c r="AH466" i="7"/>
  <c r="AD466" i="7"/>
  <c r="Z466" i="7"/>
  <c r="R466" i="7"/>
  <c r="N466" i="7"/>
  <c r="J466" i="7"/>
  <c r="V466" i="7"/>
  <c r="BD466" i="7"/>
  <c r="BB467" i="7"/>
  <c r="AX467" i="7"/>
  <c r="AT467" i="7"/>
  <c r="AP467" i="7"/>
  <c r="AL467" i="7"/>
  <c r="AH467" i="7"/>
  <c r="AD467" i="7"/>
  <c r="Z467" i="7"/>
  <c r="R467" i="7"/>
  <c r="N467" i="7"/>
  <c r="J467" i="7"/>
  <c r="V467" i="7"/>
  <c r="BD467" i="7"/>
  <c r="BB468" i="7"/>
  <c r="AX468" i="7"/>
  <c r="AT468" i="7"/>
  <c r="AP468" i="7"/>
  <c r="AL468" i="7"/>
  <c r="AH468" i="7"/>
  <c r="AD468" i="7"/>
  <c r="Z468" i="7"/>
  <c r="R468" i="7"/>
  <c r="N468" i="7"/>
  <c r="J468" i="7"/>
  <c r="V468" i="7"/>
  <c r="BD468" i="7"/>
  <c r="BD469" i="7"/>
  <c r="BB458" i="7"/>
  <c r="AX458" i="7"/>
  <c r="AT458" i="7"/>
  <c r="AP458" i="7"/>
  <c r="AL458" i="7"/>
  <c r="AH458" i="7"/>
  <c r="AD458" i="7"/>
  <c r="Z458" i="7"/>
  <c r="R458" i="7"/>
  <c r="M458" i="7"/>
  <c r="N458" i="7"/>
  <c r="J458" i="7"/>
  <c r="V458" i="7"/>
  <c r="BD458" i="7"/>
  <c r="BB459" i="7"/>
  <c r="AX459" i="7"/>
  <c r="AT459" i="7"/>
  <c r="AP459" i="7"/>
  <c r="AL459" i="7"/>
  <c r="AH459" i="7"/>
  <c r="AD459" i="7"/>
  <c r="Z459" i="7"/>
  <c r="R459" i="7"/>
  <c r="N459" i="7"/>
  <c r="J459" i="7"/>
  <c r="V459" i="7"/>
  <c r="BD459" i="7"/>
  <c r="BA460" i="7"/>
  <c r="BB460" i="7"/>
  <c r="AW460" i="7"/>
  <c r="AX460" i="7"/>
  <c r="AS460" i="7"/>
  <c r="AT460" i="7"/>
  <c r="AO460" i="7"/>
  <c r="AP460" i="7"/>
  <c r="AK460" i="7"/>
  <c r="AL460" i="7"/>
  <c r="AG460" i="7"/>
  <c r="AH460" i="7"/>
  <c r="AC460" i="7"/>
  <c r="AD460" i="7"/>
  <c r="Y460" i="7"/>
  <c r="Z460" i="7"/>
  <c r="Q460" i="7"/>
  <c r="R460" i="7"/>
  <c r="M460" i="7"/>
  <c r="N460" i="7"/>
  <c r="J460" i="7"/>
  <c r="U460" i="7"/>
  <c r="V460" i="7"/>
  <c r="BD460" i="7"/>
  <c r="BA462" i="7"/>
  <c r="BB462" i="7"/>
  <c r="AW462" i="7"/>
  <c r="AX462" i="7"/>
  <c r="AS462" i="7"/>
  <c r="AT462" i="7"/>
  <c r="AO462" i="7"/>
  <c r="AP462" i="7"/>
  <c r="AK462" i="7"/>
  <c r="AL462" i="7"/>
  <c r="AG462" i="7"/>
  <c r="AH462" i="7"/>
  <c r="AC462" i="7"/>
  <c r="AD462" i="7"/>
  <c r="Y462" i="7"/>
  <c r="Z462" i="7"/>
  <c r="Q462" i="7"/>
  <c r="R462" i="7"/>
  <c r="M462" i="7"/>
  <c r="N462" i="7"/>
  <c r="J462" i="7"/>
  <c r="U462" i="7"/>
  <c r="V462" i="7"/>
  <c r="BD462" i="7"/>
  <c r="BD463" i="7"/>
  <c r="BB452" i="7"/>
  <c r="AX452" i="7"/>
  <c r="AT452" i="7"/>
  <c r="AP452" i="7"/>
  <c r="AL452" i="7"/>
  <c r="AH452" i="7"/>
  <c r="AD452" i="7"/>
  <c r="Z452" i="7"/>
  <c r="R452" i="7"/>
  <c r="N452" i="7"/>
  <c r="J452" i="7"/>
  <c r="V452" i="7"/>
  <c r="BD452" i="7"/>
  <c r="BB453" i="7"/>
  <c r="AX453" i="7"/>
  <c r="AT453" i="7"/>
  <c r="AP453" i="7"/>
  <c r="AL453" i="7"/>
  <c r="AH453" i="7"/>
  <c r="AD453" i="7"/>
  <c r="Z453" i="7"/>
  <c r="R453" i="7"/>
  <c r="N453" i="7"/>
  <c r="J453" i="7"/>
  <c r="V453" i="7"/>
  <c r="BD453" i="7"/>
  <c r="BB454" i="7"/>
  <c r="AX454" i="7"/>
  <c r="AT454" i="7"/>
  <c r="AP454" i="7"/>
  <c r="AL454" i="7"/>
  <c r="AH454" i="7"/>
  <c r="AD454" i="7"/>
  <c r="Z454" i="7"/>
  <c r="R454" i="7"/>
  <c r="N454" i="7"/>
  <c r="J454" i="7"/>
  <c r="V454" i="7"/>
  <c r="BD454" i="7"/>
  <c r="BB455" i="7"/>
  <c r="AX455" i="7"/>
  <c r="AT455" i="7"/>
  <c r="AP455" i="7"/>
  <c r="AL455" i="7"/>
  <c r="AH455" i="7"/>
  <c r="AD455" i="7"/>
  <c r="Z455" i="7"/>
  <c r="R455" i="7"/>
  <c r="N455" i="7"/>
  <c r="J455" i="7"/>
  <c r="V455" i="7"/>
  <c r="BD455" i="7"/>
  <c r="BD456" i="7"/>
  <c r="BB444" i="7"/>
  <c r="AX444" i="7"/>
  <c r="AT444" i="7"/>
  <c r="AP444" i="7"/>
  <c r="AL444" i="7"/>
  <c r="AH444" i="7"/>
  <c r="AD444" i="7"/>
  <c r="Z444" i="7"/>
  <c r="R444" i="7"/>
  <c r="N444" i="7"/>
  <c r="J444" i="7"/>
  <c r="V444" i="7"/>
  <c r="BD444" i="7"/>
  <c r="BB445" i="7"/>
  <c r="AX445" i="7"/>
  <c r="AT445" i="7"/>
  <c r="AP445" i="7"/>
  <c r="AL445" i="7"/>
  <c r="AH445" i="7"/>
  <c r="AD445" i="7"/>
  <c r="Z445" i="7"/>
  <c r="R445" i="7"/>
  <c r="N445" i="7"/>
  <c r="J445" i="7"/>
  <c r="V445" i="7"/>
  <c r="BD445" i="7"/>
  <c r="BB446" i="7"/>
  <c r="AX446" i="7"/>
  <c r="AT446" i="7"/>
  <c r="AP446" i="7"/>
  <c r="AL446" i="7"/>
  <c r="AH446" i="7"/>
  <c r="AD446" i="7"/>
  <c r="Z446" i="7"/>
  <c r="R446" i="7"/>
  <c r="N446" i="7"/>
  <c r="J446" i="7"/>
  <c r="V446" i="7"/>
  <c r="BD446" i="7"/>
  <c r="BB447" i="7"/>
  <c r="AX447" i="7"/>
  <c r="AT447" i="7"/>
  <c r="AP447" i="7"/>
  <c r="AL447" i="7"/>
  <c r="AH447" i="7"/>
  <c r="AD447" i="7"/>
  <c r="Z447" i="7"/>
  <c r="R447" i="7"/>
  <c r="N447" i="7"/>
  <c r="J447" i="7"/>
  <c r="V447" i="7"/>
  <c r="BD447" i="7"/>
  <c r="BB448" i="7"/>
  <c r="AX448" i="7"/>
  <c r="AT448" i="7"/>
  <c r="AP448" i="7"/>
  <c r="AL448" i="7"/>
  <c r="AH448" i="7"/>
  <c r="AD448" i="7"/>
  <c r="Z448" i="7"/>
  <c r="R448" i="7"/>
  <c r="N448" i="7"/>
  <c r="J448" i="7"/>
  <c r="V448" i="7"/>
  <c r="BD448" i="7"/>
  <c r="BB449" i="7"/>
  <c r="AX449" i="7"/>
  <c r="AT449" i="7"/>
  <c r="AP449" i="7"/>
  <c r="AL449" i="7"/>
  <c r="AH449" i="7"/>
  <c r="AD449" i="7"/>
  <c r="Z449" i="7"/>
  <c r="R449" i="7"/>
  <c r="N449" i="7"/>
  <c r="J449" i="7"/>
  <c r="V449" i="7"/>
  <c r="BD449" i="7"/>
  <c r="BD450" i="7"/>
  <c r="BB438" i="7"/>
  <c r="AX438" i="7"/>
  <c r="AT438" i="7"/>
  <c r="AP438" i="7"/>
  <c r="AL438" i="7"/>
  <c r="AH438" i="7"/>
  <c r="AD438" i="7"/>
  <c r="Z438" i="7"/>
  <c r="R438" i="7"/>
  <c r="N438" i="7"/>
  <c r="J438" i="7"/>
  <c r="V438" i="7"/>
  <c r="BD438" i="7"/>
  <c r="BB439" i="7"/>
  <c r="AX439" i="7"/>
  <c r="AT439" i="7"/>
  <c r="AP439" i="7"/>
  <c r="AL439" i="7"/>
  <c r="AH439" i="7"/>
  <c r="AD439" i="7"/>
  <c r="Z439" i="7"/>
  <c r="R439" i="7"/>
  <c r="N439" i="7"/>
  <c r="J439" i="7"/>
  <c r="V439" i="7"/>
  <c r="BD439" i="7"/>
  <c r="BB440" i="7"/>
  <c r="AX440" i="7"/>
  <c r="AT440" i="7"/>
  <c r="AP440" i="7"/>
  <c r="AL440" i="7"/>
  <c r="AH440" i="7"/>
  <c r="AD440" i="7"/>
  <c r="Z440" i="7"/>
  <c r="R440" i="7"/>
  <c r="N440" i="7"/>
  <c r="J440" i="7"/>
  <c r="V440" i="7"/>
  <c r="BD440" i="7"/>
  <c r="BB441" i="7"/>
  <c r="AX441" i="7"/>
  <c r="AT441" i="7"/>
  <c r="AP441" i="7"/>
  <c r="AL441" i="7"/>
  <c r="AH441" i="7"/>
  <c r="AD441" i="7"/>
  <c r="Z441" i="7"/>
  <c r="R441" i="7"/>
  <c r="N441" i="7"/>
  <c r="J441" i="7"/>
  <c r="V441" i="7"/>
  <c r="BD441" i="7"/>
  <c r="BD442" i="7"/>
  <c r="BB432" i="7"/>
  <c r="AX432" i="7"/>
  <c r="AT432" i="7"/>
  <c r="AP432" i="7"/>
  <c r="AL432" i="7"/>
  <c r="AH432" i="7"/>
  <c r="AD432" i="7"/>
  <c r="Z432" i="7"/>
  <c r="R432" i="7"/>
  <c r="N432" i="7"/>
  <c r="J432" i="7"/>
  <c r="V432" i="7"/>
  <c r="BD432" i="7"/>
  <c r="BB433" i="7"/>
  <c r="AX433" i="7"/>
  <c r="AT433" i="7"/>
  <c r="AP433" i="7"/>
  <c r="AL433" i="7"/>
  <c r="AH433" i="7"/>
  <c r="AD433" i="7"/>
  <c r="Z433" i="7"/>
  <c r="R433" i="7"/>
  <c r="N433" i="7"/>
  <c r="J433" i="7"/>
  <c r="V433" i="7"/>
  <c r="BD433" i="7"/>
  <c r="BB434" i="7"/>
  <c r="AX434" i="7"/>
  <c r="AT434" i="7"/>
  <c r="AP434" i="7"/>
  <c r="AL434" i="7"/>
  <c r="AH434" i="7"/>
  <c r="AD434" i="7"/>
  <c r="Z434" i="7"/>
  <c r="R434" i="7"/>
  <c r="N434" i="7"/>
  <c r="J434" i="7"/>
  <c r="V434" i="7"/>
  <c r="BD434" i="7"/>
  <c r="BB435" i="7"/>
  <c r="AX435" i="7"/>
  <c r="AT435" i="7"/>
  <c r="AP435" i="7"/>
  <c r="AL435" i="7"/>
  <c r="AH435" i="7"/>
  <c r="AD435" i="7"/>
  <c r="Z435" i="7"/>
  <c r="R435" i="7"/>
  <c r="N435" i="7"/>
  <c r="J435" i="7"/>
  <c r="V435" i="7"/>
  <c r="BD435" i="7"/>
  <c r="BD436" i="7"/>
  <c r="BB422" i="7"/>
  <c r="AX422" i="7"/>
  <c r="AT422" i="7"/>
  <c r="AP422" i="7"/>
  <c r="AL422" i="7"/>
  <c r="AH422" i="7"/>
  <c r="AD422" i="7"/>
  <c r="Z422" i="7"/>
  <c r="R422" i="7"/>
  <c r="N422" i="7"/>
  <c r="J422" i="7"/>
  <c r="V422" i="7"/>
  <c r="BD422" i="7"/>
  <c r="BB423" i="7"/>
  <c r="AX423" i="7"/>
  <c r="AT423" i="7"/>
  <c r="AP423" i="7"/>
  <c r="AL423" i="7"/>
  <c r="AH423" i="7"/>
  <c r="AD423" i="7"/>
  <c r="Z423" i="7"/>
  <c r="R423" i="7"/>
  <c r="N423" i="7"/>
  <c r="J423" i="7"/>
  <c r="V423" i="7"/>
  <c r="BD423" i="7"/>
  <c r="BB424" i="7"/>
  <c r="AX424" i="7"/>
  <c r="AT424" i="7"/>
  <c r="AP424" i="7"/>
  <c r="AL424" i="7"/>
  <c r="AH424" i="7"/>
  <c r="AD424" i="7"/>
  <c r="Z424" i="7"/>
  <c r="R424" i="7"/>
  <c r="N424" i="7"/>
  <c r="J424" i="7"/>
  <c r="V424" i="7"/>
  <c r="BD424" i="7"/>
  <c r="BB425" i="7"/>
  <c r="AX425" i="7"/>
  <c r="AT425" i="7"/>
  <c r="AP425" i="7"/>
  <c r="AL425" i="7"/>
  <c r="AH425" i="7"/>
  <c r="AD425" i="7"/>
  <c r="Z425" i="7"/>
  <c r="R425" i="7"/>
  <c r="N425" i="7"/>
  <c r="J425" i="7"/>
  <c r="V425" i="7"/>
  <c r="BD425" i="7"/>
  <c r="BB426" i="7"/>
  <c r="AX426" i="7"/>
  <c r="AT426" i="7"/>
  <c r="AP426" i="7"/>
  <c r="AL426" i="7"/>
  <c r="AH426" i="7"/>
  <c r="AD426" i="7"/>
  <c r="Z426" i="7"/>
  <c r="R426" i="7"/>
  <c r="N426" i="7"/>
  <c r="J426" i="7"/>
  <c r="V426" i="7"/>
  <c r="BD426" i="7"/>
  <c r="BB427" i="7"/>
  <c r="AX427" i="7"/>
  <c r="AT427" i="7"/>
  <c r="AP427" i="7"/>
  <c r="AL427" i="7"/>
  <c r="AH427" i="7"/>
  <c r="AD427" i="7"/>
  <c r="Z427" i="7"/>
  <c r="R427" i="7"/>
  <c r="N427" i="7"/>
  <c r="J427" i="7"/>
  <c r="V427" i="7"/>
  <c r="BD427" i="7"/>
  <c r="BB428" i="7"/>
  <c r="AX428" i="7"/>
  <c r="AT428" i="7"/>
  <c r="AP428" i="7"/>
  <c r="AL428" i="7"/>
  <c r="AH428" i="7"/>
  <c r="AD428" i="7"/>
  <c r="Z428" i="7"/>
  <c r="R428" i="7"/>
  <c r="N428" i="7"/>
  <c r="J428" i="7"/>
  <c r="V428" i="7"/>
  <c r="BD428" i="7"/>
  <c r="BB429" i="7"/>
  <c r="AX429" i="7"/>
  <c r="AT429" i="7"/>
  <c r="AP429" i="7"/>
  <c r="AL429" i="7"/>
  <c r="AH429" i="7"/>
  <c r="AD429" i="7"/>
  <c r="Z429" i="7"/>
  <c r="R429" i="7"/>
  <c r="N429" i="7"/>
  <c r="J429" i="7"/>
  <c r="V429" i="7"/>
  <c r="BD429" i="7"/>
  <c r="BD430" i="7"/>
  <c r="BB558" i="7"/>
  <c r="AX558" i="7"/>
  <c r="AT558" i="7"/>
  <c r="AP558" i="7"/>
  <c r="AL558" i="7"/>
  <c r="AH558" i="7"/>
  <c r="AD558" i="7"/>
  <c r="Z558" i="7"/>
  <c r="R558" i="7"/>
  <c r="N558" i="7"/>
  <c r="J558" i="7"/>
  <c r="V558" i="7"/>
  <c r="BD558" i="7"/>
  <c r="BB559" i="7"/>
  <c r="AX559" i="7"/>
  <c r="AT559" i="7"/>
  <c r="AP559" i="7"/>
  <c r="AL559" i="7"/>
  <c r="AH559" i="7"/>
  <c r="AD559" i="7"/>
  <c r="Z559" i="7"/>
  <c r="R559" i="7"/>
  <c r="N559" i="7"/>
  <c r="J559" i="7"/>
  <c r="V559" i="7"/>
  <c r="BD559" i="7"/>
  <c r="BB560" i="7"/>
  <c r="AX560" i="7"/>
  <c r="AT560" i="7"/>
  <c r="AP560" i="7"/>
  <c r="AL560" i="7"/>
  <c r="AH560" i="7"/>
  <c r="AD560" i="7"/>
  <c r="Z560" i="7"/>
  <c r="R560" i="7"/>
  <c r="N560" i="7"/>
  <c r="J560" i="7"/>
  <c r="V560" i="7"/>
  <c r="BD560" i="7"/>
  <c r="BB561" i="7"/>
  <c r="AX561" i="7"/>
  <c r="AT561" i="7"/>
  <c r="AP561" i="7"/>
  <c r="AL561" i="7"/>
  <c r="AH561" i="7"/>
  <c r="AD561" i="7"/>
  <c r="Z561" i="7"/>
  <c r="R561" i="7"/>
  <c r="N561" i="7"/>
  <c r="J561" i="7"/>
  <c r="V561" i="7"/>
  <c r="BD561" i="7"/>
  <c r="BD562" i="7"/>
  <c r="BB564" i="7"/>
  <c r="AX564" i="7"/>
  <c r="AT564" i="7"/>
  <c r="AP564" i="7"/>
  <c r="AL564" i="7"/>
  <c r="AH564" i="7"/>
  <c r="AD564" i="7"/>
  <c r="Z564" i="7"/>
  <c r="R564" i="7"/>
  <c r="N564" i="7"/>
  <c r="J564" i="7"/>
  <c r="V564" i="7"/>
  <c r="BD564" i="7"/>
  <c r="BB565" i="7"/>
  <c r="AX565" i="7"/>
  <c r="AT565" i="7"/>
  <c r="AP565" i="7"/>
  <c r="AL565" i="7"/>
  <c r="AH565" i="7"/>
  <c r="AD565" i="7"/>
  <c r="Z565" i="7"/>
  <c r="R565" i="7"/>
  <c r="N565" i="7"/>
  <c r="J565" i="7"/>
  <c r="V565" i="7"/>
  <c r="BD565" i="7"/>
  <c r="BB566" i="7"/>
  <c r="AX566" i="7"/>
  <c r="AT566" i="7"/>
  <c r="AP566" i="7"/>
  <c r="AL566" i="7"/>
  <c r="AH566" i="7"/>
  <c r="AD566" i="7"/>
  <c r="Z566" i="7"/>
  <c r="R566" i="7"/>
  <c r="N566" i="7"/>
  <c r="J566" i="7"/>
  <c r="V566" i="7"/>
  <c r="BD566" i="7"/>
  <c r="BB567" i="7"/>
  <c r="AX567" i="7"/>
  <c r="AT567" i="7"/>
  <c r="AP567" i="7"/>
  <c r="AL567" i="7"/>
  <c r="AH567" i="7"/>
  <c r="AD567" i="7"/>
  <c r="Z567" i="7"/>
  <c r="R567" i="7"/>
  <c r="N567" i="7"/>
  <c r="J567" i="7"/>
  <c r="V567" i="7"/>
  <c r="BD567" i="7"/>
  <c r="BD568" i="7"/>
  <c r="BB504" i="7"/>
  <c r="AX504" i="7"/>
  <c r="AT504" i="7"/>
  <c r="AP504" i="7"/>
  <c r="AL504" i="7"/>
  <c r="AH504" i="7"/>
  <c r="AD504" i="7"/>
  <c r="Z504" i="7"/>
  <c r="R504" i="7"/>
  <c r="N504" i="7"/>
  <c r="I504" i="7"/>
  <c r="J504" i="7"/>
  <c r="V504" i="7"/>
  <c r="BD504" i="7"/>
  <c r="BB505" i="7"/>
  <c r="AX505" i="7"/>
  <c r="AT505" i="7"/>
  <c r="AP505" i="7"/>
  <c r="AL505" i="7"/>
  <c r="AH505" i="7"/>
  <c r="AD505" i="7"/>
  <c r="Z505" i="7"/>
  <c r="R505" i="7"/>
  <c r="N505" i="7"/>
  <c r="J505" i="7"/>
  <c r="V505" i="7"/>
  <c r="BD505" i="7"/>
  <c r="BB506" i="7"/>
  <c r="AX506" i="7"/>
  <c r="AT506" i="7"/>
  <c r="AP506" i="7"/>
  <c r="AL506" i="7"/>
  <c r="AH506" i="7"/>
  <c r="AD506" i="7"/>
  <c r="Z506" i="7"/>
  <c r="R506" i="7"/>
  <c r="N506" i="7"/>
  <c r="J506" i="7"/>
  <c r="V506" i="7"/>
  <c r="BD506" i="7"/>
  <c r="BB507" i="7"/>
  <c r="AX507" i="7"/>
  <c r="AT507" i="7"/>
  <c r="AP507" i="7"/>
  <c r="AL507" i="7"/>
  <c r="AH507" i="7"/>
  <c r="AD507" i="7"/>
  <c r="Z507" i="7"/>
  <c r="R507" i="7"/>
  <c r="N507" i="7"/>
  <c r="J507" i="7"/>
  <c r="V507" i="7"/>
  <c r="BD507" i="7"/>
  <c r="BD508" i="7"/>
  <c r="M411" i="7"/>
  <c r="Q411" i="7"/>
  <c r="U411" i="7"/>
  <c r="Y411" i="7"/>
  <c r="AC411" i="7"/>
  <c r="AG411" i="7"/>
  <c r="AK411" i="7"/>
  <c r="AO411" i="7"/>
  <c r="AS411" i="7"/>
  <c r="AW411" i="7"/>
  <c r="BA411" i="7"/>
  <c r="BB411" i="7"/>
  <c r="AX411" i="7"/>
  <c r="AT411" i="7"/>
  <c r="AP411" i="7"/>
  <c r="AL411" i="7"/>
  <c r="AH411" i="7"/>
  <c r="AD411" i="7"/>
  <c r="Z411" i="7"/>
  <c r="R411" i="7"/>
  <c r="N411" i="7"/>
  <c r="V411" i="7"/>
  <c r="BD411" i="7"/>
  <c r="M412" i="7"/>
  <c r="Q412" i="7"/>
  <c r="U412" i="7"/>
  <c r="Y412" i="7"/>
  <c r="AC412" i="7"/>
  <c r="AG412" i="7"/>
  <c r="AK412" i="7"/>
  <c r="AO412" i="7"/>
  <c r="AS412" i="7"/>
  <c r="AW412" i="7"/>
  <c r="BA412" i="7"/>
  <c r="BB412" i="7"/>
  <c r="AX412" i="7"/>
  <c r="AT412" i="7"/>
  <c r="AP412" i="7"/>
  <c r="AL412" i="7"/>
  <c r="AH412" i="7"/>
  <c r="AD412" i="7"/>
  <c r="Z412" i="7"/>
  <c r="R412" i="7"/>
  <c r="N412" i="7"/>
  <c r="V412" i="7"/>
  <c r="BD412" i="7"/>
  <c r="M413" i="7"/>
  <c r="Q413" i="7"/>
  <c r="U413" i="7"/>
  <c r="Y413" i="7"/>
  <c r="AC413" i="7"/>
  <c r="AG413" i="7"/>
  <c r="AK413" i="7"/>
  <c r="AO413" i="7"/>
  <c r="AS413" i="7"/>
  <c r="AW413" i="7"/>
  <c r="BA413" i="7"/>
  <c r="BB413" i="7"/>
  <c r="AX413" i="7"/>
  <c r="AT413" i="7"/>
  <c r="AP413" i="7"/>
  <c r="AL413" i="7"/>
  <c r="AH413" i="7"/>
  <c r="AD413" i="7"/>
  <c r="Z413" i="7"/>
  <c r="R413" i="7"/>
  <c r="N413" i="7"/>
  <c r="V413" i="7"/>
  <c r="BD413" i="7"/>
  <c r="M414" i="7"/>
  <c r="Q414" i="7"/>
  <c r="U414" i="7"/>
  <c r="Y414" i="7"/>
  <c r="AC414" i="7"/>
  <c r="AG414" i="7"/>
  <c r="AK414" i="7"/>
  <c r="AO414" i="7"/>
  <c r="AS414" i="7"/>
  <c r="AW414" i="7"/>
  <c r="BA414" i="7"/>
  <c r="BB414" i="7"/>
  <c r="AX414" i="7"/>
  <c r="AT414" i="7"/>
  <c r="AP414" i="7"/>
  <c r="AL414" i="7"/>
  <c r="AH414" i="7"/>
  <c r="AD414" i="7"/>
  <c r="Z414" i="7"/>
  <c r="R414" i="7"/>
  <c r="N414" i="7"/>
  <c r="V414" i="7"/>
  <c r="BD414" i="7"/>
  <c r="M415" i="7"/>
  <c r="Q415" i="7"/>
  <c r="U415" i="7"/>
  <c r="Y415" i="7"/>
  <c r="AC415" i="7"/>
  <c r="AG415" i="7"/>
  <c r="AK415" i="7"/>
  <c r="AO415" i="7"/>
  <c r="AS415" i="7"/>
  <c r="AW415" i="7"/>
  <c r="BA415" i="7"/>
  <c r="BB415" i="7"/>
  <c r="AX415" i="7"/>
  <c r="AT415" i="7"/>
  <c r="AP415" i="7"/>
  <c r="AL415" i="7"/>
  <c r="AH415" i="7"/>
  <c r="AD415" i="7"/>
  <c r="Z415" i="7"/>
  <c r="R415" i="7"/>
  <c r="N415" i="7"/>
  <c r="V415" i="7"/>
  <c r="BD415" i="7"/>
  <c r="M416" i="7"/>
  <c r="Q416" i="7"/>
  <c r="U416" i="7"/>
  <c r="Y416" i="7"/>
  <c r="AC416" i="7"/>
  <c r="AG416" i="7"/>
  <c r="AK416" i="7"/>
  <c r="AO416" i="7"/>
  <c r="AS416" i="7"/>
  <c r="AW416" i="7"/>
  <c r="BA416" i="7"/>
  <c r="BB416" i="7"/>
  <c r="AX416" i="7"/>
  <c r="AT416" i="7"/>
  <c r="AP416" i="7"/>
  <c r="AL416" i="7"/>
  <c r="AH416" i="7"/>
  <c r="AD416" i="7"/>
  <c r="Z416" i="7"/>
  <c r="R416" i="7"/>
  <c r="N416" i="7"/>
  <c r="V416" i="7"/>
  <c r="BD416" i="7"/>
  <c r="M417" i="7"/>
  <c r="Q417" i="7"/>
  <c r="U417" i="7"/>
  <c r="Y417" i="7"/>
  <c r="AC417" i="7"/>
  <c r="AG417" i="7"/>
  <c r="AK417" i="7"/>
  <c r="AO417" i="7"/>
  <c r="AS417" i="7"/>
  <c r="AW417" i="7"/>
  <c r="BA417" i="7"/>
  <c r="BB417" i="7"/>
  <c r="AX417" i="7"/>
  <c r="AT417" i="7"/>
  <c r="AP417" i="7"/>
  <c r="AL417" i="7"/>
  <c r="AH417" i="7"/>
  <c r="AD417" i="7"/>
  <c r="Z417" i="7"/>
  <c r="R417" i="7"/>
  <c r="N417" i="7"/>
  <c r="V417" i="7"/>
  <c r="BD417" i="7"/>
  <c r="M418" i="7"/>
  <c r="Q418" i="7"/>
  <c r="U418" i="7"/>
  <c r="Y418" i="7"/>
  <c r="AC418" i="7"/>
  <c r="AG418" i="7"/>
  <c r="AK418" i="7"/>
  <c r="AO418" i="7"/>
  <c r="AS418" i="7"/>
  <c r="AW418" i="7"/>
  <c r="BA418" i="7"/>
  <c r="BB418" i="7"/>
  <c r="AX418" i="7"/>
  <c r="AT418" i="7"/>
  <c r="AP418" i="7"/>
  <c r="AL418" i="7"/>
  <c r="AH418" i="7"/>
  <c r="AD418" i="7"/>
  <c r="Z418" i="7"/>
  <c r="R418" i="7"/>
  <c r="N418" i="7"/>
  <c r="V418" i="7"/>
  <c r="BD418" i="7"/>
  <c r="M419" i="7"/>
  <c r="Q419" i="7"/>
  <c r="U419" i="7"/>
  <c r="Y419" i="7"/>
  <c r="AC419" i="7"/>
  <c r="AG419" i="7"/>
  <c r="AK419" i="7"/>
  <c r="AO419" i="7"/>
  <c r="AS419" i="7"/>
  <c r="AW419" i="7"/>
  <c r="BA419" i="7"/>
  <c r="BB419" i="7"/>
  <c r="AX419" i="7"/>
  <c r="AT419" i="7"/>
  <c r="AP419" i="7"/>
  <c r="AL419" i="7"/>
  <c r="AH419" i="7"/>
  <c r="AD419" i="7"/>
  <c r="Z419" i="7"/>
  <c r="R419" i="7"/>
  <c r="N419" i="7"/>
  <c r="V419" i="7"/>
  <c r="BD419" i="7"/>
  <c r="BD420" i="7"/>
  <c r="BD570" i="7"/>
  <c r="BB401" i="7"/>
  <c r="AX401" i="7"/>
  <c r="AT401" i="7"/>
  <c r="AP401" i="7"/>
  <c r="AL401" i="7"/>
  <c r="AH401" i="7"/>
  <c r="AD401" i="7"/>
  <c r="Z401" i="7"/>
  <c r="R401" i="7"/>
  <c r="N401" i="7"/>
  <c r="J401" i="7"/>
  <c r="V401" i="7"/>
  <c r="BD401" i="7"/>
  <c r="BB402" i="7"/>
  <c r="AX402" i="7"/>
  <c r="AT402" i="7"/>
  <c r="AP402" i="7"/>
  <c r="AL402" i="7"/>
  <c r="AH402" i="7"/>
  <c r="AD402" i="7"/>
  <c r="Z402" i="7"/>
  <c r="R402" i="7"/>
  <c r="N402" i="7"/>
  <c r="J402" i="7"/>
  <c r="V402" i="7"/>
  <c r="BD402" i="7"/>
  <c r="BB403" i="7"/>
  <c r="AX403" i="7"/>
  <c r="AT403" i="7"/>
  <c r="AP403" i="7"/>
  <c r="AL403" i="7"/>
  <c r="AH403" i="7"/>
  <c r="AD403" i="7"/>
  <c r="Z403" i="7"/>
  <c r="R403" i="7"/>
  <c r="N403" i="7"/>
  <c r="J403" i="7"/>
  <c r="V403" i="7"/>
  <c r="BD403" i="7"/>
  <c r="BB404" i="7"/>
  <c r="AX404" i="7"/>
  <c r="AT404" i="7"/>
  <c r="AP404" i="7"/>
  <c r="AL404" i="7"/>
  <c r="AH404" i="7"/>
  <c r="AD404" i="7"/>
  <c r="Z404" i="7"/>
  <c r="R404" i="7"/>
  <c r="N404" i="7"/>
  <c r="J404" i="7"/>
  <c r="V404" i="7"/>
  <c r="BD404" i="7"/>
  <c r="BD405" i="7"/>
  <c r="BB395" i="7"/>
  <c r="AX395" i="7"/>
  <c r="AT395" i="7"/>
  <c r="AP395" i="7"/>
  <c r="AL395" i="7"/>
  <c r="AH395" i="7"/>
  <c r="AD395" i="7"/>
  <c r="Z395" i="7"/>
  <c r="R395" i="7"/>
  <c r="N395" i="7"/>
  <c r="J395" i="7"/>
  <c r="V395" i="7"/>
  <c r="BD395" i="7"/>
  <c r="BB396" i="7"/>
  <c r="AX396" i="7"/>
  <c r="AT396" i="7"/>
  <c r="AP396" i="7"/>
  <c r="AL396" i="7"/>
  <c r="AH396" i="7"/>
  <c r="AD396" i="7"/>
  <c r="Z396" i="7"/>
  <c r="R396" i="7"/>
  <c r="N396" i="7"/>
  <c r="J396" i="7"/>
  <c r="V396" i="7"/>
  <c r="BD396" i="7"/>
  <c r="BB397" i="7"/>
  <c r="AX397" i="7"/>
  <c r="AT397" i="7"/>
  <c r="AP397" i="7"/>
  <c r="AL397" i="7"/>
  <c r="AH397" i="7"/>
  <c r="AD397" i="7"/>
  <c r="Z397" i="7"/>
  <c r="R397" i="7"/>
  <c r="N397" i="7"/>
  <c r="J397" i="7"/>
  <c r="V397" i="7"/>
  <c r="BD397" i="7"/>
  <c r="BB398" i="7"/>
  <c r="AX398" i="7"/>
  <c r="AT398" i="7"/>
  <c r="AP398" i="7"/>
  <c r="AL398" i="7"/>
  <c r="AH398" i="7"/>
  <c r="AD398" i="7"/>
  <c r="Z398" i="7"/>
  <c r="R398" i="7"/>
  <c r="N398" i="7"/>
  <c r="J398" i="7"/>
  <c r="V398" i="7"/>
  <c r="BD398" i="7"/>
  <c r="BD399" i="7"/>
  <c r="BD407" i="7"/>
  <c r="BB385" i="7"/>
  <c r="AX385" i="7"/>
  <c r="AT385" i="7"/>
  <c r="AP385" i="7"/>
  <c r="AL385" i="7"/>
  <c r="AH385" i="7"/>
  <c r="AD385" i="7"/>
  <c r="Z385" i="7"/>
  <c r="R385" i="7"/>
  <c r="N385" i="7"/>
  <c r="J385" i="7"/>
  <c r="V385" i="7"/>
  <c r="BD385" i="7"/>
  <c r="BB386" i="7"/>
  <c r="AX386" i="7"/>
  <c r="AT386" i="7"/>
  <c r="AP386" i="7"/>
  <c r="AL386" i="7"/>
  <c r="AH386" i="7"/>
  <c r="AD386" i="7"/>
  <c r="Z386" i="7"/>
  <c r="R386" i="7"/>
  <c r="N386" i="7"/>
  <c r="J386" i="7"/>
  <c r="V386" i="7"/>
  <c r="BD386" i="7"/>
  <c r="BB387" i="7"/>
  <c r="AX387" i="7"/>
  <c r="AT387" i="7"/>
  <c r="AP387" i="7"/>
  <c r="AL387" i="7"/>
  <c r="AH387" i="7"/>
  <c r="AD387" i="7"/>
  <c r="Z387" i="7"/>
  <c r="R387" i="7"/>
  <c r="N387" i="7"/>
  <c r="J387" i="7"/>
  <c r="V387" i="7"/>
  <c r="BD387" i="7"/>
  <c r="BB388" i="7"/>
  <c r="AX388" i="7"/>
  <c r="AT388" i="7"/>
  <c r="AP388" i="7"/>
  <c r="AL388" i="7"/>
  <c r="AH388" i="7"/>
  <c r="AD388" i="7"/>
  <c r="Z388" i="7"/>
  <c r="R388" i="7"/>
  <c r="N388" i="7"/>
  <c r="J388" i="7"/>
  <c r="V388" i="7"/>
  <c r="BD388" i="7"/>
  <c r="BD389" i="7"/>
  <c r="M379" i="7"/>
  <c r="Q379" i="7"/>
  <c r="U379" i="7"/>
  <c r="Y379" i="7"/>
  <c r="AC379" i="7"/>
  <c r="AG379" i="7"/>
  <c r="AK379" i="7"/>
  <c r="AO379" i="7"/>
  <c r="AS379" i="7"/>
  <c r="AW379" i="7"/>
  <c r="BA379" i="7"/>
  <c r="BB379" i="7"/>
  <c r="AX379" i="7"/>
  <c r="AT379" i="7"/>
  <c r="AP379" i="7"/>
  <c r="AL379" i="7"/>
  <c r="AH379" i="7"/>
  <c r="AD379" i="7"/>
  <c r="Z379" i="7"/>
  <c r="R379" i="7"/>
  <c r="N379" i="7"/>
  <c r="J379" i="7"/>
  <c r="V379" i="7"/>
  <c r="BD379" i="7"/>
  <c r="BB380" i="7"/>
  <c r="AX380" i="7"/>
  <c r="AT380" i="7"/>
  <c r="AP380" i="7"/>
  <c r="AL380" i="7"/>
  <c r="AH380" i="7"/>
  <c r="AD380" i="7"/>
  <c r="Z380" i="7"/>
  <c r="R380" i="7"/>
  <c r="N380" i="7"/>
  <c r="J380" i="7"/>
  <c r="V380" i="7"/>
  <c r="BD380" i="7"/>
  <c r="BB381" i="7"/>
  <c r="AX381" i="7"/>
  <c r="AT381" i="7"/>
  <c r="AP381" i="7"/>
  <c r="AL381" i="7"/>
  <c r="AH381" i="7"/>
  <c r="AD381" i="7"/>
  <c r="Z381" i="7"/>
  <c r="R381" i="7"/>
  <c r="N381" i="7"/>
  <c r="J381" i="7"/>
  <c r="V381" i="7"/>
  <c r="BD381" i="7"/>
  <c r="BB382" i="7"/>
  <c r="AX382" i="7"/>
  <c r="AT382" i="7"/>
  <c r="AP382" i="7"/>
  <c r="AL382" i="7"/>
  <c r="AH382" i="7"/>
  <c r="AD382" i="7"/>
  <c r="Z382" i="7"/>
  <c r="R382" i="7"/>
  <c r="N382" i="7"/>
  <c r="J382" i="7"/>
  <c r="V382" i="7"/>
  <c r="BD382" i="7"/>
  <c r="BD383" i="7"/>
  <c r="BD391" i="7"/>
  <c r="M373" i="7"/>
  <c r="Q373" i="7"/>
  <c r="U373" i="7"/>
  <c r="Y373" i="7"/>
  <c r="AC373" i="7"/>
  <c r="AG373" i="7"/>
  <c r="AK373" i="7"/>
  <c r="AO373" i="7"/>
  <c r="AS373" i="7"/>
  <c r="AW373" i="7"/>
  <c r="BA373" i="7"/>
  <c r="K373" i="7"/>
  <c r="O373" i="7"/>
  <c r="S373" i="7"/>
  <c r="W373" i="7"/>
  <c r="AA373" i="7"/>
  <c r="AE373" i="7"/>
  <c r="AI373" i="7"/>
  <c r="AM373" i="7"/>
  <c r="AQ373" i="7"/>
  <c r="AU373" i="7"/>
  <c r="AY373" i="7"/>
  <c r="BB373" i="7"/>
  <c r="AX373" i="7"/>
  <c r="AT373" i="7"/>
  <c r="AP373" i="7"/>
  <c r="AL373" i="7"/>
  <c r="AH373" i="7"/>
  <c r="AD373" i="7"/>
  <c r="Z373" i="7"/>
  <c r="R373" i="7"/>
  <c r="N373" i="7"/>
  <c r="J373" i="7"/>
  <c r="V373" i="7"/>
  <c r="BD373" i="7"/>
  <c r="BD375" i="7"/>
  <c r="N365" i="7"/>
  <c r="Q365" i="7"/>
  <c r="O365" i="7"/>
  <c r="R365" i="7"/>
  <c r="U365" i="7"/>
  <c r="S365" i="7"/>
  <c r="V365" i="7"/>
  <c r="Y365" i="7"/>
  <c r="W365" i="7"/>
  <c r="Z365" i="7"/>
  <c r="AC365" i="7"/>
  <c r="AA365" i="7"/>
  <c r="AD365" i="7"/>
  <c r="AG365" i="7"/>
  <c r="AE365" i="7"/>
  <c r="AH365" i="7"/>
  <c r="AK365" i="7"/>
  <c r="AI365" i="7"/>
  <c r="AL365" i="7"/>
  <c r="AO365" i="7"/>
  <c r="AM365" i="7"/>
  <c r="AP365" i="7"/>
  <c r="AS365" i="7"/>
  <c r="AQ365" i="7"/>
  <c r="AT365" i="7"/>
  <c r="AW365" i="7"/>
  <c r="AU365" i="7"/>
  <c r="AX365" i="7"/>
  <c r="BA365" i="7"/>
  <c r="AY365" i="7"/>
  <c r="BB365" i="7"/>
  <c r="J365" i="7"/>
  <c r="BD365" i="7"/>
  <c r="BB366" i="7"/>
  <c r="AX366" i="7"/>
  <c r="AT366" i="7"/>
  <c r="AP366" i="7"/>
  <c r="AL366" i="7"/>
  <c r="AH366" i="7"/>
  <c r="AD366" i="7"/>
  <c r="Z366" i="7"/>
  <c r="R366" i="7"/>
  <c r="N366" i="7"/>
  <c r="J366" i="7"/>
  <c r="V366" i="7"/>
  <c r="BD366" i="7"/>
  <c r="BB367" i="7"/>
  <c r="AX367" i="7"/>
  <c r="AT367" i="7"/>
  <c r="AP367" i="7"/>
  <c r="AL367" i="7"/>
  <c r="AH367" i="7"/>
  <c r="AD367" i="7"/>
  <c r="Z367" i="7"/>
  <c r="R367" i="7"/>
  <c r="N367" i="7"/>
  <c r="J367" i="7"/>
  <c r="V367" i="7"/>
  <c r="BD367" i="7"/>
  <c r="BB368" i="7"/>
  <c r="AX368" i="7"/>
  <c r="AT368" i="7"/>
  <c r="AP368" i="7"/>
  <c r="AL368" i="7"/>
  <c r="AH368" i="7"/>
  <c r="AD368" i="7"/>
  <c r="Z368" i="7"/>
  <c r="R368" i="7"/>
  <c r="N368" i="7"/>
  <c r="J368" i="7"/>
  <c r="V368" i="7"/>
  <c r="BD368" i="7"/>
  <c r="BD369" i="7"/>
  <c r="N359" i="7"/>
  <c r="Q359" i="7"/>
  <c r="O359" i="7"/>
  <c r="R359" i="7"/>
  <c r="U359" i="7"/>
  <c r="S359" i="7"/>
  <c r="V359" i="7"/>
  <c r="Y359" i="7"/>
  <c r="W359" i="7"/>
  <c r="Z359" i="7"/>
  <c r="AC359" i="7"/>
  <c r="AA359" i="7"/>
  <c r="AD359" i="7"/>
  <c r="AG359" i="7"/>
  <c r="AE359" i="7"/>
  <c r="AH359" i="7"/>
  <c r="AK359" i="7"/>
  <c r="AI359" i="7"/>
  <c r="AL359" i="7"/>
  <c r="AO359" i="7"/>
  <c r="AM359" i="7"/>
  <c r="AP359" i="7"/>
  <c r="AS359" i="7"/>
  <c r="AQ359" i="7"/>
  <c r="AT359" i="7"/>
  <c r="AW359" i="7"/>
  <c r="AU359" i="7"/>
  <c r="AX359" i="7"/>
  <c r="BA359" i="7"/>
  <c r="AY359" i="7"/>
  <c r="BB359" i="7"/>
  <c r="J359" i="7"/>
  <c r="BD359" i="7"/>
  <c r="BB360" i="7"/>
  <c r="AX360" i="7"/>
  <c r="AT360" i="7"/>
  <c r="AP360" i="7"/>
  <c r="AL360" i="7"/>
  <c r="AH360" i="7"/>
  <c r="AD360" i="7"/>
  <c r="Z360" i="7"/>
  <c r="R360" i="7"/>
  <c r="N360" i="7"/>
  <c r="J360" i="7"/>
  <c r="V360" i="7"/>
  <c r="BD360" i="7"/>
  <c r="BB361" i="7"/>
  <c r="AX361" i="7"/>
  <c r="AT361" i="7"/>
  <c r="AP361" i="7"/>
  <c r="AL361" i="7"/>
  <c r="AH361" i="7"/>
  <c r="AD361" i="7"/>
  <c r="Z361" i="7"/>
  <c r="R361" i="7"/>
  <c r="N361" i="7"/>
  <c r="J361" i="7"/>
  <c r="V361" i="7"/>
  <c r="BD361" i="7"/>
  <c r="BB362" i="7"/>
  <c r="AX362" i="7"/>
  <c r="AT362" i="7"/>
  <c r="AP362" i="7"/>
  <c r="AL362" i="7"/>
  <c r="AH362" i="7"/>
  <c r="AD362" i="7"/>
  <c r="Z362" i="7"/>
  <c r="R362" i="7"/>
  <c r="N362" i="7"/>
  <c r="J362" i="7"/>
  <c r="V362" i="7"/>
  <c r="BD362" i="7"/>
  <c r="BD363" i="7"/>
  <c r="N353" i="7"/>
  <c r="Q353" i="7"/>
  <c r="O353" i="7"/>
  <c r="R353" i="7"/>
  <c r="U353" i="7"/>
  <c r="S353" i="7"/>
  <c r="V353" i="7"/>
  <c r="Y353" i="7"/>
  <c r="W353" i="7"/>
  <c r="Z353" i="7"/>
  <c r="AC353" i="7"/>
  <c r="AA353" i="7"/>
  <c r="AD353" i="7"/>
  <c r="AG353" i="7"/>
  <c r="AE353" i="7"/>
  <c r="AH353" i="7"/>
  <c r="AK353" i="7"/>
  <c r="AI353" i="7"/>
  <c r="AL353" i="7"/>
  <c r="AO353" i="7"/>
  <c r="AM353" i="7"/>
  <c r="AP353" i="7"/>
  <c r="AS353" i="7"/>
  <c r="AQ353" i="7"/>
  <c r="AT353" i="7"/>
  <c r="AW353" i="7"/>
  <c r="AU353" i="7"/>
  <c r="AX353" i="7"/>
  <c r="BA353" i="7"/>
  <c r="AY353" i="7"/>
  <c r="BB353" i="7"/>
  <c r="J353" i="7"/>
  <c r="BD353" i="7"/>
  <c r="BB354" i="7"/>
  <c r="AX354" i="7"/>
  <c r="AT354" i="7"/>
  <c r="AP354" i="7"/>
  <c r="AL354" i="7"/>
  <c r="AH354" i="7"/>
  <c r="AD354" i="7"/>
  <c r="Z354" i="7"/>
  <c r="R354" i="7"/>
  <c r="N354" i="7"/>
  <c r="J354" i="7"/>
  <c r="V354" i="7"/>
  <c r="BD354" i="7"/>
  <c r="BB355" i="7"/>
  <c r="AX355" i="7"/>
  <c r="AT355" i="7"/>
  <c r="AP355" i="7"/>
  <c r="AL355" i="7"/>
  <c r="AH355" i="7"/>
  <c r="AD355" i="7"/>
  <c r="Z355" i="7"/>
  <c r="R355" i="7"/>
  <c r="N355" i="7"/>
  <c r="J355" i="7"/>
  <c r="V355" i="7"/>
  <c r="BD355" i="7"/>
  <c r="BB356" i="7"/>
  <c r="AX356" i="7"/>
  <c r="AT356" i="7"/>
  <c r="AP356" i="7"/>
  <c r="AL356" i="7"/>
  <c r="AH356" i="7"/>
  <c r="AD356" i="7"/>
  <c r="Z356" i="7"/>
  <c r="R356" i="7"/>
  <c r="N356" i="7"/>
  <c r="J356" i="7"/>
  <c r="V356" i="7"/>
  <c r="BD356" i="7"/>
  <c r="BD357" i="7"/>
  <c r="N347" i="7"/>
  <c r="Q347" i="7"/>
  <c r="O347" i="7"/>
  <c r="R347" i="7"/>
  <c r="U347" i="7"/>
  <c r="S347" i="7"/>
  <c r="V347" i="7"/>
  <c r="Y347" i="7"/>
  <c r="W347" i="7"/>
  <c r="Z347" i="7"/>
  <c r="AC347" i="7"/>
  <c r="AA347" i="7"/>
  <c r="AD347" i="7"/>
  <c r="AG347" i="7"/>
  <c r="AE347" i="7"/>
  <c r="AH347" i="7"/>
  <c r="AK347" i="7"/>
  <c r="AI347" i="7"/>
  <c r="AL347" i="7"/>
  <c r="AO347" i="7"/>
  <c r="AM347" i="7"/>
  <c r="AP347" i="7"/>
  <c r="AS347" i="7"/>
  <c r="AQ347" i="7"/>
  <c r="AT347" i="7"/>
  <c r="AW347" i="7"/>
  <c r="AU347" i="7"/>
  <c r="AX347" i="7"/>
  <c r="BA347" i="7"/>
  <c r="AY347" i="7"/>
  <c r="BB347" i="7"/>
  <c r="J347" i="7"/>
  <c r="BD347" i="7"/>
  <c r="BB348" i="7"/>
  <c r="AX348" i="7"/>
  <c r="AT348" i="7"/>
  <c r="AP348" i="7"/>
  <c r="AL348" i="7"/>
  <c r="AH348" i="7"/>
  <c r="AD348" i="7"/>
  <c r="Z348" i="7"/>
  <c r="R348" i="7"/>
  <c r="N348" i="7"/>
  <c r="J348" i="7"/>
  <c r="V348" i="7"/>
  <c r="BD348" i="7"/>
  <c r="BB349" i="7"/>
  <c r="AX349" i="7"/>
  <c r="AT349" i="7"/>
  <c r="AP349" i="7"/>
  <c r="AL349" i="7"/>
  <c r="AH349" i="7"/>
  <c r="AD349" i="7"/>
  <c r="Z349" i="7"/>
  <c r="R349" i="7"/>
  <c r="N349" i="7"/>
  <c r="J349" i="7"/>
  <c r="V349" i="7"/>
  <c r="BD349" i="7"/>
  <c r="BB350" i="7"/>
  <c r="AX350" i="7"/>
  <c r="AT350" i="7"/>
  <c r="AP350" i="7"/>
  <c r="AL350" i="7"/>
  <c r="AH350" i="7"/>
  <c r="AD350" i="7"/>
  <c r="Z350" i="7"/>
  <c r="R350" i="7"/>
  <c r="N350" i="7"/>
  <c r="J350" i="7"/>
  <c r="V350" i="7"/>
  <c r="BD350" i="7"/>
  <c r="BD351" i="7"/>
  <c r="N341" i="7"/>
  <c r="Q341" i="7"/>
  <c r="O341" i="7"/>
  <c r="R341" i="7"/>
  <c r="U341" i="7"/>
  <c r="S341" i="7"/>
  <c r="V341" i="7"/>
  <c r="Y341" i="7"/>
  <c r="W341" i="7"/>
  <c r="Z341" i="7"/>
  <c r="AC341" i="7"/>
  <c r="AA341" i="7"/>
  <c r="AD341" i="7"/>
  <c r="AG341" i="7"/>
  <c r="AE341" i="7"/>
  <c r="AH341" i="7"/>
  <c r="AK341" i="7"/>
  <c r="AI341" i="7"/>
  <c r="AL341" i="7"/>
  <c r="AO341" i="7"/>
  <c r="AM341" i="7"/>
  <c r="AP341" i="7"/>
  <c r="AS341" i="7"/>
  <c r="AQ341" i="7"/>
  <c r="AT341" i="7"/>
  <c r="AW341" i="7"/>
  <c r="AU341" i="7"/>
  <c r="AX341" i="7"/>
  <c r="BA341" i="7"/>
  <c r="AY341" i="7"/>
  <c r="BB341" i="7"/>
  <c r="J341" i="7"/>
  <c r="BD341" i="7"/>
  <c r="BB342" i="7"/>
  <c r="AX342" i="7"/>
  <c r="AT342" i="7"/>
  <c r="AP342" i="7"/>
  <c r="AL342" i="7"/>
  <c r="AH342" i="7"/>
  <c r="AD342" i="7"/>
  <c r="Z342" i="7"/>
  <c r="R342" i="7"/>
  <c r="N342" i="7"/>
  <c r="J342" i="7"/>
  <c r="V342" i="7"/>
  <c r="BD342" i="7"/>
  <c r="BB343" i="7"/>
  <c r="AX343" i="7"/>
  <c r="AT343" i="7"/>
  <c r="AP343" i="7"/>
  <c r="AL343" i="7"/>
  <c r="AH343" i="7"/>
  <c r="AD343" i="7"/>
  <c r="Z343" i="7"/>
  <c r="R343" i="7"/>
  <c r="N343" i="7"/>
  <c r="J343" i="7"/>
  <c r="V343" i="7"/>
  <c r="BD343" i="7"/>
  <c r="BB344" i="7"/>
  <c r="AX344" i="7"/>
  <c r="AT344" i="7"/>
  <c r="AP344" i="7"/>
  <c r="AL344" i="7"/>
  <c r="AH344" i="7"/>
  <c r="AD344" i="7"/>
  <c r="Z344" i="7"/>
  <c r="R344" i="7"/>
  <c r="N344" i="7"/>
  <c r="J344" i="7"/>
  <c r="V344" i="7"/>
  <c r="BD344" i="7"/>
  <c r="BD345" i="7"/>
  <c r="BD371" i="7"/>
  <c r="BB331" i="7"/>
  <c r="AX331" i="7"/>
  <c r="AT331" i="7"/>
  <c r="AP331" i="7"/>
  <c r="AL331" i="7"/>
  <c r="AH331" i="7"/>
  <c r="AD331" i="7"/>
  <c r="Z331" i="7"/>
  <c r="R331" i="7"/>
  <c r="N331" i="7"/>
  <c r="J331" i="7"/>
  <c r="V331" i="7"/>
  <c r="BD331" i="7"/>
  <c r="BB332" i="7"/>
  <c r="AX332" i="7"/>
  <c r="AT332" i="7"/>
  <c r="AP332" i="7"/>
  <c r="AL332" i="7"/>
  <c r="AH332" i="7"/>
  <c r="AD332" i="7"/>
  <c r="Z332" i="7"/>
  <c r="R332" i="7"/>
  <c r="N332" i="7"/>
  <c r="J332" i="7"/>
  <c r="V332" i="7"/>
  <c r="BD332" i="7"/>
  <c r="BB333" i="7"/>
  <c r="AX333" i="7"/>
  <c r="AT333" i="7"/>
  <c r="AP333" i="7"/>
  <c r="AL333" i="7"/>
  <c r="AH333" i="7"/>
  <c r="AD333" i="7"/>
  <c r="Z333" i="7"/>
  <c r="R333" i="7"/>
  <c r="N333" i="7"/>
  <c r="J333" i="7"/>
  <c r="V333" i="7"/>
  <c r="BD333" i="7"/>
  <c r="BB334" i="7"/>
  <c r="AX334" i="7"/>
  <c r="AT334" i="7"/>
  <c r="AP334" i="7"/>
  <c r="AL334" i="7"/>
  <c r="AH334" i="7"/>
  <c r="AD334" i="7"/>
  <c r="Z334" i="7"/>
  <c r="R334" i="7"/>
  <c r="N334" i="7"/>
  <c r="J334" i="7"/>
  <c r="V334" i="7"/>
  <c r="BD334" i="7"/>
  <c r="BD335" i="7"/>
  <c r="BB325" i="7"/>
  <c r="AX325" i="7"/>
  <c r="AT325" i="7"/>
  <c r="AP325" i="7"/>
  <c r="AL325" i="7"/>
  <c r="AH325" i="7"/>
  <c r="AD325" i="7"/>
  <c r="Z325" i="7"/>
  <c r="R325" i="7"/>
  <c r="N325" i="7"/>
  <c r="J325" i="7"/>
  <c r="V325" i="7"/>
  <c r="BD325" i="7"/>
  <c r="BB326" i="7"/>
  <c r="AX326" i="7"/>
  <c r="AT326" i="7"/>
  <c r="AP326" i="7"/>
  <c r="AL326" i="7"/>
  <c r="AH326" i="7"/>
  <c r="AD326" i="7"/>
  <c r="Z326" i="7"/>
  <c r="R326" i="7"/>
  <c r="N326" i="7"/>
  <c r="J326" i="7"/>
  <c r="V326" i="7"/>
  <c r="BD326" i="7"/>
  <c r="BB327" i="7"/>
  <c r="AX327" i="7"/>
  <c r="AT327" i="7"/>
  <c r="AP327" i="7"/>
  <c r="AL327" i="7"/>
  <c r="AH327" i="7"/>
  <c r="AD327" i="7"/>
  <c r="Z327" i="7"/>
  <c r="R327" i="7"/>
  <c r="N327" i="7"/>
  <c r="J327" i="7"/>
  <c r="V327" i="7"/>
  <c r="BD327" i="7"/>
  <c r="BB328" i="7"/>
  <c r="AX328" i="7"/>
  <c r="AT328" i="7"/>
  <c r="AP328" i="7"/>
  <c r="AL328" i="7"/>
  <c r="AH328" i="7"/>
  <c r="AD328" i="7"/>
  <c r="Z328" i="7"/>
  <c r="R328" i="7"/>
  <c r="N328" i="7"/>
  <c r="J328" i="7"/>
  <c r="V328" i="7"/>
  <c r="BD328" i="7"/>
  <c r="BD329" i="7"/>
  <c r="M319" i="7"/>
  <c r="Q319" i="7"/>
  <c r="U319" i="7"/>
  <c r="Y319" i="7"/>
  <c r="AC319" i="7"/>
  <c r="AG319" i="7"/>
  <c r="AK319" i="7"/>
  <c r="AO319" i="7"/>
  <c r="AS319" i="7"/>
  <c r="AW319" i="7"/>
  <c r="BA319" i="7"/>
  <c r="K319" i="7"/>
  <c r="O319" i="7"/>
  <c r="S319" i="7"/>
  <c r="W319" i="7"/>
  <c r="AA319" i="7"/>
  <c r="AE319" i="7"/>
  <c r="AI319" i="7"/>
  <c r="AM319" i="7"/>
  <c r="AQ319" i="7"/>
  <c r="AU319" i="7"/>
  <c r="AY319" i="7"/>
  <c r="BB319" i="7"/>
  <c r="AX319" i="7"/>
  <c r="AT319" i="7"/>
  <c r="AP319" i="7"/>
  <c r="AL319" i="7"/>
  <c r="AH319" i="7"/>
  <c r="AD319" i="7"/>
  <c r="Z319" i="7"/>
  <c r="R319" i="7"/>
  <c r="N319" i="7"/>
  <c r="J319" i="7"/>
  <c r="V319" i="7"/>
  <c r="BD319" i="7"/>
  <c r="BB320" i="7"/>
  <c r="AX320" i="7"/>
  <c r="AT320" i="7"/>
  <c r="AP320" i="7"/>
  <c r="AL320" i="7"/>
  <c r="AH320" i="7"/>
  <c r="AD320" i="7"/>
  <c r="Z320" i="7"/>
  <c r="R320" i="7"/>
  <c r="N320" i="7"/>
  <c r="J320" i="7"/>
  <c r="V320" i="7"/>
  <c r="BD320" i="7"/>
  <c r="BB321" i="7"/>
  <c r="AX321" i="7"/>
  <c r="AT321" i="7"/>
  <c r="AP321" i="7"/>
  <c r="AL321" i="7"/>
  <c r="AH321" i="7"/>
  <c r="AD321" i="7"/>
  <c r="Z321" i="7"/>
  <c r="R321" i="7"/>
  <c r="N321" i="7"/>
  <c r="J321" i="7"/>
  <c r="V321" i="7"/>
  <c r="BD321" i="7"/>
  <c r="BB322" i="7"/>
  <c r="AX322" i="7"/>
  <c r="AT322" i="7"/>
  <c r="AP322" i="7"/>
  <c r="AL322" i="7"/>
  <c r="AH322" i="7"/>
  <c r="AD322" i="7"/>
  <c r="Z322" i="7"/>
  <c r="R322" i="7"/>
  <c r="N322" i="7"/>
  <c r="J322" i="7"/>
  <c r="V322" i="7"/>
  <c r="BD322" i="7"/>
  <c r="BD323" i="7"/>
  <c r="BD337" i="7"/>
  <c r="BD1171" i="7"/>
  <c r="BN1147" i="7"/>
  <c r="BN1141" i="7"/>
  <c r="BN1168" i="7"/>
  <c r="BN1166" i="7"/>
  <c r="BN833" i="7"/>
  <c r="BN656" i="7"/>
  <c r="BN646" i="7"/>
  <c r="BN1171" i="7"/>
  <c r="BM1168" i="7"/>
  <c r="BM1171" i="7"/>
  <c r="F76" i="5"/>
  <c r="F248" i="5"/>
  <c r="F249" i="5"/>
  <c r="F246" i="5"/>
  <c r="F237" i="5"/>
  <c r="F231" i="5"/>
  <c r="F229" i="5"/>
  <c r="F222" i="5"/>
  <c r="BJ827" i="7"/>
  <c r="BJ831" i="7"/>
  <c r="F180" i="5"/>
  <c r="F210" i="5"/>
  <c r="F204" i="5"/>
  <c r="F199" i="5"/>
  <c r="F185" i="5"/>
  <c r="F178" i="5"/>
  <c r="F192" i="5"/>
  <c r="F160" i="5"/>
  <c r="F155" i="5"/>
  <c r="F148" i="5"/>
  <c r="F149" i="5"/>
  <c r="F146" i="5"/>
  <c r="F138" i="5"/>
  <c r="F133" i="5"/>
  <c r="F101" i="5"/>
  <c r="F96" i="5"/>
  <c r="F90" i="5"/>
  <c r="F82" i="5"/>
  <c r="F128" i="5"/>
  <c r="F92" i="5"/>
  <c r="F252" i="5"/>
  <c r="P176" i="5"/>
  <c r="P185" i="5"/>
  <c r="P183" i="5"/>
  <c r="J242" i="5"/>
  <c r="H242" i="5"/>
  <c r="F243" i="5"/>
  <c r="F242" i="5"/>
  <c r="D242" i="5"/>
  <c r="P180" i="5"/>
  <c r="P178" i="5"/>
  <c r="P175" i="5"/>
  <c r="BN207" i="7"/>
  <c r="BN200" i="7"/>
  <c r="BN193" i="7"/>
  <c r="BN209" i="7"/>
  <c r="J54" i="5"/>
  <c r="BN184" i="7"/>
  <c r="J49" i="5"/>
  <c r="BN163" i="7"/>
  <c r="BN156" i="7"/>
  <c r="BN165" i="7"/>
  <c r="J46" i="5"/>
  <c r="BN145" i="7"/>
  <c r="BN138" i="7"/>
  <c r="BN131" i="7"/>
  <c r="BN147" i="7"/>
  <c r="J41" i="5"/>
  <c r="BN120" i="7"/>
  <c r="BN113" i="7"/>
  <c r="BN106" i="7"/>
  <c r="BN99" i="7"/>
  <c r="BN92" i="7"/>
  <c r="BN85" i="7"/>
  <c r="BN122" i="7"/>
  <c r="J35" i="5"/>
  <c r="BN76" i="7"/>
  <c r="J26" i="5"/>
  <c r="BN65" i="7"/>
  <c r="BN58" i="7"/>
  <c r="BN51" i="7"/>
  <c r="BN44" i="7"/>
  <c r="BN37" i="7"/>
  <c r="BN30" i="7"/>
  <c r="BN67" i="7"/>
  <c r="J23" i="5"/>
  <c r="BN19" i="7"/>
  <c r="J14" i="5"/>
  <c r="J57" i="5"/>
  <c r="D249" i="5"/>
  <c r="D248" i="5"/>
  <c r="D246" i="5"/>
  <c r="BB279" i="43"/>
  <c r="AZ279" i="43"/>
  <c r="AX279" i="43"/>
  <c r="AB1137" i="7"/>
  <c r="AF1137" i="7"/>
  <c r="AJ1137" i="7"/>
  <c r="AN1137" i="7"/>
  <c r="AR1137" i="7"/>
  <c r="AV1137" i="7"/>
  <c r="AZ1137" i="7"/>
  <c r="AB1138" i="7"/>
  <c r="AF1138" i="7"/>
  <c r="AJ1138" i="7"/>
  <c r="AN1138" i="7"/>
  <c r="AR1138" i="7"/>
  <c r="AV1138" i="7"/>
  <c r="AZ1138" i="7"/>
  <c r="AB1139" i="7"/>
  <c r="AF1139" i="7"/>
  <c r="AJ1139" i="7"/>
  <c r="AN1139" i="7"/>
  <c r="AR1139" i="7"/>
  <c r="AV1139" i="7"/>
  <c r="AZ1139" i="7"/>
  <c r="AB1140" i="7"/>
  <c r="AF1140" i="7"/>
  <c r="AJ1140" i="7"/>
  <c r="AN1140" i="7"/>
  <c r="AR1140" i="7"/>
  <c r="AV1140" i="7"/>
  <c r="AZ1140" i="7"/>
  <c r="AV277" i="43"/>
  <c r="AB1143" i="7"/>
  <c r="AF1143" i="7"/>
  <c r="AJ1143" i="7"/>
  <c r="AN1143" i="7"/>
  <c r="AR1143" i="7"/>
  <c r="AV1143" i="7"/>
  <c r="AZ1143" i="7"/>
  <c r="AB1144" i="7"/>
  <c r="AF1144" i="7"/>
  <c r="AJ1144" i="7"/>
  <c r="AN1144" i="7"/>
  <c r="AR1144" i="7"/>
  <c r="AV1144" i="7"/>
  <c r="AZ1144" i="7"/>
  <c r="AB1145" i="7"/>
  <c r="AF1145" i="7"/>
  <c r="AJ1145" i="7"/>
  <c r="AN1145" i="7"/>
  <c r="AR1145" i="7"/>
  <c r="AV1145" i="7"/>
  <c r="AZ1145" i="7"/>
  <c r="AB1146" i="7"/>
  <c r="AF1146" i="7"/>
  <c r="AJ1146" i="7"/>
  <c r="AN1146" i="7"/>
  <c r="AR1146" i="7"/>
  <c r="AV1146" i="7"/>
  <c r="AZ1146" i="7"/>
  <c r="AV278" i="43"/>
  <c r="AV279" i="43"/>
  <c r="AR277" i="43"/>
  <c r="AR278" i="43"/>
  <c r="AR279" i="43"/>
  <c r="AN277" i="43"/>
  <c r="AN278" i="43"/>
  <c r="AN279" i="43"/>
  <c r="AJ277" i="43"/>
  <c r="AJ278" i="43"/>
  <c r="AJ279" i="43"/>
  <c r="AF277" i="43"/>
  <c r="AF278" i="43"/>
  <c r="AF279" i="43"/>
  <c r="AB277" i="43"/>
  <c r="AB278" i="43"/>
  <c r="AB279" i="43"/>
  <c r="X277" i="43"/>
  <c r="X278" i="43"/>
  <c r="X279" i="43"/>
  <c r="T277" i="43"/>
  <c r="T278" i="43"/>
  <c r="T279" i="43"/>
  <c r="L1137" i="7"/>
  <c r="P1137" i="7"/>
  <c r="T1137" i="7"/>
  <c r="L1138" i="7"/>
  <c r="P1138" i="7"/>
  <c r="T1138" i="7"/>
  <c r="L1139" i="7"/>
  <c r="P1139" i="7"/>
  <c r="T1139" i="7"/>
  <c r="L1140" i="7"/>
  <c r="P1140" i="7"/>
  <c r="T1140" i="7"/>
  <c r="P277" i="43"/>
  <c r="L1143" i="7"/>
  <c r="P1143" i="7"/>
  <c r="T1143" i="7"/>
  <c r="L1144" i="7"/>
  <c r="P1144" i="7"/>
  <c r="T1144" i="7"/>
  <c r="L1145" i="7"/>
  <c r="P1145" i="7"/>
  <c r="T1145" i="7"/>
  <c r="L1146" i="7"/>
  <c r="P1146" i="7"/>
  <c r="T1146" i="7"/>
  <c r="P278" i="43"/>
  <c r="P279" i="43"/>
  <c r="L277" i="43"/>
  <c r="L278" i="43"/>
  <c r="L279" i="43"/>
  <c r="H277" i="43"/>
  <c r="H278" i="43"/>
  <c r="H279" i="43"/>
  <c r="D277" i="43"/>
  <c r="D278" i="43"/>
  <c r="D279" i="43"/>
  <c r="BB51" i="43"/>
  <c r="BB43" i="43"/>
  <c r="BB38" i="43"/>
  <c r="BB32" i="43"/>
  <c r="BB20" i="43"/>
  <c r="BB11" i="43"/>
  <c r="BB54" i="43"/>
  <c r="BB260" i="43"/>
  <c r="BB254" i="43"/>
  <c r="BB177" i="43"/>
  <c r="BB184" i="43"/>
  <c r="BB191" i="43"/>
  <c r="BB198" i="43"/>
  <c r="BB203" i="43"/>
  <c r="BB209" i="43"/>
  <c r="BB221" i="43"/>
  <c r="BB228" i="43"/>
  <c r="BB233" i="43"/>
  <c r="BB156" i="43"/>
  <c r="BB151" i="43"/>
  <c r="BB142" i="43"/>
  <c r="BB134" i="43"/>
  <c r="BB129" i="43"/>
  <c r="BB124" i="43"/>
  <c r="BB97" i="43"/>
  <c r="BB92" i="43"/>
  <c r="BB86" i="43"/>
  <c r="BB78" i="43"/>
  <c r="BB72" i="43"/>
  <c r="BB158" i="43"/>
  <c r="BB263" i="43"/>
  <c r="BB268" i="43"/>
  <c r="BB274" i="43"/>
  <c r="AZ272" i="43"/>
  <c r="AZ48" i="43"/>
  <c r="AZ49" i="43"/>
  <c r="AZ50" i="43"/>
  <c r="AZ51" i="43"/>
  <c r="AZ46" i="43"/>
  <c r="AZ45" i="43"/>
  <c r="AZ41" i="43"/>
  <c r="AZ42" i="43"/>
  <c r="AZ43" i="43"/>
  <c r="AZ35" i="43"/>
  <c r="AZ36" i="43"/>
  <c r="AZ37" i="43"/>
  <c r="AZ38" i="43"/>
  <c r="AZ26" i="43"/>
  <c r="AZ27" i="43"/>
  <c r="AZ28" i="43"/>
  <c r="AZ29" i="43"/>
  <c r="AZ30" i="43"/>
  <c r="AZ31" i="43"/>
  <c r="AZ32" i="43"/>
  <c r="AZ23" i="43"/>
  <c r="AZ7" i="43"/>
  <c r="AZ8" i="43"/>
  <c r="AZ9" i="43"/>
  <c r="AZ10" i="43"/>
  <c r="AZ11" i="43"/>
  <c r="AZ54" i="43"/>
  <c r="AZ260" i="43"/>
  <c r="AZ240" i="43"/>
  <c r="AZ254" i="43"/>
  <c r="AZ230" i="43"/>
  <c r="AZ224" i="43"/>
  <c r="AZ225" i="43"/>
  <c r="AZ226" i="43"/>
  <c r="AZ227" i="43"/>
  <c r="AZ228" i="43"/>
  <c r="AZ212" i="43"/>
  <c r="AZ213" i="43"/>
  <c r="AZ214" i="43"/>
  <c r="AZ215" i="43"/>
  <c r="AZ216" i="43"/>
  <c r="AZ217" i="43"/>
  <c r="AZ218" i="43"/>
  <c r="AZ219" i="43"/>
  <c r="AZ220" i="43"/>
  <c r="AZ221" i="43"/>
  <c r="AZ206" i="43"/>
  <c r="AZ207" i="43"/>
  <c r="AZ208" i="43"/>
  <c r="AZ209" i="43"/>
  <c r="AZ201" i="43"/>
  <c r="AZ202" i="43"/>
  <c r="AZ203" i="43"/>
  <c r="AZ182" i="43"/>
  <c r="AZ183" i="43"/>
  <c r="AZ184" i="43"/>
  <c r="AZ187" i="43"/>
  <c r="AZ188" i="43"/>
  <c r="AZ189" i="43"/>
  <c r="AZ190" i="43"/>
  <c r="AZ191" i="43"/>
  <c r="AZ162" i="43"/>
  <c r="AZ163" i="43"/>
  <c r="AZ164" i="43"/>
  <c r="AZ165" i="43"/>
  <c r="AZ166" i="43"/>
  <c r="AZ167" i="43"/>
  <c r="AZ168" i="43"/>
  <c r="AZ169" i="43"/>
  <c r="AZ170" i="43"/>
  <c r="AZ171" i="43"/>
  <c r="AZ172" i="43"/>
  <c r="AZ173" i="43"/>
  <c r="AZ174" i="43"/>
  <c r="AZ175" i="43"/>
  <c r="AZ176" i="43"/>
  <c r="AZ177" i="43"/>
  <c r="AZ233" i="43"/>
  <c r="AZ154" i="43"/>
  <c r="AZ155" i="43"/>
  <c r="AZ156" i="43"/>
  <c r="AZ148" i="43"/>
  <c r="AZ149" i="43"/>
  <c r="AZ150" i="43"/>
  <c r="AZ151" i="43"/>
  <c r="AZ137" i="43"/>
  <c r="AZ138" i="43"/>
  <c r="AZ139" i="43"/>
  <c r="AZ140" i="43"/>
  <c r="AZ141" i="43"/>
  <c r="AZ142" i="43"/>
  <c r="AZ144" i="43"/>
  <c r="AZ145" i="43"/>
  <c r="AZ132" i="43"/>
  <c r="AZ133" i="43"/>
  <c r="AZ134" i="43"/>
  <c r="AZ127" i="43"/>
  <c r="AZ128" i="43"/>
  <c r="AZ129" i="43"/>
  <c r="AZ117" i="43"/>
  <c r="AZ118" i="43"/>
  <c r="AZ119" i="43"/>
  <c r="AZ120" i="43"/>
  <c r="AZ121" i="43"/>
  <c r="AZ122" i="43"/>
  <c r="AZ123" i="43"/>
  <c r="AZ124" i="43"/>
  <c r="AZ95" i="43"/>
  <c r="AZ96" i="43"/>
  <c r="AZ97" i="43"/>
  <c r="AZ90" i="43"/>
  <c r="AZ91" i="43"/>
  <c r="AZ92" i="43"/>
  <c r="AZ81" i="43"/>
  <c r="AZ82" i="43"/>
  <c r="AZ83" i="43"/>
  <c r="AZ84" i="43"/>
  <c r="AZ85" i="43"/>
  <c r="AZ86" i="43"/>
  <c r="AZ75" i="43"/>
  <c r="AZ76" i="43"/>
  <c r="AZ77" i="43"/>
  <c r="AZ78" i="43"/>
  <c r="AZ59" i="43"/>
  <c r="AZ60" i="43"/>
  <c r="AZ61" i="43"/>
  <c r="AZ62" i="43"/>
  <c r="AZ63" i="43"/>
  <c r="AZ64" i="43"/>
  <c r="AZ65" i="43"/>
  <c r="AZ66" i="43"/>
  <c r="AZ67" i="43"/>
  <c r="AZ68" i="43"/>
  <c r="AZ69" i="43"/>
  <c r="AZ70" i="43"/>
  <c r="AZ71" i="43"/>
  <c r="AZ72" i="43"/>
  <c r="AZ158" i="43"/>
  <c r="AZ263" i="43"/>
  <c r="AZ268" i="43"/>
  <c r="AZ274" i="43"/>
  <c r="AX272" i="43"/>
  <c r="D45" i="43"/>
  <c r="L170" i="7"/>
  <c r="L171" i="7"/>
  <c r="L172" i="7"/>
  <c r="L173" i="7"/>
  <c r="L174" i="7"/>
  <c r="M170" i="7"/>
  <c r="K170" i="7"/>
  <c r="N170" i="7"/>
  <c r="M171" i="7"/>
  <c r="K171" i="7"/>
  <c r="N171" i="7"/>
  <c r="M172" i="7"/>
  <c r="K172" i="7"/>
  <c r="N172" i="7"/>
  <c r="M173" i="7"/>
  <c r="K173" i="7"/>
  <c r="N173" i="7"/>
  <c r="M174" i="7"/>
  <c r="N174" i="7"/>
  <c r="H45" i="43"/>
  <c r="P170" i="7"/>
  <c r="P171" i="7"/>
  <c r="P172" i="7"/>
  <c r="P173" i="7"/>
  <c r="P174" i="7"/>
  <c r="Q170" i="7"/>
  <c r="O170" i="7"/>
  <c r="R170" i="7"/>
  <c r="Q171" i="7"/>
  <c r="O171" i="7"/>
  <c r="R171" i="7"/>
  <c r="Q172" i="7"/>
  <c r="O172" i="7"/>
  <c r="R172" i="7"/>
  <c r="Q173" i="7"/>
  <c r="O173" i="7"/>
  <c r="R173" i="7"/>
  <c r="Q174" i="7"/>
  <c r="R174" i="7"/>
  <c r="L45" i="43"/>
  <c r="T170" i="7"/>
  <c r="T171" i="7"/>
  <c r="T172" i="7"/>
  <c r="T173" i="7"/>
  <c r="T174" i="7"/>
  <c r="U170" i="7"/>
  <c r="S170" i="7"/>
  <c r="V170" i="7"/>
  <c r="U171" i="7"/>
  <c r="S171" i="7"/>
  <c r="V171" i="7"/>
  <c r="U172" i="7"/>
  <c r="S172" i="7"/>
  <c r="V172" i="7"/>
  <c r="U173" i="7"/>
  <c r="S173" i="7"/>
  <c r="V173" i="7"/>
  <c r="U174" i="7"/>
  <c r="S174" i="7"/>
  <c r="V174" i="7"/>
  <c r="P45" i="43"/>
  <c r="X170" i="7"/>
  <c r="X171" i="7"/>
  <c r="X172" i="7"/>
  <c r="X173" i="7"/>
  <c r="X174" i="7"/>
  <c r="Y170" i="7"/>
  <c r="W170" i="7"/>
  <c r="Z170" i="7"/>
  <c r="Y171" i="7"/>
  <c r="W171" i="7"/>
  <c r="Z171" i="7"/>
  <c r="Y172" i="7"/>
  <c r="W172" i="7"/>
  <c r="Z172" i="7"/>
  <c r="Y173" i="7"/>
  <c r="W173" i="7"/>
  <c r="Z173" i="7"/>
  <c r="Y174" i="7"/>
  <c r="W174" i="7"/>
  <c r="Z174" i="7"/>
  <c r="T45" i="43"/>
  <c r="AB170" i="7"/>
  <c r="AB171" i="7"/>
  <c r="AB172" i="7"/>
  <c r="AB173" i="7"/>
  <c r="AB174" i="7"/>
  <c r="AC170" i="7"/>
  <c r="AA170" i="7"/>
  <c r="AD170" i="7"/>
  <c r="AC171" i="7"/>
  <c r="AA171" i="7"/>
  <c r="AD171" i="7"/>
  <c r="AC172" i="7"/>
  <c r="AA172" i="7"/>
  <c r="AD172" i="7"/>
  <c r="AC173" i="7"/>
  <c r="AA173" i="7"/>
  <c r="AD173" i="7"/>
  <c r="AC174" i="7"/>
  <c r="AA174" i="7"/>
  <c r="AD174" i="7"/>
  <c r="X45" i="43"/>
  <c r="AF170" i="7"/>
  <c r="AF171" i="7"/>
  <c r="AF172" i="7"/>
  <c r="AF173" i="7"/>
  <c r="AF174" i="7"/>
  <c r="AG170" i="7"/>
  <c r="AE170" i="7"/>
  <c r="AH170" i="7"/>
  <c r="AG171" i="7"/>
  <c r="AE171" i="7"/>
  <c r="AH171" i="7"/>
  <c r="AG172" i="7"/>
  <c r="AE172" i="7"/>
  <c r="AH172" i="7"/>
  <c r="AG173" i="7"/>
  <c r="AE173" i="7"/>
  <c r="AH173" i="7"/>
  <c r="AG174" i="7"/>
  <c r="AE174" i="7"/>
  <c r="AH174" i="7"/>
  <c r="AB45" i="43"/>
  <c r="AJ170" i="7"/>
  <c r="AJ171" i="7"/>
  <c r="AJ172" i="7"/>
  <c r="AJ173" i="7"/>
  <c r="AJ174" i="7"/>
  <c r="AK170" i="7"/>
  <c r="AI170" i="7"/>
  <c r="AL170" i="7"/>
  <c r="AK171" i="7"/>
  <c r="AI171" i="7"/>
  <c r="AL171" i="7"/>
  <c r="AK172" i="7"/>
  <c r="AI172" i="7"/>
  <c r="AL172" i="7"/>
  <c r="AK173" i="7"/>
  <c r="AI173" i="7"/>
  <c r="AL173" i="7"/>
  <c r="AK174" i="7"/>
  <c r="AI174" i="7"/>
  <c r="AL174" i="7"/>
  <c r="AF45" i="43"/>
  <c r="AN170" i="7"/>
  <c r="AN171" i="7"/>
  <c r="AN172" i="7"/>
  <c r="AN173" i="7"/>
  <c r="AN174" i="7"/>
  <c r="AO170" i="7"/>
  <c r="AM170" i="7"/>
  <c r="AP170" i="7"/>
  <c r="AO171" i="7"/>
  <c r="AM171" i="7"/>
  <c r="AP171" i="7"/>
  <c r="AO172" i="7"/>
  <c r="AM172" i="7"/>
  <c r="AP172" i="7"/>
  <c r="AO173" i="7"/>
  <c r="AM173" i="7"/>
  <c r="AP173" i="7"/>
  <c r="AO174" i="7"/>
  <c r="AM174" i="7"/>
  <c r="AP174" i="7"/>
  <c r="AJ45" i="43"/>
  <c r="AR170" i="7"/>
  <c r="AR171" i="7"/>
  <c r="AR172" i="7"/>
  <c r="AR173" i="7"/>
  <c r="AR174" i="7"/>
  <c r="AS170" i="7"/>
  <c r="AQ170" i="7"/>
  <c r="AT170" i="7"/>
  <c r="AS171" i="7"/>
  <c r="AQ171" i="7"/>
  <c r="AT171" i="7"/>
  <c r="AS172" i="7"/>
  <c r="AQ172" i="7"/>
  <c r="AT172" i="7"/>
  <c r="AS173" i="7"/>
  <c r="AQ173" i="7"/>
  <c r="AT173" i="7"/>
  <c r="AS174" i="7"/>
  <c r="AQ174" i="7"/>
  <c r="AT174" i="7"/>
  <c r="AN45" i="43"/>
  <c r="AV170" i="7"/>
  <c r="AV171" i="7"/>
  <c r="AV172" i="7"/>
  <c r="AV173" i="7"/>
  <c r="AV174" i="7"/>
  <c r="AW170" i="7"/>
  <c r="AU170" i="7"/>
  <c r="AX170" i="7"/>
  <c r="AW171" i="7"/>
  <c r="AU171" i="7"/>
  <c r="AX171" i="7"/>
  <c r="AW172" i="7"/>
  <c r="AU172" i="7"/>
  <c r="AX172" i="7"/>
  <c r="AW173" i="7"/>
  <c r="AU173" i="7"/>
  <c r="AX173" i="7"/>
  <c r="AW174" i="7"/>
  <c r="AU174" i="7"/>
  <c r="AX174" i="7"/>
  <c r="AR45" i="43"/>
  <c r="AZ170" i="7"/>
  <c r="AZ171" i="7"/>
  <c r="AZ172" i="7"/>
  <c r="AZ173" i="7"/>
  <c r="AZ174" i="7"/>
  <c r="BA170" i="7"/>
  <c r="AY170" i="7"/>
  <c r="BB170" i="7"/>
  <c r="BA171" i="7"/>
  <c r="AY171" i="7"/>
  <c r="BB171" i="7"/>
  <c r="BA172" i="7"/>
  <c r="AY172" i="7"/>
  <c r="BB172" i="7"/>
  <c r="BA173" i="7"/>
  <c r="AY173" i="7"/>
  <c r="BB173" i="7"/>
  <c r="BA174" i="7"/>
  <c r="AY174" i="7"/>
  <c r="BB174" i="7"/>
  <c r="AV45" i="43"/>
  <c r="AX45" i="43"/>
  <c r="D46" i="43"/>
  <c r="L179" i="7"/>
  <c r="L180" i="7"/>
  <c r="L181" i="7"/>
  <c r="L182" i="7"/>
  <c r="L183" i="7"/>
  <c r="M179" i="7"/>
  <c r="K179" i="7"/>
  <c r="N179" i="7"/>
  <c r="M180" i="7"/>
  <c r="K180" i="7"/>
  <c r="N180" i="7"/>
  <c r="M181" i="7"/>
  <c r="K181" i="7"/>
  <c r="N181" i="7"/>
  <c r="M182" i="7"/>
  <c r="K182" i="7"/>
  <c r="N182" i="7"/>
  <c r="M183" i="7"/>
  <c r="N183" i="7"/>
  <c r="H46" i="43"/>
  <c r="P179" i="7"/>
  <c r="P180" i="7"/>
  <c r="P181" i="7"/>
  <c r="P182" i="7"/>
  <c r="P183" i="7"/>
  <c r="Q179" i="7"/>
  <c r="O179" i="7"/>
  <c r="R179" i="7"/>
  <c r="Q180" i="7"/>
  <c r="O180" i="7"/>
  <c r="R180" i="7"/>
  <c r="Q181" i="7"/>
  <c r="O181" i="7"/>
  <c r="R181" i="7"/>
  <c r="Q182" i="7"/>
  <c r="O182" i="7"/>
  <c r="R182" i="7"/>
  <c r="Q183" i="7"/>
  <c r="R183" i="7"/>
  <c r="L46" i="43"/>
  <c r="T179" i="7"/>
  <c r="T180" i="7"/>
  <c r="T181" i="7"/>
  <c r="T182" i="7"/>
  <c r="T183" i="7"/>
  <c r="U179" i="7"/>
  <c r="S179" i="7"/>
  <c r="V179" i="7"/>
  <c r="U180" i="7"/>
  <c r="S180" i="7"/>
  <c r="V180" i="7"/>
  <c r="U181" i="7"/>
  <c r="S181" i="7"/>
  <c r="V181" i="7"/>
  <c r="U182" i="7"/>
  <c r="S182" i="7"/>
  <c r="V182" i="7"/>
  <c r="U183" i="7"/>
  <c r="S183" i="7"/>
  <c r="V183" i="7"/>
  <c r="P46" i="43"/>
  <c r="X179" i="7"/>
  <c r="X180" i="7"/>
  <c r="X181" i="7"/>
  <c r="X182" i="7"/>
  <c r="X183" i="7"/>
  <c r="Y179" i="7"/>
  <c r="W179" i="7"/>
  <c r="Z179" i="7"/>
  <c r="Y180" i="7"/>
  <c r="W180" i="7"/>
  <c r="Z180" i="7"/>
  <c r="Y181" i="7"/>
  <c r="W181" i="7"/>
  <c r="Z181" i="7"/>
  <c r="Y182" i="7"/>
  <c r="W182" i="7"/>
  <c r="Z182" i="7"/>
  <c r="Y183" i="7"/>
  <c r="W183" i="7"/>
  <c r="Z183" i="7"/>
  <c r="T46" i="43"/>
  <c r="AB179" i="7"/>
  <c r="AB180" i="7"/>
  <c r="AB181" i="7"/>
  <c r="AB182" i="7"/>
  <c r="AB183" i="7"/>
  <c r="AC179" i="7"/>
  <c r="AA179" i="7"/>
  <c r="AD179" i="7"/>
  <c r="AC180" i="7"/>
  <c r="AA180" i="7"/>
  <c r="AD180" i="7"/>
  <c r="AC181" i="7"/>
  <c r="AA181" i="7"/>
  <c r="AD181" i="7"/>
  <c r="AC182" i="7"/>
  <c r="AA182" i="7"/>
  <c r="AD182" i="7"/>
  <c r="AC183" i="7"/>
  <c r="AA183" i="7"/>
  <c r="AD183" i="7"/>
  <c r="X46" i="43"/>
  <c r="AF179" i="7"/>
  <c r="AF180" i="7"/>
  <c r="AF181" i="7"/>
  <c r="AF182" i="7"/>
  <c r="AF183" i="7"/>
  <c r="AG179" i="7"/>
  <c r="AE179" i="7"/>
  <c r="AH179" i="7"/>
  <c r="AG180" i="7"/>
  <c r="AE180" i="7"/>
  <c r="AH180" i="7"/>
  <c r="AG181" i="7"/>
  <c r="AE181" i="7"/>
  <c r="AH181" i="7"/>
  <c r="AG182" i="7"/>
  <c r="AE182" i="7"/>
  <c r="AH182" i="7"/>
  <c r="AG183" i="7"/>
  <c r="AE183" i="7"/>
  <c r="AH183" i="7"/>
  <c r="AB46" i="43"/>
  <c r="AJ179" i="7"/>
  <c r="AJ180" i="7"/>
  <c r="AJ181" i="7"/>
  <c r="AJ182" i="7"/>
  <c r="AJ183" i="7"/>
  <c r="AK179" i="7"/>
  <c r="AI179" i="7"/>
  <c r="AL179" i="7"/>
  <c r="AK180" i="7"/>
  <c r="AI180" i="7"/>
  <c r="AL180" i="7"/>
  <c r="AK181" i="7"/>
  <c r="AI181" i="7"/>
  <c r="AL181" i="7"/>
  <c r="AK182" i="7"/>
  <c r="AI182" i="7"/>
  <c r="AL182" i="7"/>
  <c r="AK183" i="7"/>
  <c r="AI183" i="7"/>
  <c r="AL183" i="7"/>
  <c r="AF46" i="43"/>
  <c r="AN179" i="7"/>
  <c r="AN180" i="7"/>
  <c r="AN181" i="7"/>
  <c r="AN182" i="7"/>
  <c r="AN183" i="7"/>
  <c r="AO179" i="7"/>
  <c r="AM179" i="7"/>
  <c r="AP179" i="7"/>
  <c r="AO180" i="7"/>
  <c r="AM180" i="7"/>
  <c r="AP180" i="7"/>
  <c r="AO181" i="7"/>
  <c r="AM181" i="7"/>
  <c r="AP181" i="7"/>
  <c r="AO182" i="7"/>
  <c r="AM182" i="7"/>
  <c r="AP182" i="7"/>
  <c r="AO183" i="7"/>
  <c r="AM183" i="7"/>
  <c r="AP183" i="7"/>
  <c r="AJ46" i="43"/>
  <c r="AR179" i="7"/>
  <c r="AR180" i="7"/>
  <c r="AR181" i="7"/>
  <c r="AR182" i="7"/>
  <c r="AR183" i="7"/>
  <c r="AS179" i="7"/>
  <c r="AQ179" i="7"/>
  <c r="AT179" i="7"/>
  <c r="AS180" i="7"/>
  <c r="AQ180" i="7"/>
  <c r="AT180" i="7"/>
  <c r="AS181" i="7"/>
  <c r="AQ181" i="7"/>
  <c r="AT181" i="7"/>
  <c r="AS182" i="7"/>
  <c r="AQ182" i="7"/>
  <c r="AT182" i="7"/>
  <c r="AS183" i="7"/>
  <c r="AQ183" i="7"/>
  <c r="AT183" i="7"/>
  <c r="AN46" i="43"/>
  <c r="AV179" i="7"/>
  <c r="AV180" i="7"/>
  <c r="AV181" i="7"/>
  <c r="AV182" i="7"/>
  <c r="AV183" i="7"/>
  <c r="AW179" i="7"/>
  <c r="AU179" i="7"/>
  <c r="AX179" i="7"/>
  <c r="AW180" i="7"/>
  <c r="AU180" i="7"/>
  <c r="AX180" i="7"/>
  <c r="AW181" i="7"/>
  <c r="AU181" i="7"/>
  <c r="AX181" i="7"/>
  <c r="AW182" i="7"/>
  <c r="AU182" i="7"/>
  <c r="AX182" i="7"/>
  <c r="AW183" i="7"/>
  <c r="AU183" i="7"/>
  <c r="AX183" i="7"/>
  <c r="AR46" i="43"/>
  <c r="AZ179" i="7"/>
  <c r="AZ180" i="7"/>
  <c r="AZ181" i="7"/>
  <c r="AZ182" i="7"/>
  <c r="AZ183" i="7"/>
  <c r="BA179" i="7"/>
  <c r="AY179" i="7"/>
  <c r="BB179" i="7"/>
  <c r="BA180" i="7"/>
  <c r="AY180" i="7"/>
  <c r="BB180" i="7"/>
  <c r="BA181" i="7"/>
  <c r="AY181" i="7"/>
  <c r="BB181" i="7"/>
  <c r="BA182" i="7"/>
  <c r="AY182" i="7"/>
  <c r="BB182" i="7"/>
  <c r="BA183" i="7"/>
  <c r="AY183" i="7"/>
  <c r="BB183" i="7"/>
  <c r="AV46" i="43"/>
  <c r="AX46" i="43"/>
  <c r="AX47" i="43"/>
  <c r="D48" i="43"/>
  <c r="L188" i="7"/>
  <c r="L189" i="7"/>
  <c r="L190" i="7"/>
  <c r="L191" i="7"/>
  <c r="L192" i="7"/>
  <c r="M188" i="7"/>
  <c r="K188" i="7"/>
  <c r="N188" i="7"/>
  <c r="M189" i="7"/>
  <c r="K189" i="7"/>
  <c r="N189" i="7"/>
  <c r="M190" i="7"/>
  <c r="K190" i="7"/>
  <c r="N190" i="7"/>
  <c r="M191" i="7"/>
  <c r="K191" i="7"/>
  <c r="N191" i="7"/>
  <c r="M192" i="7"/>
  <c r="N192" i="7"/>
  <c r="H48" i="43"/>
  <c r="P188" i="7"/>
  <c r="P189" i="7"/>
  <c r="P190" i="7"/>
  <c r="P191" i="7"/>
  <c r="P192" i="7"/>
  <c r="Q188" i="7"/>
  <c r="O188" i="7"/>
  <c r="R188" i="7"/>
  <c r="Q189" i="7"/>
  <c r="O189" i="7"/>
  <c r="R189" i="7"/>
  <c r="Q190" i="7"/>
  <c r="O190" i="7"/>
  <c r="R190" i="7"/>
  <c r="Q191" i="7"/>
  <c r="O191" i="7"/>
  <c r="R191" i="7"/>
  <c r="Q192" i="7"/>
  <c r="R192" i="7"/>
  <c r="L48" i="43"/>
  <c r="T188" i="7"/>
  <c r="T189" i="7"/>
  <c r="T190" i="7"/>
  <c r="T191" i="7"/>
  <c r="T192" i="7"/>
  <c r="U188" i="7"/>
  <c r="S188" i="7"/>
  <c r="V188" i="7"/>
  <c r="U189" i="7"/>
  <c r="S189" i="7"/>
  <c r="V189" i="7"/>
  <c r="U190" i="7"/>
  <c r="S190" i="7"/>
  <c r="V190" i="7"/>
  <c r="U191" i="7"/>
  <c r="S191" i="7"/>
  <c r="V191" i="7"/>
  <c r="U192" i="7"/>
  <c r="S192" i="7"/>
  <c r="V192" i="7"/>
  <c r="P48" i="43"/>
  <c r="X188" i="7"/>
  <c r="X189" i="7"/>
  <c r="X190" i="7"/>
  <c r="X191" i="7"/>
  <c r="X192" i="7"/>
  <c r="Y188" i="7"/>
  <c r="W188" i="7"/>
  <c r="Z188" i="7"/>
  <c r="Y189" i="7"/>
  <c r="W189" i="7"/>
  <c r="Z189" i="7"/>
  <c r="Y190" i="7"/>
  <c r="W190" i="7"/>
  <c r="Z190" i="7"/>
  <c r="Y191" i="7"/>
  <c r="W191" i="7"/>
  <c r="Z191" i="7"/>
  <c r="Y192" i="7"/>
  <c r="W192" i="7"/>
  <c r="Z192" i="7"/>
  <c r="T48" i="43"/>
  <c r="AB188" i="7"/>
  <c r="AB189" i="7"/>
  <c r="AB190" i="7"/>
  <c r="AB191" i="7"/>
  <c r="AB192" i="7"/>
  <c r="AC188" i="7"/>
  <c r="AA188" i="7"/>
  <c r="AD188" i="7"/>
  <c r="AC189" i="7"/>
  <c r="AA189" i="7"/>
  <c r="AD189" i="7"/>
  <c r="AC190" i="7"/>
  <c r="AA190" i="7"/>
  <c r="AD190" i="7"/>
  <c r="AC191" i="7"/>
  <c r="AA191" i="7"/>
  <c r="AD191" i="7"/>
  <c r="AC192" i="7"/>
  <c r="AA192" i="7"/>
  <c r="AD192" i="7"/>
  <c r="X48" i="43"/>
  <c r="AF188" i="7"/>
  <c r="AF189" i="7"/>
  <c r="AF190" i="7"/>
  <c r="AF191" i="7"/>
  <c r="AF192" i="7"/>
  <c r="AG188" i="7"/>
  <c r="AE188" i="7"/>
  <c r="AH188" i="7"/>
  <c r="AG189" i="7"/>
  <c r="AE189" i="7"/>
  <c r="AH189" i="7"/>
  <c r="AG190" i="7"/>
  <c r="AE190" i="7"/>
  <c r="AH190" i="7"/>
  <c r="AG191" i="7"/>
  <c r="AE191" i="7"/>
  <c r="AH191" i="7"/>
  <c r="AG192" i="7"/>
  <c r="AE192" i="7"/>
  <c r="AH192" i="7"/>
  <c r="AB48" i="43"/>
  <c r="AJ188" i="7"/>
  <c r="AJ189" i="7"/>
  <c r="AJ190" i="7"/>
  <c r="AJ191" i="7"/>
  <c r="AJ192" i="7"/>
  <c r="AK188" i="7"/>
  <c r="AI188" i="7"/>
  <c r="AL188" i="7"/>
  <c r="AK189" i="7"/>
  <c r="AI189" i="7"/>
  <c r="AL189" i="7"/>
  <c r="AK190" i="7"/>
  <c r="AI190" i="7"/>
  <c r="AL190" i="7"/>
  <c r="AK191" i="7"/>
  <c r="AI191" i="7"/>
  <c r="AL191" i="7"/>
  <c r="AK192" i="7"/>
  <c r="AI192" i="7"/>
  <c r="AL192" i="7"/>
  <c r="AF48" i="43"/>
  <c r="AN188" i="7"/>
  <c r="AN189" i="7"/>
  <c r="AN190" i="7"/>
  <c r="AN191" i="7"/>
  <c r="AN192" i="7"/>
  <c r="AO188" i="7"/>
  <c r="AM188" i="7"/>
  <c r="AP188" i="7"/>
  <c r="AO189" i="7"/>
  <c r="AM189" i="7"/>
  <c r="AP189" i="7"/>
  <c r="AO190" i="7"/>
  <c r="AM190" i="7"/>
  <c r="AP190" i="7"/>
  <c r="AO191" i="7"/>
  <c r="AM191" i="7"/>
  <c r="AP191" i="7"/>
  <c r="AO192" i="7"/>
  <c r="AM192" i="7"/>
  <c r="AP192" i="7"/>
  <c r="AJ48" i="43"/>
  <c r="AR188" i="7"/>
  <c r="AR189" i="7"/>
  <c r="AR190" i="7"/>
  <c r="AR191" i="7"/>
  <c r="AR192" i="7"/>
  <c r="AS188" i="7"/>
  <c r="AQ188" i="7"/>
  <c r="AT188" i="7"/>
  <c r="AS189" i="7"/>
  <c r="AQ189" i="7"/>
  <c r="AT189" i="7"/>
  <c r="AS190" i="7"/>
  <c r="AQ190" i="7"/>
  <c r="AT190" i="7"/>
  <c r="AS191" i="7"/>
  <c r="AQ191" i="7"/>
  <c r="AT191" i="7"/>
  <c r="AS192" i="7"/>
  <c r="AQ192" i="7"/>
  <c r="AT192" i="7"/>
  <c r="AN48" i="43"/>
  <c r="AV188" i="7"/>
  <c r="AV189" i="7"/>
  <c r="AV190" i="7"/>
  <c r="AV191" i="7"/>
  <c r="AV192" i="7"/>
  <c r="AW188" i="7"/>
  <c r="AU188" i="7"/>
  <c r="AX188" i="7"/>
  <c r="AW189" i="7"/>
  <c r="AU189" i="7"/>
  <c r="AX189" i="7"/>
  <c r="AW190" i="7"/>
  <c r="AU190" i="7"/>
  <c r="AX190" i="7"/>
  <c r="AW191" i="7"/>
  <c r="AU191" i="7"/>
  <c r="AX191" i="7"/>
  <c r="AW192" i="7"/>
  <c r="AU192" i="7"/>
  <c r="AX192" i="7"/>
  <c r="AR48" i="43"/>
  <c r="AZ188" i="7"/>
  <c r="AZ189" i="7"/>
  <c r="AZ190" i="7"/>
  <c r="AZ191" i="7"/>
  <c r="AZ192" i="7"/>
  <c r="BA188" i="7"/>
  <c r="AY188" i="7"/>
  <c r="BB188" i="7"/>
  <c r="BA189" i="7"/>
  <c r="AY189" i="7"/>
  <c r="BB189" i="7"/>
  <c r="BA190" i="7"/>
  <c r="AY190" i="7"/>
  <c r="BB190" i="7"/>
  <c r="BA191" i="7"/>
  <c r="AY191" i="7"/>
  <c r="BB191" i="7"/>
  <c r="BA192" i="7"/>
  <c r="AY192" i="7"/>
  <c r="BB192" i="7"/>
  <c r="AV48" i="43"/>
  <c r="AX48" i="43"/>
  <c r="D49" i="43"/>
  <c r="L195" i="7"/>
  <c r="L196" i="7"/>
  <c r="L197" i="7"/>
  <c r="L198" i="7"/>
  <c r="L199" i="7"/>
  <c r="M195" i="7"/>
  <c r="K195" i="7"/>
  <c r="N195" i="7"/>
  <c r="M196" i="7"/>
  <c r="K196" i="7"/>
  <c r="N196" i="7"/>
  <c r="M197" i="7"/>
  <c r="K197" i="7"/>
  <c r="N197" i="7"/>
  <c r="M198" i="7"/>
  <c r="K198" i="7"/>
  <c r="N198" i="7"/>
  <c r="M199" i="7"/>
  <c r="N199" i="7"/>
  <c r="H49" i="43"/>
  <c r="P195" i="7"/>
  <c r="P196" i="7"/>
  <c r="P197" i="7"/>
  <c r="P198" i="7"/>
  <c r="P199" i="7"/>
  <c r="Q195" i="7"/>
  <c r="O195" i="7"/>
  <c r="R195" i="7"/>
  <c r="Q196" i="7"/>
  <c r="O196" i="7"/>
  <c r="R196" i="7"/>
  <c r="Q197" i="7"/>
  <c r="O197" i="7"/>
  <c r="R197" i="7"/>
  <c r="Q198" i="7"/>
  <c r="O198" i="7"/>
  <c r="R198" i="7"/>
  <c r="Q199" i="7"/>
  <c r="R199" i="7"/>
  <c r="L49" i="43"/>
  <c r="T195" i="7"/>
  <c r="T196" i="7"/>
  <c r="T197" i="7"/>
  <c r="T198" i="7"/>
  <c r="T199" i="7"/>
  <c r="U195" i="7"/>
  <c r="S195" i="7"/>
  <c r="V195" i="7"/>
  <c r="U196" i="7"/>
  <c r="S196" i="7"/>
  <c r="V196" i="7"/>
  <c r="U197" i="7"/>
  <c r="S197" i="7"/>
  <c r="V197" i="7"/>
  <c r="U198" i="7"/>
  <c r="S198" i="7"/>
  <c r="V198" i="7"/>
  <c r="U199" i="7"/>
  <c r="S199" i="7"/>
  <c r="V199" i="7"/>
  <c r="P49" i="43"/>
  <c r="X195" i="7"/>
  <c r="X196" i="7"/>
  <c r="X197" i="7"/>
  <c r="X198" i="7"/>
  <c r="X199" i="7"/>
  <c r="Y195" i="7"/>
  <c r="W195" i="7"/>
  <c r="Z195" i="7"/>
  <c r="Y196" i="7"/>
  <c r="W196" i="7"/>
  <c r="Z196" i="7"/>
  <c r="Y197" i="7"/>
  <c r="W197" i="7"/>
  <c r="Z197" i="7"/>
  <c r="Y198" i="7"/>
  <c r="W198" i="7"/>
  <c r="Z198" i="7"/>
  <c r="Y199" i="7"/>
  <c r="W199" i="7"/>
  <c r="Z199" i="7"/>
  <c r="T49" i="43"/>
  <c r="AB195" i="7"/>
  <c r="AB196" i="7"/>
  <c r="AB197" i="7"/>
  <c r="AB198" i="7"/>
  <c r="AB199" i="7"/>
  <c r="AC195" i="7"/>
  <c r="AA195" i="7"/>
  <c r="AD195" i="7"/>
  <c r="AC196" i="7"/>
  <c r="AA196" i="7"/>
  <c r="AD196" i="7"/>
  <c r="AC197" i="7"/>
  <c r="AA197" i="7"/>
  <c r="AD197" i="7"/>
  <c r="AC198" i="7"/>
  <c r="AA198" i="7"/>
  <c r="AD198" i="7"/>
  <c r="AC199" i="7"/>
  <c r="AA199" i="7"/>
  <c r="AD199" i="7"/>
  <c r="X49" i="43"/>
  <c r="AF195" i="7"/>
  <c r="AF196" i="7"/>
  <c r="AF197" i="7"/>
  <c r="AF198" i="7"/>
  <c r="AF199" i="7"/>
  <c r="AG195" i="7"/>
  <c r="AE195" i="7"/>
  <c r="AH195" i="7"/>
  <c r="AG196" i="7"/>
  <c r="AE196" i="7"/>
  <c r="AH196" i="7"/>
  <c r="AG197" i="7"/>
  <c r="AE197" i="7"/>
  <c r="AH197" i="7"/>
  <c r="AG198" i="7"/>
  <c r="AE198" i="7"/>
  <c r="AH198" i="7"/>
  <c r="AG199" i="7"/>
  <c r="AE199" i="7"/>
  <c r="AH199" i="7"/>
  <c r="AB49" i="43"/>
  <c r="AJ195" i="7"/>
  <c r="AJ196" i="7"/>
  <c r="AJ197" i="7"/>
  <c r="AJ198" i="7"/>
  <c r="AJ199" i="7"/>
  <c r="AK195" i="7"/>
  <c r="AI195" i="7"/>
  <c r="AL195" i="7"/>
  <c r="AK196" i="7"/>
  <c r="AI196" i="7"/>
  <c r="AL196" i="7"/>
  <c r="AK197" i="7"/>
  <c r="AI197" i="7"/>
  <c r="AL197" i="7"/>
  <c r="AK198" i="7"/>
  <c r="AI198" i="7"/>
  <c r="AL198" i="7"/>
  <c r="AK199" i="7"/>
  <c r="AI199" i="7"/>
  <c r="AL199" i="7"/>
  <c r="AF49" i="43"/>
  <c r="AN195" i="7"/>
  <c r="AN196" i="7"/>
  <c r="AN197" i="7"/>
  <c r="AN198" i="7"/>
  <c r="AN199" i="7"/>
  <c r="AO195" i="7"/>
  <c r="AM195" i="7"/>
  <c r="AP195" i="7"/>
  <c r="AO196" i="7"/>
  <c r="AM196" i="7"/>
  <c r="AP196" i="7"/>
  <c r="AO197" i="7"/>
  <c r="AM197" i="7"/>
  <c r="AP197" i="7"/>
  <c r="AO198" i="7"/>
  <c r="AM198" i="7"/>
  <c r="AP198" i="7"/>
  <c r="AO199" i="7"/>
  <c r="AM199" i="7"/>
  <c r="AP199" i="7"/>
  <c r="AJ49" i="43"/>
  <c r="AR195" i="7"/>
  <c r="AR196" i="7"/>
  <c r="AR197" i="7"/>
  <c r="AR198" i="7"/>
  <c r="AR199" i="7"/>
  <c r="AS195" i="7"/>
  <c r="AQ195" i="7"/>
  <c r="AT195" i="7"/>
  <c r="AS196" i="7"/>
  <c r="AQ196" i="7"/>
  <c r="AT196" i="7"/>
  <c r="AS197" i="7"/>
  <c r="AQ197" i="7"/>
  <c r="AT197" i="7"/>
  <c r="AS198" i="7"/>
  <c r="AQ198" i="7"/>
  <c r="AT198" i="7"/>
  <c r="AS199" i="7"/>
  <c r="AQ199" i="7"/>
  <c r="AT199" i="7"/>
  <c r="AN49" i="43"/>
  <c r="AV195" i="7"/>
  <c r="AV196" i="7"/>
  <c r="AV197" i="7"/>
  <c r="AV198" i="7"/>
  <c r="AV199" i="7"/>
  <c r="AW195" i="7"/>
  <c r="AU195" i="7"/>
  <c r="AX195" i="7"/>
  <c r="AW196" i="7"/>
  <c r="AU196" i="7"/>
  <c r="AX196" i="7"/>
  <c r="AW197" i="7"/>
  <c r="AU197" i="7"/>
  <c r="AX197" i="7"/>
  <c r="AW198" i="7"/>
  <c r="AU198" i="7"/>
  <c r="AX198" i="7"/>
  <c r="AW199" i="7"/>
  <c r="AU199" i="7"/>
  <c r="AX199" i="7"/>
  <c r="AR49" i="43"/>
  <c r="AZ195" i="7"/>
  <c r="AZ196" i="7"/>
  <c r="AZ197" i="7"/>
  <c r="AZ198" i="7"/>
  <c r="AZ199" i="7"/>
  <c r="BA195" i="7"/>
  <c r="AY195" i="7"/>
  <c r="BB195" i="7"/>
  <c r="BA196" i="7"/>
  <c r="AY196" i="7"/>
  <c r="BB196" i="7"/>
  <c r="BA197" i="7"/>
  <c r="AY197" i="7"/>
  <c r="BB197" i="7"/>
  <c r="BA198" i="7"/>
  <c r="AY198" i="7"/>
  <c r="BB198" i="7"/>
  <c r="BA199" i="7"/>
  <c r="AY199" i="7"/>
  <c r="BB199" i="7"/>
  <c r="AV49" i="43"/>
  <c r="AX49" i="43"/>
  <c r="D50" i="43"/>
  <c r="L202" i="7"/>
  <c r="L203" i="7"/>
  <c r="L204" i="7"/>
  <c r="L205" i="7"/>
  <c r="L206" i="7"/>
  <c r="M202" i="7"/>
  <c r="K202" i="7"/>
  <c r="N202" i="7"/>
  <c r="M203" i="7"/>
  <c r="K203" i="7"/>
  <c r="N203" i="7"/>
  <c r="M204" i="7"/>
  <c r="K204" i="7"/>
  <c r="N204" i="7"/>
  <c r="M205" i="7"/>
  <c r="K205" i="7"/>
  <c r="N205" i="7"/>
  <c r="M206" i="7"/>
  <c r="N206" i="7"/>
  <c r="H50" i="43"/>
  <c r="P202" i="7"/>
  <c r="P203" i="7"/>
  <c r="P204" i="7"/>
  <c r="P205" i="7"/>
  <c r="P206" i="7"/>
  <c r="Q202" i="7"/>
  <c r="O202" i="7"/>
  <c r="R202" i="7"/>
  <c r="Q203" i="7"/>
  <c r="O203" i="7"/>
  <c r="R203" i="7"/>
  <c r="Q204" i="7"/>
  <c r="O204" i="7"/>
  <c r="R204" i="7"/>
  <c r="Q205" i="7"/>
  <c r="O205" i="7"/>
  <c r="R205" i="7"/>
  <c r="Q206" i="7"/>
  <c r="R206" i="7"/>
  <c r="L50" i="43"/>
  <c r="T202" i="7"/>
  <c r="T203" i="7"/>
  <c r="T204" i="7"/>
  <c r="T205" i="7"/>
  <c r="T206" i="7"/>
  <c r="U202" i="7"/>
  <c r="S202" i="7"/>
  <c r="V202" i="7"/>
  <c r="U203" i="7"/>
  <c r="S203" i="7"/>
  <c r="V203" i="7"/>
  <c r="U204" i="7"/>
  <c r="S204" i="7"/>
  <c r="V204" i="7"/>
  <c r="U205" i="7"/>
  <c r="S205" i="7"/>
  <c r="V205" i="7"/>
  <c r="U206" i="7"/>
  <c r="S206" i="7"/>
  <c r="V206" i="7"/>
  <c r="P50" i="43"/>
  <c r="X202" i="7"/>
  <c r="X203" i="7"/>
  <c r="X204" i="7"/>
  <c r="X205" i="7"/>
  <c r="X206" i="7"/>
  <c r="Y202" i="7"/>
  <c r="W202" i="7"/>
  <c r="Z202" i="7"/>
  <c r="Y203" i="7"/>
  <c r="W203" i="7"/>
  <c r="Z203" i="7"/>
  <c r="Y204" i="7"/>
  <c r="W204" i="7"/>
  <c r="Z204" i="7"/>
  <c r="Y205" i="7"/>
  <c r="W205" i="7"/>
  <c r="Z205" i="7"/>
  <c r="Y206" i="7"/>
  <c r="W206" i="7"/>
  <c r="Z206" i="7"/>
  <c r="T50" i="43"/>
  <c r="AB202" i="7"/>
  <c r="AB203" i="7"/>
  <c r="AB204" i="7"/>
  <c r="AB205" i="7"/>
  <c r="AB206" i="7"/>
  <c r="AC202" i="7"/>
  <c r="AA202" i="7"/>
  <c r="AD202" i="7"/>
  <c r="AC203" i="7"/>
  <c r="AA203" i="7"/>
  <c r="AD203" i="7"/>
  <c r="AC204" i="7"/>
  <c r="AA204" i="7"/>
  <c r="AD204" i="7"/>
  <c r="AC205" i="7"/>
  <c r="AA205" i="7"/>
  <c r="AD205" i="7"/>
  <c r="AC206" i="7"/>
  <c r="AA206" i="7"/>
  <c r="AD206" i="7"/>
  <c r="X50" i="43"/>
  <c r="AF202" i="7"/>
  <c r="AF203" i="7"/>
  <c r="AF204" i="7"/>
  <c r="AF205" i="7"/>
  <c r="AF206" i="7"/>
  <c r="AG202" i="7"/>
  <c r="AE202" i="7"/>
  <c r="AH202" i="7"/>
  <c r="AG203" i="7"/>
  <c r="AE203" i="7"/>
  <c r="AH203" i="7"/>
  <c r="AG204" i="7"/>
  <c r="AE204" i="7"/>
  <c r="AH204" i="7"/>
  <c r="AG205" i="7"/>
  <c r="AE205" i="7"/>
  <c r="AH205" i="7"/>
  <c r="AG206" i="7"/>
  <c r="AE206" i="7"/>
  <c r="AH206" i="7"/>
  <c r="AB50" i="43"/>
  <c r="AJ202" i="7"/>
  <c r="AJ203" i="7"/>
  <c r="AJ204" i="7"/>
  <c r="AJ205" i="7"/>
  <c r="AJ206" i="7"/>
  <c r="AK202" i="7"/>
  <c r="AI202" i="7"/>
  <c r="AL202" i="7"/>
  <c r="AK203" i="7"/>
  <c r="AI203" i="7"/>
  <c r="AL203" i="7"/>
  <c r="AK204" i="7"/>
  <c r="AI204" i="7"/>
  <c r="AL204" i="7"/>
  <c r="AK205" i="7"/>
  <c r="AI205" i="7"/>
  <c r="AL205" i="7"/>
  <c r="AK206" i="7"/>
  <c r="AI206" i="7"/>
  <c r="AL206" i="7"/>
  <c r="AF50" i="43"/>
  <c r="AN202" i="7"/>
  <c r="AN203" i="7"/>
  <c r="AN204" i="7"/>
  <c r="AN205" i="7"/>
  <c r="AN206" i="7"/>
  <c r="AO202" i="7"/>
  <c r="AM202" i="7"/>
  <c r="AP202" i="7"/>
  <c r="AO203" i="7"/>
  <c r="AM203" i="7"/>
  <c r="AP203" i="7"/>
  <c r="AO204" i="7"/>
  <c r="AM204" i="7"/>
  <c r="AP204" i="7"/>
  <c r="AO205" i="7"/>
  <c r="AM205" i="7"/>
  <c r="AP205" i="7"/>
  <c r="AO206" i="7"/>
  <c r="AM206" i="7"/>
  <c r="AP206" i="7"/>
  <c r="AJ50" i="43"/>
  <c r="AR202" i="7"/>
  <c r="AR203" i="7"/>
  <c r="AR204" i="7"/>
  <c r="AR205" i="7"/>
  <c r="AR206" i="7"/>
  <c r="AS202" i="7"/>
  <c r="AQ202" i="7"/>
  <c r="AT202" i="7"/>
  <c r="AS203" i="7"/>
  <c r="AQ203" i="7"/>
  <c r="AT203" i="7"/>
  <c r="AS204" i="7"/>
  <c r="AQ204" i="7"/>
  <c r="AT204" i="7"/>
  <c r="AS205" i="7"/>
  <c r="AQ205" i="7"/>
  <c r="AT205" i="7"/>
  <c r="AS206" i="7"/>
  <c r="AQ206" i="7"/>
  <c r="AT206" i="7"/>
  <c r="AN50" i="43"/>
  <c r="AV202" i="7"/>
  <c r="AV203" i="7"/>
  <c r="AV204" i="7"/>
  <c r="AV205" i="7"/>
  <c r="AV206" i="7"/>
  <c r="AW202" i="7"/>
  <c r="AU202" i="7"/>
  <c r="AX202" i="7"/>
  <c r="AW203" i="7"/>
  <c r="AU203" i="7"/>
  <c r="AX203" i="7"/>
  <c r="AW204" i="7"/>
  <c r="AU204" i="7"/>
  <c r="AX204" i="7"/>
  <c r="AW205" i="7"/>
  <c r="AU205" i="7"/>
  <c r="AX205" i="7"/>
  <c r="AW206" i="7"/>
  <c r="AU206" i="7"/>
  <c r="AX206" i="7"/>
  <c r="AR50" i="43"/>
  <c r="AZ202" i="7"/>
  <c r="AZ203" i="7"/>
  <c r="AZ204" i="7"/>
  <c r="AZ205" i="7"/>
  <c r="AZ206" i="7"/>
  <c r="BA202" i="7"/>
  <c r="AY202" i="7"/>
  <c r="BB202" i="7"/>
  <c r="BA203" i="7"/>
  <c r="AY203" i="7"/>
  <c r="BB203" i="7"/>
  <c r="BA204" i="7"/>
  <c r="AY204" i="7"/>
  <c r="BB204" i="7"/>
  <c r="BA205" i="7"/>
  <c r="AY205" i="7"/>
  <c r="BB205" i="7"/>
  <c r="BA206" i="7"/>
  <c r="AY206" i="7"/>
  <c r="BB206" i="7"/>
  <c r="AV50" i="43"/>
  <c r="AX50" i="43"/>
  <c r="AX51" i="43"/>
  <c r="D41" i="43"/>
  <c r="L151" i="7"/>
  <c r="L152" i="7"/>
  <c r="L153" i="7"/>
  <c r="L154" i="7"/>
  <c r="L155" i="7"/>
  <c r="M133" i="7"/>
  <c r="K133" i="7"/>
  <c r="N133" i="7"/>
  <c r="M134" i="7"/>
  <c r="K134" i="7"/>
  <c r="N134" i="7"/>
  <c r="M135" i="7"/>
  <c r="K135" i="7"/>
  <c r="N135" i="7"/>
  <c r="M136" i="7"/>
  <c r="K136" i="7"/>
  <c r="N136" i="7"/>
  <c r="H41" i="43"/>
  <c r="P151" i="7"/>
  <c r="P152" i="7"/>
  <c r="P153" i="7"/>
  <c r="P154" i="7"/>
  <c r="P155" i="7"/>
  <c r="Q133" i="7"/>
  <c r="O133" i="7"/>
  <c r="R133" i="7"/>
  <c r="Q134" i="7"/>
  <c r="O134" i="7"/>
  <c r="R134" i="7"/>
  <c r="Q135" i="7"/>
  <c r="O135" i="7"/>
  <c r="R135" i="7"/>
  <c r="Q136" i="7"/>
  <c r="O136" i="7"/>
  <c r="R136" i="7"/>
  <c r="L41" i="43"/>
  <c r="T151" i="7"/>
  <c r="T152" i="7"/>
  <c r="T153" i="7"/>
  <c r="T154" i="7"/>
  <c r="T155" i="7"/>
  <c r="U133" i="7"/>
  <c r="S133" i="7"/>
  <c r="V133" i="7"/>
  <c r="U134" i="7"/>
  <c r="S134" i="7"/>
  <c r="V134" i="7"/>
  <c r="U135" i="7"/>
  <c r="S135" i="7"/>
  <c r="V135" i="7"/>
  <c r="U136" i="7"/>
  <c r="S136" i="7"/>
  <c r="V136" i="7"/>
  <c r="P41" i="43"/>
  <c r="X151" i="7"/>
  <c r="X152" i="7"/>
  <c r="X153" i="7"/>
  <c r="X154" i="7"/>
  <c r="X155" i="7"/>
  <c r="Y133" i="7"/>
  <c r="W133" i="7"/>
  <c r="Z133" i="7"/>
  <c r="Y134" i="7"/>
  <c r="W134" i="7"/>
  <c r="Z134" i="7"/>
  <c r="Y135" i="7"/>
  <c r="W135" i="7"/>
  <c r="Z135" i="7"/>
  <c r="Y136" i="7"/>
  <c r="W136" i="7"/>
  <c r="Z136" i="7"/>
  <c r="T41" i="43"/>
  <c r="AB151" i="7"/>
  <c r="AB152" i="7"/>
  <c r="AB153" i="7"/>
  <c r="AB154" i="7"/>
  <c r="AB155" i="7"/>
  <c r="AC133" i="7"/>
  <c r="AA133" i="7"/>
  <c r="AD133" i="7"/>
  <c r="AC134" i="7"/>
  <c r="AA134" i="7"/>
  <c r="AD134" i="7"/>
  <c r="AC135" i="7"/>
  <c r="AA135" i="7"/>
  <c r="AD135" i="7"/>
  <c r="AC136" i="7"/>
  <c r="AA136" i="7"/>
  <c r="AD136" i="7"/>
  <c r="X41" i="43"/>
  <c r="AF151" i="7"/>
  <c r="AF152" i="7"/>
  <c r="AF153" i="7"/>
  <c r="AF154" i="7"/>
  <c r="AF155" i="7"/>
  <c r="AG133" i="7"/>
  <c r="AE133" i="7"/>
  <c r="AH133" i="7"/>
  <c r="AG134" i="7"/>
  <c r="AE134" i="7"/>
  <c r="AH134" i="7"/>
  <c r="AG135" i="7"/>
  <c r="AE135" i="7"/>
  <c r="AH135" i="7"/>
  <c r="AG136" i="7"/>
  <c r="AE136" i="7"/>
  <c r="AH136" i="7"/>
  <c r="AB41" i="43"/>
  <c r="AJ151" i="7"/>
  <c r="AJ152" i="7"/>
  <c r="AJ153" i="7"/>
  <c r="AJ154" i="7"/>
  <c r="AJ155" i="7"/>
  <c r="AK133" i="7"/>
  <c r="AI133" i="7"/>
  <c r="AL133" i="7"/>
  <c r="AK134" i="7"/>
  <c r="AI134" i="7"/>
  <c r="AL134" i="7"/>
  <c r="AK135" i="7"/>
  <c r="AI135" i="7"/>
  <c r="AL135" i="7"/>
  <c r="AK136" i="7"/>
  <c r="AI136" i="7"/>
  <c r="AL136" i="7"/>
  <c r="AF41" i="43"/>
  <c r="AN151" i="7"/>
  <c r="AN152" i="7"/>
  <c r="AN153" i="7"/>
  <c r="AN154" i="7"/>
  <c r="AN155" i="7"/>
  <c r="AO133" i="7"/>
  <c r="AM133" i="7"/>
  <c r="AP133" i="7"/>
  <c r="AO134" i="7"/>
  <c r="AM134" i="7"/>
  <c r="AP134" i="7"/>
  <c r="AO135" i="7"/>
  <c r="AM135" i="7"/>
  <c r="AP135" i="7"/>
  <c r="AO136" i="7"/>
  <c r="AM136" i="7"/>
  <c r="AP136" i="7"/>
  <c r="AJ41" i="43"/>
  <c r="AR151" i="7"/>
  <c r="AR152" i="7"/>
  <c r="AR153" i="7"/>
  <c r="AR154" i="7"/>
  <c r="AR155" i="7"/>
  <c r="AS133" i="7"/>
  <c r="AQ133" i="7"/>
  <c r="AT133" i="7"/>
  <c r="AS134" i="7"/>
  <c r="AQ134" i="7"/>
  <c r="AT134" i="7"/>
  <c r="AS135" i="7"/>
  <c r="AQ135" i="7"/>
  <c r="AT135" i="7"/>
  <c r="AS136" i="7"/>
  <c r="AQ136" i="7"/>
  <c r="AT136" i="7"/>
  <c r="AN41" i="43"/>
  <c r="AV151" i="7"/>
  <c r="AV152" i="7"/>
  <c r="AV153" i="7"/>
  <c r="AV154" i="7"/>
  <c r="AV155" i="7"/>
  <c r="AW133" i="7"/>
  <c r="AU133" i="7"/>
  <c r="AX133" i="7"/>
  <c r="AW134" i="7"/>
  <c r="AU134" i="7"/>
  <c r="AX134" i="7"/>
  <c r="AW135" i="7"/>
  <c r="AU135" i="7"/>
  <c r="AX135" i="7"/>
  <c r="AW136" i="7"/>
  <c r="AU136" i="7"/>
  <c r="AX136" i="7"/>
  <c r="AR41" i="43"/>
  <c r="AZ151" i="7"/>
  <c r="AZ152" i="7"/>
  <c r="AZ153" i="7"/>
  <c r="AZ154" i="7"/>
  <c r="AZ155" i="7"/>
  <c r="BA133" i="7"/>
  <c r="AY133" i="7"/>
  <c r="BB133" i="7"/>
  <c r="BA134" i="7"/>
  <c r="AY134" i="7"/>
  <c r="BB134" i="7"/>
  <c r="BA135" i="7"/>
  <c r="AY135" i="7"/>
  <c r="BB135" i="7"/>
  <c r="BA136" i="7"/>
  <c r="AY136" i="7"/>
  <c r="BB136" i="7"/>
  <c r="AV41" i="43"/>
  <c r="AX41" i="43"/>
  <c r="D42" i="43"/>
  <c r="L158" i="7"/>
  <c r="L159" i="7"/>
  <c r="L160" i="7"/>
  <c r="L161" i="7"/>
  <c r="L162" i="7"/>
  <c r="M158" i="7"/>
  <c r="K158" i="7"/>
  <c r="N158" i="7"/>
  <c r="M159" i="7"/>
  <c r="K159" i="7"/>
  <c r="N159" i="7"/>
  <c r="M160" i="7"/>
  <c r="K160" i="7"/>
  <c r="N160" i="7"/>
  <c r="M161" i="7"/>
  <c r="K161" i="7"/>
  <c r="N161" i="7"/>
  <c r="M162" i="7"/>
  <c r="N162" i="7"/>
  <c r="H42" i="43"/>
  <c r="P158" i="7"/>
  <c r="P159" i="7"/>
  <c r="P160" i="7"/>
  <c r="P161" i="7"/>
  <c r="P162" i="7"/>
  <c r="Q158" i="7"/>
  <c r="O158" i="7"/>
  <c r="R158" i="7"/>
  <c r="Q159" i="7"/>
  <c r="O159" i="7"/>
  <c r="R159" i="7"/>
  <c r="Q160" i="7"/>
  <c r="O160" i="7"/>
  <c r="R160" i="7"/>
  <c r="Q161" i="7"/>
  <c r="O161" i="7"/>
  <c r="R161" i="7"/>
  <c r="Q162" i="7"/>
  <c r="R162" i="7"/>
  <c r="L42" i="43"/>
  <c r="T158" i="7"/>
  <c r="T159" i="7"/>
  <c r="T160" i="7"/>
  <c r="T161" i="7"/>
  <c r="T162" i="7"/>
  <c r="U158" i="7"/>
  <c r="S158" i="7"/>
  <c r="V158" i="7"/>
  <c r="U159" i="7"/>
  <c r="S159" i="7"/>
  <c r="V159" i="7"/>
  <c r="U160" i="7"/>
  <c r="S160" i="7"/>
  <c r="V160" i="7"/>
  <c r="U161" i="7"/>
  <c r="S161" i="7"/>
  <c r="V161" i="7"/>
  <c r="U162" i="7"/>
  <c r="S162" i="7"/>
  <c r="V162" i="7"/>
  <c r="P42" i="43"/>
  <c r="X158" i="7"/>
  <c r="X159" i="7"/>
  <c r="X160" i="7"/>
  <c r="X161" i="7"/>
  <c r="X162" i="7"/>
  <c r="Y158" i="7"/>
  <c r="W158" i="7"/>
  <c r="Z158" i="7"/>
  <c r="Y159" i="7"/>
  <c r="W159" i="7"/>
  <c r="Z159" i="7"/>
  <c r="Y160" i="7"/>
  <c r="W160" i="7"/>
  <c r="Z160" i="7"/>
  <c r="Y161" i="7"/>
  <c r="W161" i="7"/>
  <c r="Z161" i="7"/>
  <c r="Y162" i="7"/>
  <c r="W162" i="7"/>
  <c r="Z162" i="7"/>
  <c r="T42" i="43"/>
  <c r="AB158" i="7"/>
  <c r="AB159" i="7"/>
  <c r="AB160" i="7"/>
  <c r="AB161" i="7"/>
  <c r="AB162" i="7"/>
  <c r="AC158" i="7"/>
  <c r="AA158" i="7"/>
  <c r="AD158" i="7"/>
  <c r="AC159" i="7"/>
  <c r="AA159" i="7"/>
  <c r="AD159" i="7"/>
  <c r="AC160" i="7"/>
  <c r="AA160" i="7"/>
  <c r="AD160" i="7"/>
  <c r="AC161" i="7"/>
  <c r="AA161" i="7"/>
  <c r="AD161" i="7"/>
  <c r="AC162" i="7"/>
  <c r="AA162" i="7"/>
  <c r="AD162" i="7"/>
  <c r="X42" i="43"/>
  <c r="AF158" i="7"/>
  <c r="AF159" i="7"/>
  <c r="AF160" i="7"/>
  <c r="AF161" i="7"/>
  <c r="AF162" i="7"/>
  <c r="AG158" i="7"/>
  <c r="AE158" i="7"/>
  <c r="AH158" i="7"/>
  <c r="AG159" i="7"/>
  <c r="AE159" i="7"/>
  <c r="AH159" i="7"/>
  <c r="AG160" i="7"/>
  <c r="AE160" i="7"/>
  <c r="AH160" i="7"/>
  <c r="AG161" i="7"/>
  <c r="AE161" i="7"/>
  <c r="AH161" i="7"/>
  <c r="AG162" i="7"/>
  <c r="AE162" i="7"/>
  <c r="AH162" i="7"/>
  <c r="AB42" i="43"/>
  <c r="AJ158" i="7"/>
  <c r="AJ159" i="7"/>
  <c r="AJ160" i="7"/>
  <c r="AJ161" i="7"/>
  <c r="AJ162" i="7"/>
  <c r="AK158" i="7"/>
  <c r="AI158" i="7"/>
  <c r="AL158" i="7"/>
  <c r="AK159" i="7"/>
  <c r="AI159" i="7"/>
  <c r="AL159" i="7"/>
  <c r="AK160" i="7"/>
  <c r="AI160" i="7"/>
  <c r="AL160" i="7"/>
  <c r="AK161" i="7"/>
  <c r="AI161" i="7"/>
  <c r="AL161" i="7"/>
  <c r="AK162" i="7"/>
  <c r="AI162" i="7"/>
  <c r="AL162" i="7"/>
  <c r="AF42" i="43"/>
  <c r="AN158" i="7"/>
  <c r="AN159" i="7"/>
  <c r="AN160" i="7"/>
  <c r="AN161" i="7"/>
  <c r="AN162" i="7"/>
  <c r="AO158" i="7"/>
  <c r="AM158" i="7"/>
  <c r="AP158" i="7"/>
  <c r="AO159" i="7"/>
  <c r="AM159" i="7"/>
  <c r="AP159" i="7"/>
  <c r="AO160" i="7"/>
  <c r="AM160" i="7"/>
  <c r="AP160" i="7"/>
  <c r="AO161" i="7"/>
  <c r="AM161" i="7"/>
  <c r="AP161" i="7"/>
  <c r="AO162" i="7"/>
  <c r="AM162" i="7"/>
  <c r="AP162" i="7"/>
  <c r="AJ42" i="43"/>
  <c r="AR158" i="7"/>
  <c r="AR159" i="7"/>
  <c r="AR160" i="7"/>
  <c r="AR161" i="7"/>
  <c r="AR162" i="7"/>
  <c r="AS158" i="7"/>
  <c r="AQ158" i="7"/>
  <c r="AT158" i="7"/>
  <c r="AS159" i="7"/>
  <c r="AQ159" i="7"/>
  <c r="AT159" i="7"/>
  <c r="AS160" i="7"/>
  <c r="AQ160" i="7"/>
  <c r="AT160" i="7"/>
  <c r="AS161" i="7"/>
  <c r="AQ161" i="7"/>
  <c r="AT161" i="7"/>
  <c r="AS162" i="7"/>
  <c r="AQ162" i="7"/>
  <c r="AT162" i="7"/>
  <c r="AN42" i="43"/>
  <c r="AV158" i="7"/>
  <c r="AV159" i="7"/>
  <c r="AV160" i="7"/>
  <c r="AV161" i="7"/>
  <c r="AV162" i="7"/>
  <c r="AW158" i="7"/>
  <c r="AU158" i="7"/>
  <c r="AX158" i="7"/>
  <c r="AW159" i="7"/>
  <c r="AU159" i="7"/>
  <c r="AX159" i="7"/>
  <c r="AW160" i="7"/>
  <c r="AU160" i="7"/>
  <c r="AX160" i="7"/>
  <c r="AW161" i="7"/>
  <c r="AU161" i="7"/>
  <c r="AX161" i="7"/>
  <c r="AW162" i="7"/>
  <c r="AU162" i="7"/>
  <c r="AX162" i="7"/>
  <c r="AR42" i="43"/>
  <c r="AZ158" i="7"/>
  <c r="AZ159" i="7"/>
  <c r="AZ160" i="7"/>
  <c r="AZ161" i="7"/>
  <c r="AZ162" i="7"/>
  <c r="BA158" i="7"/>
  <c r="AY158" i="7"/>
  <c r="BB158" i="7"/>
  <c r="BA159" i="7"/>
  <c r="AY159" i="7"/>
  <c r="BB159" i="7"/>
  <c r="BA160" i="7"/>
  <c r="AY160" i="7"/>
  <c r="BB160" i="7"/>
  <c r="BA161" i="7"/>
  <c r="AY161" i="7"/>
  <c r="BB161" i="7"/>
  <c r="BA162" i="7"/>
  <c r="AY162" i="7"/>
  <c r="BB162" i="7"/>
  <c r="AV42" i="43"/>
  <c r="AX42" i="43"/>
  <c r="AX43" i="43"/>
  <c r="D35" i="43"/>
  <c r="L126" i="7"/>
  <c r="L127" i="7"/>
  <c r="L128" i="7"/>
  <c r="L129" i="7"/>
  <c r="L130" i="7"/>
  <c r="M126" i="7"/>
  <c r="K126" i="7"/>
  <c r="N126" i="7"/>
  <c r="M127" i="7"/>
  <c r="K127" i="7"/>
  <c r="N127" i="7"/>
  <c r="M128" i="7"/>
  <c r="K128" i="7"/>
  <c r="N128" i="7"/>
  <c r="M129" i="7"/>
  <c r="K129" i="7"/>
  <c r="N129" i="7"/>
  <c r="M130" i="7"/>
  <c r="N130" i="7"/>
  <c r="H35" i="43"/>
  <c r="P126" i="7"/>
  <c r="P127" i="7"/>
  <c r="P128" i="7"/>
  <c r="P129" i="7"/>
  <c r="P130" i="7"/>
  <c r="Q126" i="7"/>
  <c r="O126" i="7"/>
  <c r="R126" i="7"/>
  <c r="Q127" i="7"/>
  <c r="O127" i="7"/>
  <c r="R127" i="7"/>
  <c r="Q128" i="7"/>
  <c r="O128" i="7"/>
  <c r="R128" i="7"/>
  <c r="Q129" i="7"/>
  <c r="O129" i="7"/>
  <c r="R129" i="7"/>
  <c r="Q130" i="7"/>
  <c r="R130" i="7"/>
  <c r="L35" i="43"/>
  <c r="T126" i="7"/>
  <c r="T127" i="7"/>
  <c r="T128" i="7"/>
  <c r="T129" i="7"/>
  <c r="T130" i="7"/>
  <c r="U126" i="7"/>
  <c r="S126" i="7"/>
  <c r="V126" i="7"/>
  <c r="U127" i="7"/>
  <c r="S127" i="7"/>
  <c r="V127" i="7"/>
  <c r="U128" i="7"/>
  <c r="S128" i="7"/>
  <c r="V128" i="7"/>
  <c r="U129" i="7"/>
  <c r="S129" i="7"/>
  <c r="V129" i="7"/>
  <c r="U130" i="7"/>
  <c r="S130" i="7"/>
  <c r="V130" i="7"/>
  <c r="P35" i="43"/>
  <c r="X126" i="7"/>
  <c r="X127" i="7"/>
  <c r="X128" i="7"/>
  <c r="X129" i="7"/>
  <c r="X130" i="7"/>
  <c r="Y126" i="7"/>
  <c r="W126" i="7"/>
  <c r="Z126" i="7"/>
  <c r="Y127" i="7"/>
  <c r="W127" i="7"/>
  <c r="Z127" i="7"/>
  <c r="Y128" i="7"/>
  <c r="W128" i="7"/>
  <c r="Z128" i="7"/>
  <c r="Y129" i="7"/>
  <c r="W129" i="7"/>
  <c r="Z129" i="7"/>
  <c r="Y130" i="7"/>
  <c r="W130" i="7"/>
  <c r="Z130" i="7"/>
  <c r="T35" i="43"/>
  <c r="AB126" i="7"/>
  <c r="AB127" i="7"/>
  <c r="AB128" i="7"/>
  <c r="AB129" i="7"/>
  <c r="AB130" i="7"/>
  <c r="AC126" i="7"/>
  <c r="AA126" i="7"/>
  <c r="AD126" i="7"/>
  <c r="AC127" i="7"/>
  <c r="AA127" i="7"/>
  <c r="AD127" i="7"/>
  <c r="AC128" i="7"/>
  <c r="AA128" i="7"/>
  <c r="AD128" i="7"/>
  <c r="AC129" i="7"/>
  <c r="AA129" i="7"/>
  <c r="AD129" i="7"/>
  <c r="AC130" i="7"/>
  <c r="AA130" i="7"/>
  <c r="AD130" i="7"/>
  <c r="X35" i="43"/>
  <c r="AF126" i="7"/>
  <c r="AF127" i="7"/>
  <c r="AF128" i="7"/>
  <c r="AF129" i="7"/>
  <c r="AF130" i="7"/>
  <c r="AG126" i="7"/>
  <c r="AE126" i="7"/>
  <c r="AH126" i="7"/>
  <c r="AG127" i="7"/>
  <c r="AE127" i="7"/>
  <c r="AH127" i="7"/>
  <c r="AG128" i="7"/>
  <c r="AE128" i="7"/>
  <c r="AH128" i="7"/>
  <c r="AG129" i="7"/>
  <c r="AE129" i="7"/>
  <c r="AH129" i="7"/>
  <c r="AG130" i="7"/>
  <c r="AE130" i="7"/>
  <c r="AH130" i="7"/>
  <c r="AB35" i="43"/>
  <c r="AJ126" i="7"/>
  <c r="AJ127" i="7"/>
  <c r="AJ128" i="7"/>
  <c r="AJ129" i="7"/>
  <c r="AJ130" i="7"/>
  <c r="AK126" i="7"/>
  <c r="AI126" i="7"/>
  <c r="AL126" i="7"/>
  <c r="AK127" i="7"/>
  <c r="AI127" i="7"/>
  <c r="AL127" i="7"/>
  <c r="AK128" i="7"/>
  <c r="AI128" i="7"/>
  <c r="AL128" i="7"/>
  <c r="AK129" i="7"/>
  <c r="AI129" i="7"/>
  <c r="AL129" i="7"/>
  <c r="AK130" i="7"/>
  <c r="AI130" i="7"/>
  <c r="AL130" i="7"/>
  <c r="AF35" i="43"/>
  <c r="AN126" i="7"/>
  <c r="AN127" i="7"/>
  <c r="AN128" i="7"/>
  <c r="AN129" i="7"/>
  <c r="AN130" i="7"/>
  <c r="AO126" i="7"/>
  <c r="AM126" i="7"/>
  <c r="AP126" i="7"/>
  <c r="AO127" i="7"/>
  <c r="AM127" i="7"/>
  <c r="AP127" i="7"/>
  <c r="AO128" i="7"/>
  <c r="AM128" i="7"/>
  <c r="AP128" i="7"/>
  <c r="AO129" i="7"/>
  <c r="AM129" i="7"/>
  <c r="AP129" i="7"/>
  <c r="AO130" i="7"/>
  <c r="AM130" i="7"/>
  <c r="AP130" i="7"/>
  <c r="AJ35" i="43"/>
  <c r="AR126" i="7"/>
  <c r="AR127" i="7"/>
  <c r="AR128" i="7"/>
  <c r="AR129" i="7"/>
  <c r="AR130" i="7"/>
  <c r="AS126" i="7"/>
  <c r="AQ126" i="7"/>
  <c r="AT126" i="7"/>
  <c r="AS127" i="7"/>
  <c r="AQ127" i="7"/>
  <c r="AT127" i="7"/>
  <c r="AS128" i="7"/>
  <c r="AQ128" i="7"/>
  <c r="AT128" i="7"/>
  <c r="AS129" i="7"/>
  <c r="AQ129" i="7"/>
  <c r="AT129" i="7"/>
  <c r="AS130" i="7"/>
  <c r="AQ130" i="7"/>
  <c r="AT130" i="7"/>
  <c r="AN35" i="43"/>
  <c r="AV126" i="7"/>
  <c r="AV127" i="7"/>
  <c r="AV128" i="7"/>
  <c r="AV129" i="7"/>
  <c r="AV130" i="7"/>
  <c r="AW126" i="7"/>
  <c r="AU126" i="7"/>
  <c r="AX126" i="7"/>
  <c r="AW127" i="7"/>
  <c r="AU127" i="7"/>
  <c r="AX127" i="7"/>
  <c r="AW128" i="7"/>
  <c r="AU128" i="7"/>
  <c r="AX128" i="7"/>
  <c r="AW129" i="7"/>
  <c r="AU129" i="7"/>
  <c r="AX129" i="7"/>
  <c r="AW130" i="7"/>
  <c r="AU130" i="7"/>
  <c r="AX130" i="7"/>
  <c r="AR35" i="43"/>
  <c r="AZ126" i="7"/>
  <c r="AZ127" i="7"/>
  <c r="AZ128" i="7"/>
  <c r="AZ129" i="7"/>
  <c r="AZ130" i="7"/>
  <c r="BA126" i="7"/>
  <c r="AY126" i="7"/>
  <c r="BB126" i="7"/>
  <c r="BA127" i="7"/>
  <c r="AY127" i="7"/>
  <c r="BB127" i="7"/>
  <c r="BA128" i="7"/>
  <c r="AY128" i="7"/>
  <c r="BB128" i="7"/>
  <c r="BA129" i="7"/>
  <c r="AY129" i="7"/>
  <c r="BB129" i="7"/>
  <c r="BA130" i="7"/>
  <c r="AY130" i="7"/>
  <c r="BB130" i="7"/>
  <c r="AV35" i="43"/>
  <c r="AX35" i="43"/>
  <c r="D36" i="43"/>
  <c r="L133" i="7"/>
  <c r="L134" i="7"/>
  <c r="L135" i="7"/>
  <c r="L136" i="7"/>
  <c r="L137" i="7"/>
  <c r="M137" i="7"/>
  <c r="N137" i="7"/>
  <c r="H36" i="43"/>
  <c r="P133" i="7"/>
  <c r="P134" i="7"/>
  <c r="P135" i="7"/>
  <c r="P136" i="7"/>
  <c r="P137" i="7"/>
  <c r="Q137" i="7"/>
  <c r="R137" i="7"/>
  <c r="L36" i="43"/>
  <c r="T133" i="7"/>
  <c r="T134" i="7"/>
  <c r="T135" i="7"/>
  <c r="T136" i="7"/>
  <c r="T137" i="7"/>
  <c r="U137" i="7"/>
  <c r="S137" i="7"/>
  <c r="V137" i="7"/>
  <c r="P36" i="43"/>
  <c r="X133" i="7"/>
  <c r="X134" i="7"/>
  <c r="X135" i="7"/>
  <c r="X136" i="7"/>
  <c r="X137" i="7"/>
  <c r="Y137" i="7"/>
  <c r="W137" i="7"/>
  <c r="Z137" i="7"/>
  <c r="T36" i="43"/>
  <c r="AB133" i="7"/>
  <c r="AB134" i="7"/>
  <c r="AB135" i="7"/>
  <c r="AB136" i="7"/>
  <c r="AB137" i="7"/>
  <c r="AC137" i="7"/>
  <c r="AA137" i="7"/>
  <c r="AD137" i="7"/>
  <c r="X36" i="43"/>
  <c r="AF133" i="7"/>
  <c r="AF134" i="7"/>
  <c r="AF135" i="7"/>
  <c r="AF136" i="7"/>
  <c r="AF137" i="7"/>
  <c r="AG137" i="7"/>
  <c r="AE137" i="7"/>
  <c r="AH137" i="7"/>
  <c r="AB36" i="43"/>
  <c r="AJ133" i="7"/>
  <c r="AJ134" i="7"/>
  <c r="AJ135" i="7"/>
  <c r="AJ136" i="7"/>
  <c r="AJ137" i="7"/>
  <c r="AK137" i="7"/>
  <c r="AI137" i="7"/>
  <c r="AL137" i="7"/>
  <c r="AF36" i="43"/>
  <c r="AN133" i="7"/>
  <c r="AN134" i="7"/>
  <c r="AN135" i="7"/>
  <c r="AN136" i="7"/>
  <c r="AN137" i="7"/>
  <c r="AO137" i="7"/>
  <c r="AM137" i="7"/>
  <c r="AP137" i="7"/>
  <c r="AJ36" i="43"/>
  <c r="AR133" i="7"/>
  <c r="AR134" i="7"/>
  <c r="AR135" i="7"/>
  <c r="AR136" i="7"/>
  <c r="AR137" i="7"/>
  <c r="AS137" i="7"/>
  <c r="AQ137" i="7"/>
  <c r="AT137" i="7"/>
  <c r="AN36" i="43"/>
  <c r="AV133" i="7"/>
  <c r="AV134" i="7"/>
  <c r="AV135" i="7"/>
  <c r="AV136" i="7"/>
  <c r="AV137" i="7"/>
  <c r="AW137" i="7"/>
  <c r="AU137" i="7"/>
  <c r="AX137" i="7"/>
  <c r="AR36" i="43"/>
  <c r="AZ133" i="7"/>
  <c r="AZ134" i="7"/>
  <c r="AZ135" i="7"/>
  <c r="AZ136" i="7"/>
  <c r="AZ137" i="7"/>
  <c r="BA137" i="7"/>
  <c r="AY137" i="7"/>
  <c r="BB137" i="7"/>
  <c r="AV36" i="43"/>
  <c r="AX36" i="43"/>
  <c r="D37" i="43"/>
  <c r="L140" i="7"/>
  <c r="L141" i="7"/>
  <c r="L142" i="7"/>
  <c r="L143" i="7"/>
  <c r="L144" i="7"/>
  <c r="M140" i="7"/>
  <c r="K140" i="7"/>
  <c r="N140" i="7"/>
  <c r="M141" i="7"/>
  <c r="K141" i="7"/>
  <c r="N141" i="7"/>
  <c r="M142" i="7"/>
  <c r="K142" i="7"/>
  <c r="N142" i="7"/>
  <c r="M143" i="7"/>
  <c r="K143" i="7"/>
  <c r="N143" i="7"/>
  <c r="M144" i="7"/>
  <c r="N144" i="7"/>
  <c r="H37" i="43"/>
  <c r="P140" i="7"/>
  <c r="P141" i="7"/>
  <c r="P142" i="7"/>
  <c r="P143" i="7"/>
  <c r="P144" i="7"/>
  <c r="Q140" i="7"/>
  <c r="O140" i="7"/>
  <c r="R140" i="7"/>
  <c r="Q141" i="7"/>
  <c r="O141" i="7"/>
  <c r="R141" i="7"/>
  <c r="Q142" i="7"/>
  <c r="O142" i="7"/>
  <c r="R142" i="7"/>
  <c r="Q143" i="7"/>
  <c r="O143" i="7"/>
  <c r="R143" i="7"/>
  <c r="Q144" i="7"/>
  <c r="R144" i="7"/>
  <c r="L37" i="43"/>
  <c r="T140" i="7"/>
  <c r="T141" i="7"/>
  <c r="T142" i="7"/>
  <c r="T143" i="7"/>
  <c r="T144" i="7"/>
  <c r="U140" i="7"/>
  <c r="S140" i="7"/>
  <c r="V140" i="7"/>
  <c r="U141" i="7"/>
  <c r="S141" i="7"/>
  <c r="V141" i="7"/>
  <c r="U142" i="7"/>
  <c r="S142" i="7"/>
  <c r="V142" i="7"/>
  <c r="U143" i="7"/>
  <c r="S143" i="7"/>
  <c r="V143" i="7"/>
  <c r="U144" i="7"/>
  <c r="S144" i="7"/>
  <c r="V144" i="7"/>
  <c r="P37" i="43"/>
  <c r="X140" i="7"/>
  <c r="X141" i="7"/>
  <c r="X142" i="7"/>
  <c r="X143" i="7"/>
  <c r="X144" i="7"/>
  <c r="Y140" i="7"/>
  <c r="W140" i="7"/>
  <c r="Z140" i="7"/>
  <c r="Y141" i="7"/>
  <c r="W141" i="7"/>
  <c r="Z141" i="7"/>
  <c r="Y142" i="7"/>
  <c r="W142" i="7"/>
  <c r="Z142" i="7"/>
  <c r="Y143" i="7"/>
  <c r="W143" i="7"/>
  <c r="Z143" i="7"/>
  <c r="Y144" i="7"/>
  <c r="W144" i="7"/>
  <c r="Z144" i="7"/>
  <c r="T37" i="43"/>
  <c r="AB140" i="7"/>
  <c r="AB141" i="7"/>
  <c r="AB142" i="7"/>
  <c r="AB143" i="7"/>
  <c r="AB144" i="7"/>
  <c r="AC140" i="7"/>
  <c r="AA140" i="7"/>
  <c r="AD140" i="7"/>
  <c r="AC141" i="7"/>
  <c r="AA141" i="7"/>
  <c r="AD141" i="7"/>
  <c r="AC142" i="7"/>
  <c r="AA142" i="7"/>
  <c r="AD142" i="7"/>
  <c r="AC143" i="7"/>
  <c r="AA143" i="7"/>
  <c r="AD143" i="7"/>
  <c r="AC144" i="7"/>
  <c r="AA144" i="7"/>
  <c r="AD144" i="7"/>
  <c r="X37" i="43"/>
  <c r="AF140" i="7"/>
  <c r="AF141" i="7"/>
  <c r="AF142" i="7"/>
  <c r="AF143" i="7"/>
  <c r="AF144" i="7"/>
  <c r="AG140" i="7"/>
  <c r="AE140" i="7"/>
  <c r="AH140" i="7"/>
  <c r="AG141" i="7"/>
  <c r="AE141" i="7"/>
  <c r="AH141" i="7"/>
  <c r="AG142" i="7"/>
  <c r="AE142" i="7"/>
  <c r="AH142" i="7"/>
  <c r="AG143" i="7"/>
  <c r="AE143" i="7"/>
  <c r="AH143" i="7"/>
  <c r="AG144" i="7"/>
  <c r="AE144" i="7"/>
  <c r="AH144" i="7"/>
  <c r="AB37" i="43"/>
  <c r="AJ140" i="7"/>
  <c r="AJ141" i="7"/>
  <c r="AJ142" i="7"/>
  <c r="AJ143" i="7"/>
  <c r="AJ144" i="7"/>
  <c r="AK140" i="7"/>
  <c r="AI140" i="7"/>
  <c r="AL140" i="7"/>
  <c r="AK141" i="7"/>
  <c r="AI141" i="7"/>
  <c r="AL141" i="7"/>
  <c r="AK142" i="7"/>
  <c r="AI142" i="7"/>
  <c r="AL142" i="7"/>
  <c r="AK143" i="7"/>
  <c r="AI143" i="7"/>
  <c r="AL143" i="7"/>
  <c r="AK144" i="7"/>
  <c r="AI144" i="7"/>
  <c r="AL144" i="7"/>
  <c r="AF37" i="43"/>
  <c r="AN140" i="7"/>
  <c r="AN141" i="7"/>
  <c r="AN142" i="7"/>
  <c r="AN143" i="7"/>
  <c r="AN144" i="7"/>
  <c r="AO140" i="7"/>
  <c r="AM140" i="7"/>
  <c r="AP140" i="7"/>
  <c r="AO141" i="7"/>
  <c r="AM141" i="7"/>
  <c r="AP141" i="7"/>
  <c r="AO142" i="7"/>
  <c r="AM142" i="7"/>
  <c r="AP142" i="7"/>
  <c r="AO143" i="7"/>
  <c r="AM143" i="7"/>
  <c r="AP143" i="7"/>
  <c r="AO144" i="7"/>
  <c r="AM144" i="7"/>
  <c r="AP144" i="7"/>
  <c r="AJ37" i="43"/>
  <c r="AR140" i="7"/>
  <c r="AR141" i="7"/>
  <c r="AR142" i="7"/>
  <c r="AR143" i="7"/>
  <c r="AR144" i="7"/>
  <c r="AS140" i="7"/>
  <c r="AQ140" i="7"/>
  <c r="AT140" i="7"/>
  <c r="AS141" i="7"/>
  <c r="AQ141" i="7"/>
  <c r="AT141" i="7"/>
  <c r="AS142" i="7"/>
  <c r="AQ142" i="7"/>
  <c r="AT142" i="7"/>
  <c r="AS143" i="7"/>
  <c r="AQ143" i="7"/>
  <c r="AT143" i="7"/>
  <c r="AS144" i="7"/>
  <c r="AQ144" i="7"/>
  <c r="AT144" i="7"/>
  <c r="AN37" i="43"/>
  <c r="AV140" i="7"/>
  <c r="AV141" i="7"/>
  <c r="AV142" i="7"/>
  <c r="AV143" i="7"/>
  <c r="AV144" i="7"/>
  <c r="AW140" i="7"/>
  <c r="AU140" i="7"/>
  <c r="AX140" i="7"/>
  <c r="AW141" i="7"/>
  <c r="AU141" i="7"/>
  <c r="AX141" i="7"/>
  <c r="AW142" i="7"/>
  <c r="AU142" i="7"/>
  <c r="AX142" i="7"/>
  <c r="AW143" i="7"/>
  <c r="AU143" i="7"/>
  <c r="AX143" i="7"/>
  <c r="AW144" i="7"/>
  <c r="AU144" i="7"/>
  <c r="AX144" i="7"/>
  <c r="AR37" i="43"/>
  <c r="AZ140" i="7"/>
  <c r="AZ141" i="7"/>
  <c r="AZ142" i="7"/>
  <c r="AZ143" i="7"/>
  <c r="AZ144" i="7"/>
  <c r="BA140" i="7"/>
  <c r="AY140" i="7"/>
  <c r="BB140" i="7"/>
  <c r="BA141" i="7"/>
  <c r="AY141" i="7"/>
  <c r="BB141" i="7"/>
  <c r="BA142" i="7"/>
  <c r="AY142" i="7"/>
  <c r="BB142" i="7"/>
  <c r="BA143" i="7"/>
  <c r="AY143" i="7"/>
  <c r="BB143" i="7"/>
  <c r="BA144" i="7"/>
  <c r="AY144" i="7"/>
  <c r="BB144" i="7"/>
  <c r="AV37" i="43"/>
  <c r="AX37" i="43"/>
  <c r="AX38" i="43"/>
  <c r="D26" i="43"/>
  <c r="L80" i="7"/>
  <c r="L81" i="7"/>
  <c r="L82" i="7"/>
  <c r="L83" i="7"/>
  <c r="L84" i="7"/>
  <c r="I80" i="7"/>
  <c r="M80" i="7"/>
  <c r="K80" i="7"/>
  <c r="N80" i="7"/>
  <c r="M81" i="7"/>
  <c r="K81" i="7"/>
  <c r="N81" i="7"/>
  <c r="M82" i="7"/>
  <c r="K82" i="7"/>
  <c r="N82" i="7"/>
  <c r="M83" i="7"/>
  <c r="K83" i="7"/>
  <c r="N83" i="7"/>
  <c r="M84" i="7"/>
  <c r="N84" i="7"/>
  <c r="H26" i="43"/>
  <c r="P80" i="7"/>
  <c r="P81" i="7"/>
  <c r="P82" i="7"/>
  <c r="P83" i="7"/>
  <c r="P84" i="7"/>
  <c r="Q80" i="7"/>
  <c r="O80" i="7"/>
  <c r="R80" i="7"/>
  <c r="Q81" i="7"/>
  <c r="O81" i="7"/>
  <c r="R81" i="7"/>
  <c r="Q82" i="7"/>
  <c r="O82" i="7"/>
  <c r="R82" i="7"/>
  <c r="Q83" i="7"/>
  <c r="O83" i="7"/>
  <c r="R83" i="7"/>
  <c r="Q84" i="7"/>
  <c r="R84" i="7"/>
  <c r="L26" i="43"/>
  <c r="T80" i="7"/>
  <c r="T81" i="7"/>
  <c r="T82" i="7"/>
  <c r="T83" i="7"/>
  <c r="T84" i="7"/>
  <c r="U80" i="7"/>
  <c r="S80" i="7"/>
  <c r="V80" i="7"/>
  <c r="U81" i="7"/>
  <c r="S81" i="7"/>
  <c r="V81" i="7"/>
  <c r="U82" i="7"/>
  <c r="S82" i="7"/>
  <c r="V82" i="7"/>
  <c r="U83" i="7"/>
  <c r="S83" i="7"/>
  <c r="V83" i="7"/>
  <c r="U84" i="7"/>
  <c r="S84" i="7"/>
  <c r="V84" i="7"/>
  <c r="P26" i="43"/>
  <c r="X80" i="7"/>
  <c r="X81" i="7"/>
  <c r="X82" i="7"/>
  <c r="X83" i="7"/>
  <c r="X84" i="7"/>
  <c r="Y80" i="7"/>
  <c r="W80" i="7"/>
  <c r="Z80" i="7"/>
  <c r="Y81" i="7"/>
  <c r="W81" i="7"/>
  <c r="Z81" i="7"/>
  <c r="Y82" i="7"/>
  <c r="W82" i="7"/>
  <c r="Z82" i="7"/>
  <c r="Y83" i="7"/>
  <c r="W83" i="7"/>
  <c r="Z83" i="7"/>
  <c r="Y84" i="7"/>
  <c r="W84" i="7"/>
  <c r="Z84" i="7"/>
  <c r="T26" i="43"/>
  <c r="AB80" i="7"/>
  <c r="AB81" i="7"/>
  <c r="AB82" i="7"/>
  <c r="AB83" i="7"/>
  <c r="AB84" i="7"/>
  <c r="AC80" i="7"/>
  <c r="AA80" i="7"/>
  <c r="AD80" i="7"/>
  <c r="AC81" i="7"/>
  <c r="AA81" i="7"/>
  <c r="AD81" i="7"/>
  <c r="AC82" i="7"/>
  <c r="AA82" i="7"/>
  <c r="AD82" i="7"/>
  <c r="AC83" i="7"/>
  <c r="AA83" i="7"/>
  <c r="AD83" i="7"/>
  <c r="AC84" i="7"/>
  <c r="AA84" i="7"/>
  <c r="AD84" i="7"/>
  <c r="X26" i="43"/>
  <c r="AF80" i="7"/>
  <c r="AF81" i="7"/>
  <c r="AF82" i="7"/>
  <c r="AF83" i="7"/>
  <c r="AF84" i="7"/>
  <c r="AG80" i="7"/>
  <c r="AE80" i="7"/>
  <c r="AH80" i="7"/>
  <c r="AG81" i="7"/>
  <c r="AE81" i="7"/>
  <c r="AH81" i="7"/>
  <c r="AG82" i="7"/>
  <c r="AE82" i="7"/>
  <c r="AH82" i="7"/>
  <c r="AG83" i="7"/>
  <c r="AE83" i="7"/>
  <c r="AH83" i="7"/>
  <c r="AG84" i="7"/>
  <c r="AE84" i="7"/>
  <c r="AH84" i="7"/>
  <c r="AB26" i="43"/>
  <c r="AJ80" i="7"/>
  <c r="AJ81" i="7"/>
  <c r="AJ82" i="7"/>
  <c r="AJ83" i="7"/>
  <c r="AJ84" i="7"/>
  <c r="AK80" i="7"/>
  <c r="AI80" i="7"/>
  <c r="AL80" i="7"/>
  <c r="AK81" i="7"/>
  <c r="AI81" i="7"/>
  <c r="AL81" i="7"/>
  <c r="AK82" i="7"/>
  <c r="AI82" i="7"/>
  <c r="AL82" i="7"/>
  <c r="AK83" i="7"/>
  <c r="AI83" i="7"/>
  <c r="AL83" i="7"/>
  <c r="AK84" i="7"/>
  <c r="AI84" i="7"/>
  <c r="AL84" i="7"/>
  <c r="AF26" i="43"/>
  <c r="AN80" i="7"/>
  <c r="AN81" i="7"/>
  <c r="AN82" i="7"/>
  <c r="AN83" i="7"/>
  <c r="AN84" i="7"/>
  <c r="AO80" i="7"/>
  <c r="AM80" i="7"/>
  <c r="AP80" i="7"/>
  <c r="AO81" i="7"/>
  <c r="AM81" i="7"/>
  <c r="AP81" i="7"/>
  <c r="AO82" i="7"/>
  <c r="AM82" i="7"/>
  <c r="AP82" i="7"/>
  <c r="AO83" i="7"/>
  <c r="AM83" i="7"/>
  <c r="AP83" i="7"/>
  <c r="AO84" i="7"/>
  <c r="AM84" i="7"/>
  <c r="AP84" i="7"/>
  <c r="AJ26" i="43"/>
  <c r="AR80" i="7"/>
  <c r="AR81" i="7"/>
  <c r="AR82" i="7"/>
  <c r="AR83" i="7"/>
  <c r="AR84" i="7"/>
  <c r="AS80" i="7"/>
  <c r="AQ80" i="7"/>
  <c r="AT80" i="7"/>
  <c r="AS81" i="7"/>
  <c r="AQ81" i="7"/>
  <c r="AT81" i="7"/>
  <c r="AS82" i="7"/>
  <c r="AQ82" i="7"/>
  <c r="AT82" i="7"/>
  <c r="AS83" i="7"/>
  <c r="AQ83" i="7"/>
  <c r="AT83" i="7"/>
  <c r="AS84" i="7"/>
  <c r="AQ84" i="7"/>
  <c r="AT84" i="7"/>
  <c r="AN26" i="43"/>
  <c r="AV80" i="7"/>
  <c r="AV81" i="7"/>
  <c r="AV82" i="7"/>
  <c r="AV83" i="7"/>
  <c r="AV84" i="7"/>
  <c r="AW80" i="7"/>
  <c r="AU80" i="7"/>
  <c r="AX80" i="7"/>
  <c r="AW81" i="7"/>
  <c r="AU81" i="7"/>
  <c r="AX81" i="7"/>
  <c r="AW82" i="7"/>
  <c r="AU82" i="7"/>
  <c r="AX82" i="7"/>
  <c r="AW83" i="7"/>
  <c r="AU83" i="7"/>
  <c r="AX83" i="7"/>
  <c r="AW84" i="7"/>
  <c r="AU84" i="7"/>
  <c r="AX84" i="7"/>
  <c r="AR26" i="43"/>
  <c r="AZ80" i="7"/>
  <c r="AZ81" i="7"/>
  <c r="AZ82" i="7"/>
  <c r="AZ83" i="7"/>
  <c r="AZ84" i="7"/>
  <c r="BA80" i="7"/>
  <c r="AY80" i="7"/>
  <c r="BB80" i="7"/>
  <c r="BA81" i="7"/>
  <c r="AY81" i="7"/>
  <c r="BB81" i="7"/>
  <c r="BA82" i="7"/>
  <c r="AY82" i="7"/>
  <c r="BB82" i="7"/>
  <c r="BA83" i="7"/>
  <c r="AY83" i="7"/>
  <c r="BB83" i="7"/>
  <c r="BA84" i="7"/>
  <c r="AY84" i="7"/>
  <c r="BB84" i="7"/>
  <c r="AV26" i="43"/>
  <c r="AX26" i="43"/>
  <c r="D27" i="43"/>
  <c r="L87" i="7"/>
  <c r="L88" i="7"/>
  <c r="L89" i="7"/>
  <c r="L90" i="7"/>
  <c r="L91" i="7"/>
  <c r="I87" i="7"/>
  <c r="M87" i="7"/>
  <c r="K87" i="7"/>
  <c r="N87" i="7"/>
  <c r="M88" i="7"/>
  <c r="K88" i="7"/>
  <c r="N88" i="7"/>
  <c r="M89" i="7"/>
  <c r="K89" i="7"/>
  <c r="N89" i="7"/>
  <c r="M90" i="7"/>
  <c r="K90" i="7"/>
  <c r="N90" i="7"/>
  <c r="M91" i="7"/>
  <c r="N91" i="7"/>
  <c r="H27" i="43"/>
  <c r="P87" i="7"/>
  <c r="P88" i="7"/>
  <c r="P89" i="7"/>
  <c r="P90" i="7"/>
  <c r="P91" i="7"/>
  <c r="Q87" i="7"/>
  <c r="O87" i="7"/>
  <c r="R87" i="7"/>
  <c r="Q88" i="7"/>
  <c r="O88" i="7"/>
  <c r="R88" i="7"/>
  <c r="Q89" i="7"/>
  <c r="O89" i="7"/>
  <c r="R89" i="7"/>
  <c r="Q90" i="7"/>
  <c r="O90" i="7"/>
  <c r="R90" i="7"/>
  <c r="Q91" i="7"/>
  <c r="R91" i="7"/>
  <c r="L27" i="43"/>
  <c r="T87" i="7"/>
  <c r="T88" i="7"/>
  <c r="T89" i="7"/>
  <c r="T90" i="7"/>
  <c r="T91" i="7"/>
  <c r="U87" i="7"/>
  <c r="S87" i="7"/>
  <c r="V87" i="7"/>
  <c r="U88" i="7"/>
  <c r="S88" i="7"/>
  <c r="V88" i="7"/>
  <c r="U89" i="7"/>
  <c r="S89" i="7"/>
  <c r="V89" i="7"/>
  <c r="U90" i="7"/>
  <c r="S90" i="7"/>
  <c r="V90" i="7"/>
  <c r="U91" i="7"/>
  <c r="S91" i="7"/>
  <c r="V91" i="7"/>
  <c r="P27" i="43"/>
  <c r="X87" i="7"/>
  <c r="X88" i="7"/>
  <c r="X89" i="7"/>
  <c r="X90" i="7"/>
  <c r="X91" i="7"/>
  <c r="Y87" i="7"/>
  <c r="W87" i="7"/>
  <c r="Z87" i="7"/>
  <c r="Y88" i="7"/>
  <c r="W88" i="7"/>
  <c r="Z88" i="7"/>
  <c r="Y89" i="7"/>
  <c r="W89" i="7"/>
  <c r="Z89" i="7"/>
  <c r="Y90" i="7"/>
  <c r="W90" i="7"/>
  <c r="Z90" i="7"/>
  <c r="Y91" i="7"/>
  <c r="W91" i="7"/>
  <c r="Z91" i="7"/>
  <c r="T27" i="43"/>
  <c r="AB87" i="7"/>
  <c r="AB88" i="7"/>
  <c r="AB89" i="7"/>
  <c r="AB90" i="7"/>
  <c r="AB91" i="7"/>
  <c r="AC87" i="7"/>
  <c r="AA87" i="7"/>
  <c r="AD87" i="7"/>
  <c r="AC88" i="7"/>
  <c r="AA88" i="7"/>
  <c r="AD88" i="7"/>
  <c r="AC89" i="7"/>
  <c r="AA89" i="7"/>
  <c r="AD89" i="7"/>
  <c r="AC90" i="7"/>
  <c r="AA90" i="7"/>
  <c r="AD90" i="7"/>
  <c r="AC91" i="7"/>
  <c r="AA91" i="7"/>
  <c r="AD91" i="7"/>
  <c r="X27" i="43"/>
  <c r="AF87" i="7"/>
  <c r="AF88" i="7"/>
  <c r="AF89" i="7"/>
  <c r="AF90" i="7"/>
  <c r="AF91" i="7"/>
  <c r="AG87" i="7"/>
  <c r="AE87" i="7"/>
  <c r="AH87" i="7"/>
  <c r="AG88" i="7"/>
  <c r="AE88" i="7"/>
  <c r="AH88" i="7"/>
  <c r="AG89" i="7"/>
  <c r="AE89" i="7"/>
  <c r="AH89" i="7"/>
  <c r="AG90" i="7"/>
  <c r="AE90" i="7"/>
  <c r="AH90" i="7"/>
  <c r="AG91" i="7"/>
  <c r="AE91" i="7"/>
  <c r="AH91" i="7"/>
  <c r="AB27" i="43"/>
  <c r="AJ87" i="7"/>
  <c r="AJ88" i="7"/>
  <c r="AJ89" i="7"/>
  <c r="AJ90" i="7"/>
  <c r="AJ91" i="7"/>
  <c r="AK87" i="7"/>
  <c r="AI87" i="7"/>
  <c r="AL87" i="7"/>
  <c r="AK88" i="7"/>
  <c r="AI88" i="7"/>
  <c r="AL88" i="7"/>
  <c r="AK89" i="7"/>
  <c r="AI89" i="7"/>
  <c r="AL89" i="7"/>
  <c r="AK90" i="7"/>
  <c r="AI90" i="7"/>
  <c r="AL90" i="7"/>
  <c r="AK91" i="7"/>
  <c r="AI91" i="7"/>
  <c r="AL91" i="7"/>
  <c r="AF27" i="43"/>
  <c r="AN87" i="7"/>
  <c r="AN88" i="7"/>
  <c r="AN89" i="7"/>
  <c r="AN90" i="7"/>
  <c r="AN91" i="7"/>
  <c r="AO87" i="7"/>
  <c r="AM87" i="7"/>
  <c r="AP87" i="7"/>
  <c r="AO88" i="7"/>
  <c r="AM88" i="7"/>
  <c r="AP88" i="7"/>
  <c r="AO89" i="7"/>
  <c r="AM89" i="7"/>
  <c r="AP89" i="7"/>
  <c r="AO90" i="7"/>
  <c r="AM90" i="7"/>
  <c r="AP90" i="7"/>
  <c r="AO91" i="7"/>
  <c r="AM91" i="7"/>
  <c r="AP91" i="7"/>
  <c r="AJ27" i="43"/>
  <c r="AR87" i="7"/>
  <c r="AR88" i="7"/>
  <c r="AR89" i="7"/>
  <c r="AR90" i="7"/>
  <c r="AR91" i="7"/>
  <c r="AS87" i="7"/>
  <c r="AQ87" i="7"/>
  <c r="AT87" i="7"/>
  <c r="AS88" i="7"/>
  <c r="AQ88" i="7"/>
  <c r="AT88" i="7"/>
  <c r="AS89" i="7"/>
  <c r="AQ89" i="7"/>
  <c r="AT89" i="7"/>
  <c r="AS90" i="7"/>
  <c r="AQ90" i="7"/>
  <c r="AT90" i="7"/>
  <c r="AS91" i="7"/>
  <c r="AQ91" i="7"/>
  <c r="AT91" i="7"/>
  <c r="AN27" i="43"/>
  <c r="AV87" i="7"/>
  <c r="AV88" i="7"/>
  <c r="AV89" i="7"/>
  <c r="AV90" i="7"/>
  <c r="AV91" i="7"/>
  <c r="AW87" i="7"/>
  <c r="AU87" i="7"/>
  <c r="AX87" i="7"/>
  <c r="AW88" i="7"/>
  <c r="AU88" i="7"/>
  <c r="AX88" i="7"/>
  <c r="AW89" i="7"/>
  <c r="AU89" i="7"/>
  <c r="AX89" i="7"/>
  <c r="AW90" i="7"/>
  <c r="AU90" i="7"/>
  <c r="AX90" i="7"/>
  <c r="AW91" i="7"/>
  <c r="AU91" i="7"/>
  <c r="AX91" i="7"/>
  <c r="AR27" i="43"/>
  <c r="AZ87" i="7"/>
  <c r="AZ88" i="7"/>
  <c r="AZ89" i="7"/>
  <c r="AZ90" i="7"/>
  <c r="AZ91" i="7"/>
  <c r="BA87" i="7"/>
  <c r="AY87" i="7"/>
  <c r="BB87" i="7"/>
  <c r="BA88" i="7"/>
  <c r="AY88" i="7"/>
  <c r="BB88" i="7"/>
  <c r="BA89" i="7"/>
  <c r="AY89" i="7"/>
  <c r="BB89" i="7"/>
  <c r="BA90" i="7"/>
  <c r="AY90" i="7"/>
  <c r="BB90" i="7"/>
  <c r="BA91" i="7"/>
  <c r="AY91" i="7"/>
  <c r="BB91" i="7"/>
  <c r="AV27" i="43"/>
  <c r="AX27" i="43"/>
  <c r="D28" i="43"/>
  <c r="L94" i="7"/>
  <c r="L95" i="7"/>
  <c r="L96" i="7"/>
  <c r="L97" i="7"/>
  <c r="L98" i="7"/>
  <c r="M94" i="7"/>
  <c r="K94" i="7"/>
  <c r="N94" i="7"/>
  <c r="M95" i="7"/>
  <c r="K95" i="7"/>
  <c r="N95" i="7"/>
  <c r="M96" i="7"/>
  <c r="K96" i="7"/>
  <c r="N96" i="7"/>
  <c r="M97" i="7"/>
  <c r="K97" i="7"/>
  <c r="N97" i="7"/>
  <c r="M98" i="7"/>
  <c r="N98" i="7"/>
  <c r="H28" i="43"/>
  <c r="P94" i="7"/>
  <c r="P95" i="7"/>
  <c r="P96" i="7"/>
  <c r="P97" i="7"/>
  <c r="P98" i="7"/>
  <c r="Q94" i="7"/>
  <c r="O94" i="7"/>
  <c r="R94" i="7"/>
  <c r="Q95" i="7"/>
  <c r="O95" i="7"/>
  <c r="R95" i="7"/>
  <c r="Q96" i="7"/>
  <c r="O96" i="7"/>
  <c r="R96" i="7"/>
  <c r="Q97" i="7"/>
  <c r="O97" i="7"/>
  <c r="R97" i="7"/>
  <c r="Q98" i="7"/>
  <c r="R98" i="7"/>
  <c r="L28" i="43"/>
  <c r="T94" i="7"/>
  <c r="T95" i="7"/>
  <c r="T96" i="7"/>
  <c r="T97" i="7"/>
  <c r="T98" i="7"/>
  <c r="U94" i="7"/>
  <c r="S94" i="7"/>
  <c r="V94" i="7"/>
  <c r="U95" i="7"/>
  <c r="S95" i="7"/>
  <c r="V95" i="7"/>
  <c r="U96" i="7"/>
  <c r="S96" i="7"/>
  <c r="V96" i="7"/>
  <c r="U97" i="7"/>
  <c r="S97" i="7"/>
  <c r="V97" i="7"/>
  <c r="U98" i="7"/>
  <c r="S98" i="7"/>
  <c r="V98" i="7"/>
  <c r="P28" i="43"/>
  <c r="X94" i="7"/>
  <c r="X95" i="7"/>
  <c r="X96" i="7"/>
  <c r="X97" i="7"/>
  <c r="X98" i="7"/>
  <c r="Y94" i="7"/>
  <c r="W94" i="7"/>
  <c r="Z94" i="7"/>
  <c r="Y95" i="7"/>
  <c r="W95" i="7"/>
  <c r="Z95" i="7"/>
  <c r="Y96" i="7"/>
  <c r="W96" i="7"/>
  <c r="Z96" i="7"/>
  <c r="Y97" i="7"/>
  <c r="W97" i="7"/>
  <c r="Z97" i="7"/>
  <c r="Y98" i="7"/>
  <c r="W98" i="7"/>
  <c r="Z98" i="7"/>
  <c r="T28" i="43"/>
  <c r="AB94" i="7"/>
  <c r="AB95" i="7"/>
  <c r="AB96" i="7"/>
  <c r="AB97" i="7"/>
  <c r="AB98" i="7"/>
  <c r="AC94" i="7"/>
  <c r="AA94" i="7"/>
  <c r="AD94" i="7"/>
  <c r="AC95" i="7"/>
  <c r="AA95" i="7"/>
  <c r="AD95" i="7"/>
  <c r="AC96" i="7"/>
  <c r="AA96" i="7"/>
  <c r="AD96" i="7"/>
  <c r="AC97" i="7"/>
  <c r="AA97" i="7"/>
  <c r="AD97" i="7"/>
  <c r="AC98" i="7"/>
  <c r="AA98" i="7"/>
  <c r="AD98" i="7"/>
  <c r="X28" i="43"/>
  <c r="AF94" i="7"/>
  <c r="AF95" i="7"/>
  <c r="AF96" i="7"/>
  <c r="AF97" i="7"/>
  <c r="AF98" i="7"/>
  <c r="AG94" i="7"/>
  <c r="AE94" i="7"/>
  <c r="AH94" i="7"/>
  <c r="AG95" i="7"/>
  <c r="AE95" i="7"/>
  <c r="AH95" i="7"/>
  <c r="AG96" i="7"/>
  <c r="AE96" i="7"/>
  <c r="AH96" i="7"/>
  <c r="AG97" i="7"/>
  <c r="AE97" i="7"/>
  <c r="AH97" i="7"/>
  <c r="AG98" i="7"/>
  <c r="AE98" i="7"/>
  <c r="AH98" i="7"/>
  <c r="AB28" i="43"/>
  <c r="AJ94" i="7"/>
  <c r="AJ95" i="7"/>
  <c r="AJ96" i="7"/>
  <c r="AJ97" i="7"/>
  <c r="AJ98" i="7"/>
  <c r="AK94" i="7"/>
  <c r="AI94" i="7"/>
  <c r="AL94" i="7"/>
  <c r="AK95" i="7"/>
  <c r="AI95" i="7"/>
  <c r="AL95" i="7"/>
  <c r="AK96" i="7"/>
  <c r="AI96" i="7"/>
  <c r="AL96" i="7"/>
  <c r="AK97" i="7"/>
  <c r="AI97" i="7"/>
  <c r="AL97" i="7"/>
  <c r="AK98" i="7"/>
  <c r="AI98" i="7"/>
  <c r="AL98" i="7"/>
  <c r="AF28" i="43"/>
  <c r="AN94" i="7"/>
  <c r="AN95" i="7"/>
  <c r="AN96" i="7"/>
  <c r="AN97" i="7"/>
  <c r="AN98" i="7"/>
  <c r="AO94" i="7"/>
  <c r="AM94" i="7"/>
  <c r="AP94" i="7"/>
  <c r="AO95" i="7"/>
  <c r="AM95" i="7"/>
  <c r="AP95" i="7"/>
  <c r="AO96" i="7"/>
  <c r="AM96" i="7"/>
  <c r="AP96" i="7"/>
  <c r="AO97" i="7"/>
  <c r="AM97" i="7"/>
  <c r="AP97" i="7"/>
  <c r="AO98" i="7"/>
  <c r="AM98" i="7"/>
  <c r="AP98" i="7"/>
  <c r="AJ28" i="43"/>
  <c r="AR94" i="7"/>
  <c r="AR95" i="7"/>
  <c r="AR96" i="7"/>
  <c r="AR97" i="7"/>
  <c r="AR98" i="7"/>
  <c r="AS94" i="7"/>
  <c r="AQ94" i="7"/>
  <c r="AT94" i="7"/>
  <c r="AS95" i="7"/>
  <c r="AQ95" i="7"/>
  <c r="AT95" i="7"/>
  <c r="AS96" i="7"/>
  <c r="AQ96" i="7"/>
  <c r="AT96" i="7"/>
  <c r="AS97" i="7"/>
  <c r="AQ97" i="7"/>
  <c r="AT97" i="7"/>
  <c r="AS98" i="7"/>
  <c r="AQ98" i="7"/>
  <c r="AT98" i="7"/>
  <c r="AN28" i="43"/>
  <c r="AV94" i="7"/>
  <c r="AV95" i="7"/>
  <c r="AV96" i="7"/>
  <c r="AV97" i="7"/>
  <c r="AV98" i="7"/>
  <c r="AW94" i="7"/>
  <c r="AU94" i="7"/>
  <c r="AX94" i="7"/>
  <c r="AW95" i="7"/>
  <c r="AU95" i="7"/>
  <c r="AX95" i="7"/>
  <c r="AW96" i="7"/>
  <c r="AU96" i="7"/>
  <c r="AX96" i="7"/>
  <c r="AW97" i="7"/>
  <c r="AU97" i="7"/>
  <c r="AX97" i="7"/>
  <c r="AW98" i="7"/>
  <c r="AU98" i="7"/>
  <c r="AX98" i="7"/>
  <c r="AR28" i="43"/>
  <c r="AZ94" i="7"/>
  <c r="AZ95" i="7"/>
  <c r="AZ96" i="7"/>
  <c r="AZ97" i="7"/>
  <c r="AZ98" i="7"/>
  <c r="BA94" i="7"/>
  <c r="AY94" i="7"/>
  <c r="BB94" i="7"/>
  <c r="BA95" i="7"/>
  <c r="AY95" i="7"/>
  <c r="BB95" i="7"/>
  <c r="BA96" i="7"/>
  <c r="AY96" i="7"/>
  <c r="BB96" i="7"/>
  <c r="BA97" i="7"/>
  <c r="AY97" i="7"/>
  <c r="BB97" i="7"/>
  <c r="BA98" i="7"/>
  <c r="AY98" i="7"/>
  <c r="BB98" i="7"/>
  <c r="AV28" i="43"/>
  <c r="AX28" i="43"/>
  <c r="D29" i="43"/>
  <c r="L101" i="7"/>
  <c r="L102" i="7"/>
  <c r="L103" i="7"/>
  <c r="L104" i="7"/>
  <c r="L105" i="7"/>
  <c r="M101" i="7"/>
  <c r="K101" i="7"/>
  <c r="N101" i="7"/>
  <c r="M102" i="7"/>
  <c r="K102" i="7"/>
  <c r="N102" i="7"/>
  <c r="M103" i="7"/>
  <c r="K103" i="7"/>
  <c r="N103" i="7"/>
  <c r="M104" i="7"/>
  <c r="K104" i="7"/>
  <c r="N104" i="7"/>
  <c r="M105" i="7"/>
  <c r="N105" i="7"/>
  <c r="H29" i="43"/>
  <c r="P101" i="7"/>
  <c r="P102" i="7"/>
  <c r="P103" i="7"/>
  <c r="P104" i="7"/>
  <c r="P105" i="7"/>
  <c r="Q101" i="7"/>
  <c r="O101" i="7"/>
  <c r="R101" i="7"/>
  <c r="Q102" i="7"/>
  <c r="O102" i="7"/>
  <c r="R102" i="7"/>
  <c r="Q103" i="7"/>
  <c r="O103" i="7"/>
  <c r="R103" i="7"/>
  <c r="Q104" i="7"/>
  <c r="O104" i="7"/>
  <c r="R104" i="7"/>
  <c r="Q105" i="7"/>
  <c r="R105" i="7"/>
  <c r="L29" i="43"/>
  <c r="T101" i="7"/>
  <c r="T102" i="7"/>
  <c r="T103" i="7"/>
  <c r="T104" i="7"/>
  <c r="T105" i="7"/>
  <c r="U101" i="7"/>
  <c r="S101" i="7"/>
  <c r="V101" i="7"/>
  <c r="U102" i="7"/>
  <c r="S102" i="7"/>
  <c r="V102" i="7"/>
  <c r="U103" i="7"/>
  <c r="S103" i="7"/>
  <c r="V103" i="7"/>
  <c r="U104" i="7"/>
  <c r="S104" i="7"/>
  <c r="V104" i="7"/>
  <c r="U105" i="7"/>
  <c r="S105" i="7"/>
  <c r="V105" i="7"/>
  <c r="P29" i="43"/>
  <c r="X101" i="7"/>
  <c r="X102" i="7"/>
  <c r="X103" i="7"/>
  <c r="X104" i="7"/>
  <c r="X105" i="7"/>
  <c r="Y101" i="7"/>
  <c r="W101" i="7"/>
  <c r="Z101" i="7"/>
  <c r="Y102" i="7"/>
  <c r="W102" i="7"/>
  <c r="Z102" i="7"/>
  <c r="Y103" i="7"/>
  <c r="W103" i="7"/>
  <c r="Z103" i="7"/>
  <c r="Y104" i="7"/>
  <c r="W104" i="7"/>
  <c r="Z104" i="7"/>
  <c r="Y105" i="7"/>
  <c r="W105" i="7"/>
  <c r="Z105" i="7"/>
  <c r="T29" i="43"/>
  <c r="AB101" i="7"/>
  <c r="AB102" i="7"/>
  <c r="AB103" i="7"/>
  <c r="AB104" i="7"/>
  <c r="AB105" i="7"/>
  <c r="AC101" i="7"/>
  <c r="AA101" i="7"/>
  <c r="AD101" i="7"/>
  <c r="AC102" i="7"/>
  <c r="AA102" i="7"/>
  <c r="AD102" i="7"/>
  <c r="AC103" i="7"/>
  <c r="AA103" i="7"/>
  <c r="AD103" i="7"/>
  <c r="AC104" i="7"/>
  <c r="AA104" i="7"/>
  <c r="AD104" i="7"/>
  <c r="AC105" i="7"/>
  <c r="AA105" i="7"/>
  <c r="AD105" i="7"/>
  <c r="X29" i="43"/>
  <c r="AF101" i="7"/>
  <c r="AF102" i="7"/>
  <c r="AF103" i="7"/>
  <c r="AF104" i="7"/>
  <c r="AF105" i="7"/>
  <c r="AG101" i="7"/>
  <c r="AE101" i="7"/>
  <c r="AH101" i="7"/>
  <c r="AG102" i="7"/>
  <c r="AE102" i="7"/>
  <c r="AH102" i="7"/>
  <c r="AG103" i="7"/>
  <c r="AE103" i="7"/>
  <c r="AH103" i="7"/>
  <c r="AG104" i="7"/>
  <c r="AE104" i="7"/>
  <c r="AH104" i="7"/>
  <c r="AG105" i="7"/>
  <c r="AE105" i="7"/>
  <c r="AH105" i="7"/>
  <c r="AB29" i="43"/>
  <c r="AJ101" i="7"/>
  <c r="AJ102" i="7"/>
  <c r="AJ103" i="7"/>
  <c r="AJ104" i="7"/>
  <c r="AJ105" i="7"/>
  <c r="AK101" i="7"/>
  <c r="AI101" i="7"/>
  <c r="AL101" i="7"/>
  <c r="AK102" i="7"/>
  <c r="AI102" i="7"/>
  <c r="AL102" i="7"/>
  <c r="AK103" i="7"/>
  <c r="AI103" i="7"/>
  <c r="AL103" i="7"/>
  <c r="AK104" i="7"/>
  <c r="AI104" i="7"/>
  <c r="AL104" i="7"/>
  <c r="AK105" i="7"/>
  <c r="AI105" i="7"/>
  <c r="AL105" i="7"/>
  <c r="AF29" i="43"/>
  <c r="AN101" i="7"/>
  <c r="AN102" i="7"/>
  <c r="AN103" i="7"/>
  <c r="AN104" i="7"/>
  <c r="AN105" i="7"/>
  <c r="AO101" i="7"/>
  <c r="AM101" i="7"/>
  <c r="AP101" i="7"/>
  <c r="AO102" i="7"/>
  <c r="AM102" i="7"/>
  <c r="AP102" i="7"/>
  <c r="AO103" i="7"/>
  <c r="AM103" i="7"/>
  <c r="AP103" i="7"/>
  <c r="AO104" i="7"/>
  <c r="AM104" i="7"/>
  <c r="AP104" i="7"/>
  <c r="AO105" i="7"/>
  <c r="AM105" i="7"/>
  <c r="AP105" i="7"/>
  <c r="AJ29" i="43"/>
  <c r="AR101" i="7"/>
  <c r="AR102" i="7"/>
  <c r="AR103" i="7"/>
  <c r="AR104" i="7"/>
  <c r="AR105" i="7"/>
  <c r="AS101" i="7"/>
  <c r="AQ101" i="7"/>
  <c r="AT101" i="7"/>
  <c r="AS102" i="7"/>
  <c r="AQ102" i="7"/>
  <c r="AT102" i="7"/>
  <c r="AS103" i="7"/>
  <c r="AQ103" i="7"/>
  <c r="AT103" i="7"/>
  <c r="AS104" i="7"/>
  <c r="AQ104" i="7"/>
  <c r="AT104" i="7"/>
  <c r="AS105" i="7"/>
  <c r="AQ105" i="7"/>
  <c r="AT105" i="7"/>
  <c r="AN29" i="43"/>
  <c r="AV101" i="7"/>
  <c r="AV102" i="7"/>
  <c r="AV103" i="7"/>
  <c r="AV104" i="7"/>
  <c r="AV105" i="7"/>
  <c r="AW101" i="7"/>
  <c r="AU101" i="7"/>
  <c r="AX101" i="7"/>
  <c r="AW102" i="7"/>
  <c r="AU102" i="7"/>
  <c r="AX102" i="7"/>
  <c r="AW103" i="7"/>
  <c r="AU103" i="7"/>
  <c r="AX103" i="7"/>
  <c r="AW104" i="7"/>
  <c r="AU104" i="7"/>
  <c r="AX104" i="7"/>
  <c r="AW105" i="7"/>
  <c r="AU105" i="7"/>
  <c r="AX105" i="7"/>
  <c r="AR29" i="43"/>
  <c r="AZ101" i="7"/>
  <c r="AZ102" i="7"/>
  <c r="AZ103" i="7"/>
  <c r="AZ104" i="7"/>
  <c r="AZ105" i="7"/>
  <c r="BA101" i="7"/>
  <c r="AY101" i="7"/>
  <c r="BB101" i="7"/>
  <c r="BA102" i="7"/>
  <c r="AY102" i="7"/>
  <c r="BB102" i="7"/>
  <c r="BA103" i="7"/>
  <c r="AY103" i="7"/>
  <c r="BB103" i="7"/>
  <c r="BA104" i="7"/>
  <c r="AY104" i="7"/>
  <c r="BB104" i="7"/>
  <c r="BA105" i="7"/>
  <c r="AY105" i="7"/>
  <c r="BB105" i="7"/>
  <c r="AV29" i="43"/>
  <c r="AX29" i="43"/>
  <c r="D30" i="43"/>
  <c r="L108" i="7"/>
  <c r="L109" i="7"/>
  <c r="L110" i="7"/>
  <c r="L111" i="7"/>
  <c r="L112" i="7"/>
  <c r="M108" i="7"/>
  <c r="K108" i="7"/>
  <c r="N108" i="7"/>
  <c r="M109" i="7"/>
  <c r="K109" i="7"/>
  <c r="N109" i="7"/>
  <c r="M110" i="7"/>
  <c r="K110" i="7"/>
  <c r="N110" i="7"/>
  <c r="M111" i="7"/>
  <c r="K111" i="7"/>
  <c r="N111" i="7"/>
  <c r="M112" i="7"/>
  <c r="N112" i="7"/>
  <c r="H30" i="43"/>
  <c r="P108" i="7"/>
  <c r="P109" i="7"/>
  <c r="P110" i="7"/>
  <c r="P111" i="7"/>
  <c r="P112" i="7"/>
  <c r="Q108" i="7"/>
  <c r="O108" i="7"/>
  <c r="R108" i="7"/>
  <c r="Q109" i="7"/>
  <c r="O109" i="7"/>
  <c r="R109" i="7"/>
  <c r="Q110" i="7"/>
  <c r="O110" i="7"/>
  <c r="R110" i="7"/>
  <c r="Q111" i="7"/>
  <c r="O111" i="7"/>
  <c r="R111" i="7"/>
  <c r="Q112" i="7"/>
  <c r="R112" i="7"/>
  <c r="L30" i="43"/>
  <c r="T108" i="7"/>
  <c r="T109" i="7"/>
  <c r="T110" i="7"/>
  <c r="T111" i="7"/>
  <c r="T112" i="7"/>
  <c r="U108" i="7"/>
  <c r="S108" i="7"/>
  <c r="V108" i="7"/>
  <c r="U109" i="7"/>
  <c r="S109" i="7"/>
  <c r="V109" i="7"/>
  <c r="U110" i="7"/>
  <c r="S110" i="7"/>
  <c r="V110" i="7"/>
  <c r="U111" i="7"/>
  <c r="S111" i="7"/>
  <c r="V111" i="7"/>
  <c r="U112" i="7"/>
  <c r="S112" i="7"/>
  <c r="V112" i="7"/>
  <c r="P30" i="43"/>
  <c r="X108" i="7"/>
  <c r="X109" i="7"/>
  <c r="X110" i="7"/>
  <c r="X111" i="7"/>
  <c r="X112" i="7"/>
  <c r="Y108" i="7"/>
  <c r="W108" i="7"/>
  <c r="Z108" i="7"/>
  <c r="Y109" i="7"/>
  <c r="W109" i="7"/>
  <c r="Z109" i="7"/>
  <c r="Y110" i="7"/>
  <c r="W110" i="7"/>
  <c r="Z110" i="7"/>
  <c r="Y111" i="7"/>
  <c r="W111" i="7"/>
  <c r="Z111" i="7"/>
  <c r="Y112" i="7"/>
  <c r="W112" i="7"/>
  <c r="Z112" i="7"/>
  <c r="T30" i="43"/>
  <c r="AB108" i="7"/>
  <c r="AB109" i="7"/>
  <c r="AB110" i="7"/>
  <c r="AB111" i="7"/>
  <c r="AB112" i="7"/>
  <c r="AC108" i="7"/>
  <c r="AA108" i="7"/>
  <c r="AD108" i="7"/>
  <c r="AC109" i="7"/>
  <c r="AA109" i="7"/>
  <c r="AD109" i="7"/>
  <c r="AC110" i="7"/>
  <c r="AA110" i="7"/>
  <c r="AD110" i="7"/>
  <c r="AC111" i="7"/>
  <c r="AA111" i="7"/>
  <c r="AD111" i="7"/>
  <c r="AC112" i="7"/>
  <c r="AA112" i="7"/>
  <c r="AD112" i="7"/>
  <c r="X30" i="43"/>
  <c r="AF108" i="7"/>
  <c r="AF109" i="7"/>
  <c r="AF110" i="7"/>
  <c r="AF111" i="7"/>
  <c r="AF112" i="7"/>
  <c r="AG108" i="7"/>
  <c r="AE108" i="7"/>
  <c r="AH108" i="7"/>
  <c r="AG109" i="7"/>
  <c r="AE109" i="7"/>
  <c r="AH109" i="7"/>
  <c r="AG110" i="7"/>
  <c r="AE110" i="7"/>
  <c r="AH110" i="7"/>
  <c r="AG111" i="7"/>
  <c r="AE111" i="7"/>
  <c r="AH111" i="7"/>
  <c r="AG112" i="7"/>
  <c r="AE112" i="7"/>
  <c r="AH112" i="7"/>
  <c r="AB30" i="43"/>
  <c r="AJ108" i="7"/>
  <c r="AJ109" i="7"/>
  <c r="AJ110" i="7"/>
  <c r="AJ111" i="7"/>
  <c r="AJ112" i="7"/>
  <c r="AK108" i="7"/>
  <c r="AI108" i="7"/>
  <c r="AL108" i="7"/>
  <c r="AK109" i="7"/>
  <c r="AI109" i="7"/>
  <c r="AL109" i="7"/>
  <c r="AK110" i="7"/>
  <c r="AI110" i="7"/>
  <c r="AL110" i="7"/>
  <c r="AK111" i="7"/>
  <c r="AI111" i="7"/>
  <c r="AL111" i="7"/>
  <c r="AK112" i="7"/>
  <c r="AI112" i="7"/>
  <c r="AL112" i="7"/>
  <c r="AF30" i="43"/>
  <c r="AN108" i="7"/>
  <c r="AN109" i="7"/>
  <c r="AN110" i="7"/>
  <c r="AN111" i="7"/>
  <c r="AN112" i="7"/>
  <c r="AO108" i="7"/>
  <c r="AM108" i="7"/>
  <c r="AP108" i="7"/>
  <c r="AO109" i="7"/>
  <c r="AM109" i="7"/>
  <c r="AP109" i="7"/>
  <c r="AO110" i="7"/>
  <c r="AM110" i="7"/>
  <c r="AP110" i="7"/>
  <c r="AO111" i="7"/>
  <c r="AM111" i="7"/>
  <c r="AP111" i="7"/>
  <c r="AO112" i="7"/>
  <c r="AM112" i="7"/>
  <c r="AP112" i="7"/>
  <c r="AJ30" i="43"/>
  <c r="AR108" i="7"/>
  <c r="AR109" i="7"/>
  <c r="AR110" i="7"/>
  <c r="AR111" i="7"/>
  <c r="AR112" i="7"/>
  <c r="AS108" i="7"/>
  <c r="AQ108" i="7"/>
  <c r="AT108" i="7"/>
  <c r="AS109" i="7"/>
  <c r="AQ109" i="7"/>
  <c r="AT109" i="7"/>
  <c r="AS110" i="7"/>
  <c r="AQ110" i="7"/>
  <c r="AT110" i="7"/>
  <c r="AS111" i="7"/>
  <c r="AQ111" i="7"/>
  <c r="AT111" i="7"/>
  <c r="AS112" i="7"/>
  <c r="AQ112" i="7"/>
  <c r="AT112" i="7"/>
  <c r="AN30" i="43"/>
  <c r="AV108" i="7"/>
  <c r="AV109" i="7"/>
  <c r="AV110" i="7"/>
  <c r="AV111" i="7"/>
  <c r="AV112" i="7"/>
  <c r="AW108" i="7"/>
  <c r="AU108" i="7"/>
  <c r="AX108" i="7"/>
  <c r="AW109" i="7"/>
  <c r="AU109" i="7"/>
  <c r="AX109" i="7"/>
  <c r="AW110" i="7"/>
  <c r="AU110" i="7"/>
  <c r="AX110" i="7"/>
  <c r="AW111" i="7"/>
  <c r="AU111" i="7"/>
  <c r="AX111" i="7"/>
  <c r="AW112" i="7"/>
  <c r="AU112" i="7"/>
  <c r="AX112" i="7"/>
  <c r="AR30" i="43"/>
  <c r="AZ108" i="7"/>
  <c r="AZ109" i="7"/>
  <c r="AZ110" i="7"/>
  <c r="AZ111" i="7"/>
  <c r="AZ112" i="7"/>
  <c r="BA108" i="7"/>
  <c r="AY108" i="7"/>
  <c r="BB108" i="7"/>
  <c r="BA109" i="7"/>
  <c r="AY109" i="7"/>
  <c r="BB109" i="7"/>
  <c r="BA110" i="7"/>
  <c r="AY110" i="7"/>
  <c r="BB110" i="7"/>
  <c r="BA111" i="7"/>
  <c r="AY111" i="7"/>
  <c r="BB111" i="7"/>
  <c r="BA112" i="7"/>
  <c r="AY112" i="7"/>
  <c r="BB112" i="7"/>
  <c r="AV30" i="43"/>
  <c r="AX30" i="43"/>
  <c r="D31" i="43"/>
  <c r="L115" i="7"/>
  <c r="L116" i="7"/>
  <c r="L117" i="7"/>
  <c r="L118" i="7"/>
  <c r="L119" i="7"/>
  <c r="M115" i="7"/>
  <c r="K115" i="7"/>
  <c r="N115" i="7"/>
  <c r="M116" i="7"/>
  <c r="K116" i="7"/>
  <c r="N116" i="7"/>
  <c r="M117" i="7"/>
  <c r="K117" i="7"/>
  <c r="N117" i="7"/>
  <c r="M118" i="7"/>
  <c r="K118" i="7"/>
  <c r="N118" i="7"/>
  <c r="M119" i="7"/>
  <c r="N119" i="7"/>
  <c r="H31" i="43"/>
  <c r="P115" i="7"/>
  <c r="P116" i="7"/>
  <c r="P117" i="7"/>
  <c r="P118" i="7"/>
  <c r="P119" i="7"/>
  <c r="Q115" i="7"/>
  <c r="O115" i="7"/>
  <c r="R115" i="7"/>
  <c r="Q116" i="7"/>
  <c r="O116" i="7"/>
  <c r="R116" i="7"/>
  <c r="Q117" i="7"/>
  <c r="O117" i="7"/>
  <c r="R117" i="7"/>
  <c r="Q118" i="7"/>
  <c r="O118" i="7"/>
  <c r="R118" i="7"/>
  <c r="Q119" i="7"/>
  <c r="R119" i="7"/>
  <c r="L31" i="43"/>
  <c r="T115" i="7"/>
  <c r="T116" i="7"/>
  <c r="T117" i="7"/>
  <c r="T118" i="7"/>
  <c r="T119" i="7"/>
  <c r="U115" i="7"/>
  <c r="S115" i="7"/>
  <c r="V115" i="7"/>
  <c r="U116" i="7"/>
  <c r="S116" i="7"/>
  <c r="V116" i="7"/>
  <c r="U117" i="7"/>
  <c r="S117" i="7"/>
  <c r="V117" i="7"/>
  <c r="U118" i="7"/>
  <c r="S118" i="7"/>
  <c r="V118" i="7"/>
  <c r="U119" i="7"/>
  <c r="S119" i="7"/>
  <c r="V119" i="7"/>
  <c r="P31" i="43"/>
  <c r="X115" i="7"/>
  <c r="X116" i="7"/>
  <c r="X117" i="7"/>
  <c r="X118" i="7"/>
  <c r="X119" i="7"/>
  <c r="Y115" i="7"/>
  <c r="W115" i="7"/>
  <c r="Z115" i="7"/>
  <c r="Y116" i="7"/>
  <c r="W116" i="7"/>
  <c r="Z116" i="7"/>
  <c r="Y117" i="7"/>
  <c r="W117" i="7"/>
  <c r="Z117" i="7"/>
  <c r="Y118" i="7"/>
  <c r="W118" i="7"/>
  <c r="Z118" i="7"/>
  <c r="Y119" i="7"/>
  <c r="W119" i="7"/>
  <c r="Z119" i="7"/>
  <c r="T31" i="43"/>
  <c r="AB115" i="7"/>
  <c r="AB116" i="7"/>
  <c r="AB117" i="7"/>
  <c r="AB118" i="7"/>
  <c r="AB119" i="7"/>
  <c r="AC115" i="7"/>
  <c r="AA115" i="7"/>
  <c r="AD115" i="7"/>
  <c r="AC116" i="7"/>
  <c r="AA116" i="7"/>
  <c r="AD116" i="7"/>
  <c r="AC117" i="7"/>
  <c r="AA117" i="7"/>
  <c r="AD117" i="7"/>
  <c r="AC118" i="7"/>
  <c r="AA118" i="7"/>
  <c r="AD118" i="7"/>
  <c r="AC119" i="7"/>
  <c r="AA119" i="7"/>
  <c r="AD119" i="7"/>
  <c r="X31" i="43"/>
  <c r="AF115" i="7"/>
  <c r="AF116" i="7"/>
  <c r="AF117" i="7"/>
  <c r="AF118" i="7"/>
  <c r="AF119" i="7"/>
  <c r="AG115" i="7"/>
  <c r="AE115" i="7"/>
  <c r="AH115" i="7"/>
  <c r="AG116" i="7"/>
  <c r="AE116" i="7"/>
  <c r="AH116" i="7"/>
  <c r="AG117" i="7"/>
  <c r="AE117" i="7"/>
  <c r="AH117" i="7"/>
  <c r="AG118" i="7"/>
  <c r="AE118" i="7"/>
  <c r="AH118" i="7"/>
  <c r="AG119" i="7"/>
  <c r="AE119" i="7"/>
  <c r="AH119" i="7"/>
  <c r="AB31" i="43"/>
  <c r="AJ115" i="7"/>
  <c r="AJ116" i="7"/>
  <c r="AJ117" i="7"/>
  <c r="AJ118" i="7"/>
  <c r="AJ119" i="7"/>
  <c r="AK115" i="7"/>
  <c r="AI115" i="7"/>
  <c r="AL115" i="7"/>
  <c r="AK116" i="7"/>
  <c r="AI116" i="7"/>
  <c r="AL116" i="7"/>
  <c r="AK117" i="7"/>
  <c r="AI117" i="7"/>
  <c r="AL117" i="7"/>
  <c r="AK118" i="7"/>
  <c r="AI118" i="7"/>
  <c r="AL118" i="7"/>
  <c r="AK119" i="7"/>
  <c r="AI119" i="7"/>
  <c r="AL119" i="7"/>
  <c r="AF31" i="43"/>
  <c r="AN115" i="7"/>
  <c r="AN116" i="7"/>
  <c r="AN117" i="7"/>
  <c r="AN118" i="7"/>
  <c r="AN119" i="7"/>
  <c r="AO115" i="7"/>
  <c r="AM115" i="7"/>
  <c r="AP115" i="7"/>
  <c r="AO116" i="7"/>
  <c r="AM116" i="7"/>
  <c r="AP116" i="7"/>
  <c r="AO117" i="7"/>
  <c r="AM117" i="7"/>
  <c r="AP117" i="7"/>
  <c r="AO118" i="7"/>
  <c r="AM118" i="7"/>
  <c r="AP118" i="7"/>
  <c r="AO119" i="7"/>
  <c r="AM119" i="7"/>
  <c r="AP119" i="7"/>
  <c r="AJ31" i="43"/>
  <c r="AR115" i="7"/>
  <c r="AR116" i="7"/>
  <c r="AR117" i="7"/>
  <c r="AR118" i="7"/>
  <c r="AR119" i="7"/>
  <c r="AS115" i="7"/>
  <c r="AQ115" i="7"/>
  <c r="AT115" i="7"/>
  <c r="AS116" i="7"/>
  <c r="AQ116" i="7"/>
  <c r="AT116" i="7"/>
  <c r="AS117" i="7"/>
  <c r="AQ117" i="7"/>
  <c r="AT117" i="7"/>
  <c r="AS118" i="7"/>
  <c r="AQ118" i="7"/>
  <c r="AT118" i="7"/>
  <c r="AS119" i="7"/>
  <c r="AQ119" i="7"/>
  <c r="AT119" i="7"/>
  <c r="AN31" i="43"/>
  <c r="AV115" i="7"/>
  <c r="AV116" i="7"/>
  <c r="AV117" i="7"/>
  <c r="AV118" i="7"/>
  <c r="AV119" i="7"/>
  <c r="AW115" i="7"/>
  <c r="AU115" i="7"/>
  <c r="AX115" i="7"/>
  <c r="AW116" i="7"/>
  <c r="AU116" i="7"/>
  <c r="AX116" i="7"/>
  <c r="AW117" i="7"/>
  <c r="AU117" i="7"/>
  <c r="AX117" i="7"/>
  <c r="AW118" i="7"/>
  <c r="AU118" i="7"/>
  <c r="AX118" i="7"/>
  <c r="AW119" i="7"/>
  <c r="AU119" i="7"/>
  <c r="AX119" i="7"/>
  <c r="AR31" i="43"/>
  <c r="AZ115" i="7"/>
  <c r="AZ116" i="7"/>
  <c r="AZ117" i="7"/>
  <c r="AZ118" i="7"/>
  <c r="AZ119" i="7"/>
  <c r="BA115" i="7"/>
  <c r="AY115" i="7"/>
  <c r="BB115" i="7"/>
  <c r="BA116" i="7"/>
  <c r="AY116" i="7"/>
  <c r="BB116" i="7"/>
  <c r="BA117" i="7"/>
  <c r="AY117" i="7"/>
  <c r="BB117" i="7"/>
  <c r="BA118" i="7"/>
  <c r="AY118" i="7"/>
  <c r="BB118" i="7"/>
  <c r="BA119" i="7"/>
  <c r="AY119" i="7"/>
  <c r="BB119" i="7"/>
  <c r="AV31" i="43"/>
  <c r="AX31" i="43"/>
  <c r="AX32" i="43"/>
  <c r="D23" i="43"/>
  <c r="L71" i="7"/>
  <c r="L72" i="7"/>
  <c r="L73" i="7"/>
  <c r="L74" i="7"/>
  <c r="L75" i="7"/>
  <c r="M71" i="7"/>
  <c r="K71" i="7"/>
  <c r="N71" i="7"/>
  <c r="M72" i="7"/>
  <c r="K72" i="7"/>
  <c r="N72" i="7"/>
  <c r="M73" i="7"/>
  <c r="K73" i="7"/>
  <c r="N73" i="7"/>
  <c r="M74" i="7"/>
  <c r="K74" i="7"/>
  <c r="N74" i="7"/>
  <c r="M75" i="7"/>
  <c r="N75" i="7"/>
  <c r="H23" i="43"/>
  <c r="P71" i="7"/>
  <c r="P72" i="7"/>
  <c r="P73" i="7"/>
  <c r="P74" i="7"/>
  <c r="P75" i="7"/>
  <c r="Q71" i="7"/>
  <c r="O71" i="7"/>
  <c r="R71" i="7"/>
  <c r="Q72" i="7"/>
  <c r="O72" i="7"/>
  <c r="R72" i="7"/>
  <c r="Q73" i="7"/>
  <c r="O73" i="7"/>
  <c r="R73" i="7"/>
  <c r="Q74" i="7"/>
  <c r="O74" i="7"/>
  <c r="R74" i="7"/>
  <c r="Q75" i="7"/>
  <c r="R75" i="7"/>
  <c r="L23" i="43"/>
  <c r="T71" i="7"/>
  <c r="T72" i="7"/>
  <c r="T73" i="7"/>
  <c r="T74" i="7"/>
  <c r="T75" i="7"/>
  <c r="U71" i="7"/>
  <c r="S71" i="7"/>
  <c r="V71" i="7"/>
  <c r="U72" i="7"/>
  <c r="S72" i="7"/>
  <c r="V72" i="7"/>
  <c r="U73" i="7"/>
  <c r="S73" i="7"/>
  <c r="V73" i="7"/>
  <c r="U74" i="7"/>
  <c r="S74" i="7"/>
  <c r="V74" i="7"/>
  <c r="U75" i="7"/>
  <c r="S75" i="7"/>
  <c r="V75" i="7"/>
  <c r="P23" i="43"/>
  <c r="X71" i="7"/>
  <c r="X72" i="7"/>
  <c r="X73" i="7"/>
  <c r="X74" i="7"/>
  <c r="X75" i="7"/>
  <c r="Y71" i="7"/>
  <c r="W71" i="7"/>
  <c r="Z71" i="7"/>
  <c r="Y72" i="7"/>
  <c r="W72" i="7"/>
  <c r="Z72" i="7"/>
  <c r="Y73" i="7"/>
  <c r="W73" i="7"/>
  <c r="Z73" i="7"/>
  <c r="Y74" i="7"/>
  <c r="W74" i="7"/>
  <c r="Z74" i="7"/>
  <c r="Y75" i="7"/>
  <c r="W75" i="7"/>
  <c r="Z75" i="7"/>
  <c r="T23" i="43"/>
  <c r="AB71" i="7"/>
  <c r="AB72" i="7"/>
  <c r="AB73" i="7"/>
  <c r="AB74" i="7"/>
  <c r="AB75" i="7"/>
  <c r="AC71" i="7"/>
  <c r="AA71" i="7"/>
  <c r="AD71" i="7"/>
  <c r="AC72" i="7"/>
  <c r="AA72" i="7"/>
  <c r="AD72" i="7"/>
  <c r="AC73" i="7"/>
  <c r="AA73" i="7"/>
  <c r="AD73" i="7"/>
  <c r="AC74" i="7"/>
  <c r="AA74" i="7"/>
  <c r="AD74" i="7"/>
  <c r="AC75" i="7"/>
  <c r="AA75" i="7"/>
  <c r="AD75" i="7"/>
  <c r="X23" i="43"/>
  <c r="AF71" i="7"/>
  <c r="AF72" i="7"/>
  <c r="AF73" i="7"/>
  <c r="AF74" i="7"/>
  <c r="AF75" i="7"/>
  <c r="AG71" i="7"/>
  <c r="AE71" i="7"/>
  <c r="AH71" i="7"/>
  <c r="AG72" i="7"/>
  <c r="AE72" i="7"/>
  <c r="AH72" i="7"/>
  <c r="AG73" i="7"/>
  <c r="AE73" i="7"/>
  <c r="AH73" i="7"/>
  <c r="AG74" i="7"/>
  <c r="AE74" i="7"/>
  <c r="AH74" i="7"/>
  <c r="AG75" i="7"/>
  <c r="AE75" i="7"/>
  <c r="AH75" i="7"/>
  <c r="AB23" i="43"/>
  <c r="AJ71" i="7"/>
  <c r="AJ72" i="7"/>
  <c r="AJ73" i="7"/>
  <c r="AJ74" i="7"/>
  <c r="AJ75" i="7"/>
  <c r="AK71" i="7"/>
  <c r="AI71" i="7"/>
  <c r="AL71" i="7"/>
  <c r="AK72" i="7"/>
  <c r="AI72" i="7"/>
  <c r="AL72" i="7"/>
  <c r="AK73" i="7"/>
  <c r="AI73" i="7"/>
  <c r="AL73" i="7"/>
  <c r="AK74" i="7"/>
  <c r="AI74" i="7"/>
  <c r="AL74" i="7"/>
  <c r="AK75" i="7"/>
  <c r="AI75" i="7"/>
  <c r="AL75" i="7"/>
  <c r="AF23" i="43"/>
  <c r="AN71" i="7"/>
  <c r="AN72" i="7"/>
  <c r="AN73" i="7"/>
  <c r="AN74" i="7"/>
  <c r="AN75" i="7"/>
  <c r="AO71" i="7"/>
  <c r="AM71" i="7"/>
  <c r="AP71" i="7"/>
  <c r="AO72" i="7"/>
  <c r="AM72" i="7"/>
  <c r="AP72" i="7"/>
  <c r="AO73" i="7"/>
  <c r="AM73" i="7"/>
  <c r="AP73" i="7"/>
  <c r="AO74" i="7"/>
  <c r="AM74" i="7"/>
  <c r="AP74" i="7"/>
  <c r="AO75" i="7"/>
  <c r="AM75" i="7"/>
  <c r="AP75" i="7"/>
  <c r="AJ23" i="43"/>
  <c r="AR71" i="7"/>
  <c r="AR72" i="7"/>
  <c r="AR73" i="7"/>
  <c r="AR74" i="7"/>
  <c r="AR75" i="7"/>
  <c r="AS71" i="7"/>
  <c r="AQ71" i="7"/>
  <c r="AT71" i="7"/>
  <c r="AS72" i="7"/>
  <c r="AQ72" i="7"/>
  <c r="AT72" i="7"/>
  <c r="AS73" i="7"/>
  <c r="AQ73" i="7"/>
  <c r="AT73" i="7"/>
  <c r="AS74" i="7"/>
  <c r="AQ74" i="7"/>
  <c r="AT74" i="7"/>
  <c r="AS75" i="7"/>
  <c r="AQ75" i="7"/>
  <c r="AT75" i="7"/>
  <c r="AN23" i="43"/>
  <c r="AV71" i="7"/>
  <c r="AV72" i="7"/>
  <c r="AV73" i="7"/>
  <c r="AV74" i="7"/>
  <c r="AV75" i="7"/>
  <c r="AW71" i="7"/>
  <c r="AU71" i="7"/>
  <c r="AX71" i="7"/>
  <c r="AW72" i="7"/>
  <c r="AU72" i="7"/>
  <c r="AX72" i="7"/>
  <c r="AW73" i="7"/>
  <c r="AU73" i="7"/>
  <c r="AX73" i="7"/>
  <c r="AW74" i="7"/>
  <c r="AU74" i="7"/>
  <c r="AX74" i="7"/>
  <c r="AW75" i="7"/>
  <c r="AU75" i="7"/>
  <c r="AX75" i="7"/>
  <c r="AR23" i="43"/>
  <c r="AZ71" i="7"/>
  <c r="AZ72" i="7"/>
  <c r="AZ73" i="7"/>
  <c r="AZ74" i="7"/>
  <c r="AZ75" i="7"/>
  <c r="BA71" i="7"/>
  <c r="AY71" i="7"/>
  <c r="BB71" i="7"/>
  <c r="BA72" i="7"/>
  <c r="AY72" i="7"/>
  <c r="BB72" i="7"/>
  <c r="BA73" i="7"/>
  <c r="AY73" i="7"/>
  <c r="BB73" i="7"/>
  <c r="BA74" i="7"/>
  <c r="AY74" i="7"/>
  <c r="BB74" i="7"/>
  <c r="BA75" i="7"/>
  <c r="AY75" i="7"/>
  <c r="BB75" i="7"/>
  <c r="AV23" i="43"/>
  <c r="AX23" i="43"/>
  <c r="D7" i="43"/>
  <c r="H7" i="43"/>
  <c r="L7" i="43"/>
  <c r="P7" i="43"/>
  <c r="T7" i="43"/>
  <c r="X7" i="43"/>
  <c r="AB7" i="43"/>
  <c r="AF7" i="43"/>
  <c r="AJ7" i="43"/>
  <c r="AN7" i="43"/>
  <c r="AR7" i="43"/>
  <c r="AV7" i="43"/>
  <c r="AX7" i="43"/>
  <c r="D8" i="43"/>
  <c r="H8" i="43"/>
  <c r="L8" i="43"/>
  <c r="P8" i="43"/>
  <c r="T8" i="43"/>
  <c r="X8" i="43"/>
  <c r="AB8" i="43"/>
  <c r="AF8" i="43"/>
  <c r="AJ8" i="43"/>
  <c r="AN8" i="43"/>
  <c r="AR8" i="43"/>
  <c r="AV8" i="43"/>
  <c r="AX8" i="43"/>
  <c r="D9" i="43"/>
  <c r="L17" i="7"/>
  <c r="H9" i="43"/>
  <c r="P17" i="7"/>
  <c r="L9" i="43"/>
  <c r="T17" i="7"/>
  <c r="P9" i="43"/>
  <c r="X17" i="7"/>
  <c r="T9" i="43"/>
  <c r="AB17" i="7"/>
  <c r="X9" i="43"/>
  <c r="AF17" i="7"/>
  <c r="AB9" i="43"/>
  <c r="AJ17" i="7"/>
  <c r="AF9" i="43"/>
  <c r="AN17" i="7"/>
  <c r="AJ9" i="43"/>
  <c r="AR17" i="7"/>
  <c r="AN9" i="43"/>
  <c r="AV17" i="7"/>
  <c r="AR9" i="43"/>
  <c r="AZ17" i="7"/>
  <c r="AV9" i="43"/>
  <c r="AX9" i="43"/>
  <c r="D10" i="43"/>
  <c r="L33" i="7"/>
  <c r="L34" i="7"/>
  <c r="L35" i="7"/>
  <c r="L36" i="7"/>
  <c r="H10" i="43"/>
  <c r="P33" i="7"/>
  <c r="P34" i="7"/>
  <c r="P35" i="7"/>
  <c r="P36" i="7"/>
  <c r="L10" i="43"/>
  <c r="T33" i="7"/>
  <c r="T34" i="7"/>
  <c r="T35" i="7"/>
  <c r="T36" i="7"/>
  <c r="P10" i="43"/>
  <c r="X33" i="7"/>
  <c r="X34" i="7"/>
  <c r="X35" i="7"/>
  <c r="X36" i="7"/>
  <c r="T10" i="43"/>
  <c r="AB33" i="7"/>
  <c r="AB34" i="7"/>
  <c r="AB35" i="7"/>
  <c r="AB36" i="7"/>
  <c r="X10" i="43"/>
  <c r="AF33" i="7"/>
  <c r="AF34" i="7"/>
  <c r="AF35" i="7"/>
  <c r="AF36" i="7"/>
  <c r="AB10" i="43"/>
  <c r="AJ33" i="7"/>
  <c r="AJ34" i="7"/>
  <c r="AJ35" i="7"/>
  <c r="AJ36" i="7"/>
  <c r="AF10" i="43"/>
  <c r="AN33" i="7"/>
  <c r="AN34" i="7"/>
  <c r="AN35" i="7"/>
  <c r="AN36" i="7"/>
  <c r="AJ10" i="43"/>
  <c r="AR33" i="7"/>
  <c r="AR34" i="7"/>
  <c r="AR35" i="7"/>
  <c r="AR36" i="7"/>
  <c r="AN10" i="43"/>
  <c r="AV33" i="7"/>
  <c r="AV34" i="7"/>
  <c r="AV35" i="7"/>
  <c r="AV36" i="7"/>
  <c r="AR10" i="43"/>
  <c r="AZ33" i="7"/>
  <c r="AZ34" i="7"/>
  <c r="AZ35" i="7"/>
  <c r="AZ36" i="7"/>
  <c r="AV10" i="43"/>
  <c r="AX10" i="43"/>
  <c r="AX11" i="43"/>
  <c r="AX54" i="43"/>
  <c r="AX256" i="43"/>
  <c r="AX257" i="43"/>
  <c r="AX258" i="43"/>
  <c r="AX260" i="43"/>
  <c r="AX245" i="43"/>
  <c r="AX246" i="43"/>
  <c r="AX247" i="43"/>
  <c r="AX248" i="43"/>
  <c r="BB1127" i="7"/>
  <c r="BB1128" i="7"/>
  <c r="BB1129" i="7"/>
  <c r="BB1130" i="7"/>
  <c r="AX249" i="43"/>
  <c r="BB1131" i="7"/>
  <c r="AX250" i="43"/>
  <c r="AX251" i="43"/>
  <c r="AX239" i="43"/>
  <c r="AX240" i="43"/>
  <c r="AX241" i="43"/>
  <c r="AX242" i="43"/>
  <c r="AX254" i="43"/>
  <c r="AX230" i="43"/>
  <c r="AX224" i="43"/>
  <c r="AX225" i="43"/>
  <c r="AX226" i="43"/>
  <c r="AX227" i="43"/>
  <c r="AX228" i="43"/>
  <c r="AX212" i="43"/>
  <c r="AX213" i="43"/>
  <c r="AX214" i="43"/>
  <c r="AX215" i="43"/>
  <c r="AX216" i="43"/>
  <c r="AX217" i="43"/>
  <c r="AX218" i="43"/>
  <c r="AX219" i="43"/>
  <c r="AX220" i="43"/>
  <c r="AX221" i="43"/>
  <c r="AX206" i="43"/>
  <c r="AX207" i="43"/>
  <c r="BB953" i="7"/>
  <c r="BB954" i="7"/>
  <c r="BB955" i="7"/>
  <c r="AX208" i="43"/>
  <c r="AX209" i="43"/>
  <c r="AX201" i="43"/>
  <c r="AX202" i="43"/>
  <c r="AX203" i="43"/>
  <c r="AX194" i="43"/>
  <c r="AX195" i="43"/>
  <c r="AX196" i="43"/>
  <c r="AX197" i="43"/>
  <c r="AX198" i="43"/>
  <c r="AX187" i="43"/>
  <c r="AX188" i="43"/>
  <c r="AX189" i="43"/>
  <c r="AX190" i="43"/>
  <c r="AX191" i="43"/>
  <c r="D182" i="43"/>
  <c r="L837" i="7"/>
  <c r="L838" i="7"/>
  <c r="L839" i="7"/>
  <c r="L840" i="7"/>
  <c r="H182" i="43"/>
  <c r="P837" i="7"/>
  <c r="P838" i="7"/>
  <c r="P839" i="7"/>
  <c r="P840" i="7"/>
  <c r="L182" i="43"/>
  <c r="T837" i="7"/>
  <c r="T838" i="7"/>
  <c r="T839" i="7"/>
  <c r="T840" i="7"/>
  <c r="P182" i="43"/>
  <c r="X837" i="7"/>
  <c r="X838" i="7"/>
  <c r="X839" i="7"/>
  <c r="X840" i="7"/>
  <c r="T182" i="43"/>
  <c r="AB837" i="7"/>
  <c r="AB838" i="7"/>
  <c r="AB839" i="7"/>
  <c r="AB840" i="7"/>
  <c r="X182" i="43"/>
  <c r="AF837" i="7"/>
  <c r="AF838" i="7"/>
  <c r="AF839" i="7"/>
  <c r="AF840" i="7"/>
  <c r="AB182" i="43"/>
  <c r="AJ837" i="7"/>
  <c r="AJ838" i="7"/>
  <c r="AJ839" i="7"/>
  <c r="AJ840" i="7"/>
  <c r="AF182" i="43"/>
  <c r="AN837" i="7"/>
  <c r="AN838" i="7"/>
  <c r="AN839" i="7"/>
  <c r="AN840" i="7"/>
  <c r="AJ182" i="43"/>
  <c r="AR837" i="7"/>
  <c r="AR838" i="7"/>
  <c r="AR839" i="7"/>
  <c r="AR840" i="7"/>
  <c r="AN182" i="43"/>
  <c r="AV837" i="7"/>
  <c r="AV838" i="7"/>
  <c r="AV839" i="7"/>
  <c r="AV840" i="7"/>
  <c r="AR182" i="43"/>
  <c r="AZ837" i="7"/>
  <c r="AZ838" i="7"/>
  <c r="AZ839" i="7"/>
  <c r="AZ840" i="7"/>
  <c r="AV182" i="43"/>
  <c r="AX182" i="43"/>
  <c r="D183" i="43"/>
  <c r="L843" i="7"/>
  <c r="L844" i="7"/>
  <c r="L845" i="7"/>
  <c r="L846" i="7"/>
  <c r="H183" i="43"/>
  <c r="P843" i="7"/>
  <c r="P844" i="7"/>
  <c r="P845" i="7"/>
  <c r="P846" i="7"/>
  <c r="L183" i="43"/>
  <c r="T843" i="7"/>
  <c r="T844" i="7"/>
  <c r="T845" i="7"/>
  <c r="T846" i="7"/>
  <c r="P183" i="43"/>
  <c r="X843" i="7"/>
  <c r="X844" i="7"/>
  <c r="X845" i="7"/>
  <c r="X846" i="7"/>
  <c r="T183" i="43"/>
  <c r="AB843" i="7"/>
  <c r="AB844" i="7"/>
  <c r="AB845" i="7"/>
  <c r="AB846" i="7"/>
  <c r="X183" i="43"/>
  <c r="AF843" i="7"/>
  <c r="AF844" i="7"/>
  <c r="AF845" i="7"/>
  <c r="AF846" i="7"/>
  <c r="AB183" i="43"/>
  <c r="AJ843" i="7"/>
  <c r="AJ844" i="7"/>
  <c r="AJ845" i="7"/>
  <c r="AJ846" i="7"/>
  <c r="AF183" i="43"/>
  <c r="AN843" i="7"/>
  <c r="AN844" i="7"/>
  <c r="AN845" i="7"/>
  <c r="AN846" i="7"/>
  <c r="AJ183" i="43"/>
  <c r="AR843" i="7"/>
  <c r="AR844" i="7"/>
  <c r="AR845" i="7"/>
  <c r="AR846" i="7"/>
  <c r="AN183" i="43"/>
  <c r="AV843" i="7"/>
  <c r="AV844" i="7"/>
  <c r="AV845" i="7"/>
  <c r="AV846" i="7"/>
  <c r="AR183" i="43"/>
  <c r="AZ843" i="7"/>
  <c r="AZ844" i="7"/>
  <c r="AZ845" i="7"/>
  <c r="AZ846" i="7"/>
  <c r="AV183" i="43"/>
  <c r="AX183" i="43"/>
  <c r="AX184" i="43"/>
  <c r="D162" i="43"/>
  <c r="L698" i="7"/>
  <c r="L699" i="7"/>
  <c r="L700" i="7"/>
  <c r="L701" i="7"/>
  <c r="L702" i="7"/>
  <c r="L703" i="7"/>
  <c r="L704" i="7"/>
  <c r="L707" i="7"/>
  <c r="H162" i="43"/>
  <c r="P698" i="7"/>
  <c r="P699" i="7"/>
  <c r="P700" i="7"/>
  <c r="P701" i="7"/>
  <c r="P702" i="7"/>
  <c r="P703" i="7"/>
  <c r="P704" i="7"/>
  <c r="P707" i="7"/>
  <c r="L162" i="43"/>
  <c r="T698" i="7"/>
  <c r="T699" i="7"/>
  <c r="T700" i="7"/>
  <c r="T701" i="7"/>
  <c r="T702" i="7"/>
  <c r="T703" i="7"/>
  <c r="T704" i="7"/>
  <c r="T707" i="7"/>
  <c r="P162" i="43"/>
  <c r="X698" i="7"/>
  <c r="X699" i="7"/>
  <c r="X700" i="7"/>
  <c r="X701" i="7"/>
  <c r="X702" i="7"/>
  <c r="X703" i="7"/>
  <c r="X704" i="7"/>
  <c r="X707" i="7"/>
  <c r="T162" i="43"/>
  <c r="AB698" i="7"/>
  <c r="AB699" i="7"/>
  <c r="AB700" i="7"/>
  <c r="AB701" i="7"/>
  <c r="AB702" i="7"/>
  <c r="AB703" i="7"/>
  <c r="AB704" i="7"/>
  <c r="AB707" i="7"/>
  <c r="X162" i="43"/>
  <c r="AF698" i="7"/>
  <c r="AF699" i="7"/>
  <c r="AF700" i="7"/>
  <c r="AF701" i="7"/>
  <c r="AF702" i="7"/>
  <c r="AF703" i="7"/>
  <c r="AF704" i="7"/>
  <c r="AF707" i="7"/>
  <c r="AB162" i="43"/>
  <c r="AJ698" i="7"/>
  <c r="AJ699" i="7"/>
  <c r="AJ700" i="7"/>
  <c r="AJ701" i="7"/>
  <c r="AJ702" i="7"/>
  <c r="AJ703" i="7"/>
  <c r="AJ704" i="7"/>
  <c r="AJ707" i="7"/>
  <c r="AF162" i="43"/>
  <c r="AN698" i="7"/>
  <c r="AN699" i="7"/>
  <c r="AN700" i="7"/>
  <c r="AN701" i="7"/>
  <c r="AN702" i="7"/>
  <c r="AN703" i="7"/>
  <c r="AN704" i="7"/>
  <c r="AN707" i="7"/>
  <c r="AJ162" i="43"/>
  <c r="AR698" i="7"/>
  <c r="AR699" i="7"/>
  <c r="AR700" i="7"/>
  <c r="AR701" i="7"/>
  <c r="AR702" i="7"/>
  <c r="AR703" i="7"/>
  <c r="AR704" i="7"/>
  <c r="AR707" i="7"/>
  <c r="AN162" i="43"/>
  <c r="AV698" i="7"/>
  <c r="AV699" i="7"/>
  <c r="AV700" i="7"/>
  <c r="AV701" i="7"/>
  <c r="AV702" i="7"/>
  <c r="AV703" i="7"/>
  <c r="AV704" i="7"/>
  <c r="AV707" i="7"/>
  <c r="AR162" i="43"/>
  <c r="AZ698" i="7"/>
  <c r="AZ699" i="7"/>
  <c r="AZ700" i="7"/>
  <c r="AZ701" i="7"/>
  <c r="AZ702" i="7"/>
  <c r="AZ703" i="7"/>
  <c r="AZ704" i="7"/>
  <c r="AZ707" i="7"/>
  <c r="AV162" i="43"/>
  <c r="AX162" i="43"/>
  <c r="D163" i="43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6" i="7"/>
  <c r="H163" i="43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6" i="7"/>
  <c r="L163" i="43"/>
  <c r="T710" i="7"/>
  <c r="T711" i="7"/>
  <c r="T712" i="7"/>
  <c r="T713" i="7"/>
  <c r="T714" i="7"/>
  <c r="T715" i="7"/>
  <c r="T716" i="7"/>
  <c r="T717" i="7"/>
  <c r="T718" i="7"/>
  <c r="T719" i="7"/>
  <c r="T720" i="7"/>
  <c r="T721" i="7"/>
  <c r="T722" i="7"/>
  <c r="T723" i="7"/>
  <c r="T726" i="7"/>
  <c r="P163" i="43"/>
  <c r="X710" i="7"/>
  <c r="X711" i="7"/>
  <c r="X712" i="7"/>
  <c r="X713" i="7"/>
  <c r="X714" i="7"/>
  <c r="X715" i="7"/>
  <c r="X716" i="7"/>
  <c r="X717" i="7"/>
  <c r="X718" i="7"/>
  <c r="X719" i="7"/>
  <c r="X720" i="7"/>
  <c r="X721" i="7"/>
  <c r="X722" i="7"/>
  <c r="X723" i="7"/>
  <c r="X726" i="7"/>
  <c r="T163" i="43"/>
  <c r="AB710" i="7"/>
  <c r="AB711" i="7"/>
  <c r="AB712" i="7"/>
  <c r="AB713" i="7"/>
  <c r="AB714" i="7"/>
  <c r="AB715" i="7"/>
  <c r="AB716" i="7"/>
  <c r="AB717" i="7"/>
  <c r="AB718" i="7"/>
  <c r="AB719" i="7"/>
  <c r="AB720" i="7"/>
  <c r="AB721" i="7"/>
  <c r="AB722" i="7"/>
  <c r="AB723" i="7"/>
  <c r="AB726" i="7"/>
  <c r="X163" i="43"/>
  <c r="AF710" i="7"/>
  <c r="AF711" i="7"/>
  <c r="AF712" i="7"/>
  <c r="AF713" i="7"/>
  <c r="AF714" i="7"/>
  <c r="AF715" i="7"/>
  <c r="AF716" i="7"/>
  <c r="AF717" i="7"/>
  <c r="AF718" i="7"/>
  <c r="AF719" i="7"/>
  <c r="AF720" i="7"/>
  <c r="AF721" i="7"/>
  <c r="AF722" i="7"/>
  <c r="AF723" i="7"/>
  <c r="AF726" i="7"/>
  <c r="AB163" i="43"/>
  <c r="AJ710" i="7"/>
  <c r="AJ711" i="7"/>
  <c r="AJ712" i="7"/>
  <c r="AJ713" i="7"/>
  <c r="AJ714" i="7"/>
  <c r="AJ715" i="7"/>
  <c r="AJ716" i="7"/>
  <c r="AJ717" i="7"/>
  <c r="AJ718" i="7"/>
  <c r="AJ719" i="7"/>
  <c r="AJ720" i="7"/>
  <c r="AJ721" i="7"/>
  <c r="AJ722" i="7"/>
  <c r="AJ723" i="7"/>
  <c r="AJ726" i="7"/>
  <c r="AF163" i="43"/>
  <c r="AN710" i="7"/>
  <c r="AN711" i="7"/>
  <c r="AN712" i="7"/>
  <c r="AN713" i="7"/>
  <c r="AN714" i="7"/>
  <c r="AN715" i="7"/>
  <c r="AN716" i="7"/>
  <c r="AN717" i="7"/>
  <c r="AN718" i="7"/>
  <c r="AN719" i="7"/>
  <c r="AN720" i="7"/>
  <c r="AN721" i="7"/>
  <c r="AN722" i="7"/>
  <c r="AN723" i="7"/>
  <c r="AN726" i="7"/>
  <c r="AJ163" i="43"/>
  <c r="AR710" i="7"/>
  <c r="AR711" i="7"/>
  <c r="AR712" i="7"/>
  <c r="AR713" i="7"/>
  <c r="AR714" i="7"/>
  <c r="AR715" i="7"/>
  <c r="AR716" i="7"/>
  <c r="AR717" i="7"/>
  <c r="AR718" i="7"/>
  <c r="AR719" i="7"/>
  <c r="AR720" i="7"/>
  <c r="AR721" i="7"/>
  <c r="AR722" i="7"/>
  <c r="AR723" i="7"/>
  <c r="AR726" i="7"/>
  <c r="AN163" i="43"/>
  <c r="AV710" i="7"/>
  <c r="AV711" i="7"/>
  <c r="AV712" i="7"/>
  <c r="AV713" i="7"/>
  <c r="AV714" i="7"/>
  <c r="AV715" i="7"/>
  <c r="AV716" i="7"/>
  <c r="AV717" i="7"/>
  <c r="AV718" i="7"/>
  <c r="AV719" i="7"/>
  <c r="AV720" i="7"/>
  <c r="AV721" i="7"/>
  <c r="AV722" i="7"/>
  <c r="AV723" i="7"/>
  <c r="AV726" i="7"/>
  <c r="AR163" i="43"/>
  <c r="AZ710" i="7"/>
  <c r="AZ711" i="7"/>
  <c r="AZ712" i="7"/>
  <c r="AZ713" i="7"/>
  <c r="AZ714" i="7"/>
  <c r="AZ715" i="7"/>
  <c r="AZ716" i="7"/>
  <c r="AZ717" i="7"/>
  <c r="AZ718" i="7"/>
  <c r="AZ719" i="7"/>
  <c r="AZ720" i="7"/>
  <c r="AZ721" i="7"/>
  <c r="AZ722" i="7"/>
  <c r="AZ723" i="7"/>
  <c r="AZ726" i="7"/>
  <c r="AV163" i="43"/>
  <c r="AX163" i="43"/>
  <c r="D164" i="43"/>
  <c r="L729" i="7"/>
  <c r="L730" i="7"/>
  <c r="L731" i="7"/>
  <c r="L732" i="7"/>
  <c r="L733" i="7"/>
  <c r="H164" i="43"/>
  <c r="P729" i="7"/>
  <c r="P730" i="7"/>
  <c r="P731" i="7"/>
  <c r="P732" i="7"/>
  <c r="P733" i="7"/>
  <c r="L164" i="43"/>
  <c r="T729" i="7"/>
  <c r="T730" i="7"/>
  <c r="T731" i="7"/>
  <c r="T732" i="7"/>
  <c r="T733" i="7"/>
  <c r="P164" i="43"/>
  <c r="X729" i="7"/>
  <c r="X730" i="7"/>
  <c r="X731" i="7"/>
  <c r="X732" i="7"/>
  <c r="X733" i="7"/>
  <c r="T164" i="43"/>
  <c r="AB729" i="7"/>
  <c r="AB730" i="7"/>
  <c r="AB731" i="7"/>
  <c r="AB732" i="7"/>
  <c r="AB733" i="7"/>
  <c r="X164" i="43"/>
  <c r="AF729" i="7"/>
  <c r="AF730" i="7"/>
  <c r="AF731" i="7"/>
  <c r="AF732" i="7"/>
  <c r="AF733" i="7"/>
  <c r="AB164" i="43"/>
  <c r="AJ729" i="7"/>
  <c r="AJ730" i="7"/>
  <c r="AJ731" i="7"/>
  <c r="AJ732" i="7"/>
  <c r="AJ733" i="7"/>
  <c r="AF164" i="43"/>
  <c r="AN729" i="7"/>
  <c r="AN730" i="7"/>
  <c r="AN731" i="7"/>
  <c r="AN732" i="7"/>
  <c r="AN733" i="7"/>
  <c r="AJ164" i="43"/>
  <c r="AR729" i="7"/>
  <c r="AR730" i="7"/>
  <c r="AR731" i="7"/>
  <c r="AR732" i="7"/>
  <c r="AR733" i="7"/>
  <c r="AN164" i="43"/>
  <c r="AV729" i="7"/>
  <c r="AV730" i="7"/>
  <c r="AV731" i="7"/>
  <c r="AV732" i="7"/>
  <c r="AV733" i="7"/>
  <c r="AR164" i="43"/>
  <c r="AZ729" i="7"/>
  <c r="AZ730" i="7"/>
  <c r="AZ731" i="7"/>
  <c r="AZ732" i="7"/>
  <c r="AZ733" i="7"/>
  <c r="AV164" i="43"/>
  <c r="AX164" i="43"/>
  <c r="D165" i="43"/>
  <c r="L736" i="7"/>
  <c r="L737" i="7"/>
  <c r="L738" i="7"/>
  <c r="L739" i="7"/>
  <c r="L740" i="7"/>
  <c r="L741" i="7"/>
  <c r="L743" i="7"/>
  <c r="H165" i="43"/>
  <c r="P736" i="7"/>
  <c r="P737" i="7"/>
  <c r="P738" i="7"/>
  <c r="P739" i="7"/>
  <c r="P740" i="7"/>
  <c r="P741" i="7"/>
  <c r="P743" i="7"/>
  <c r="L165" i="43"/>
  <c r="T736" i="7"/>
  <c r="T737" i="7"/>
  <c r="T738" i="7"/>
  <c r="T739" i="7"/>
  <c r="T740" i="7"/>
  <c r="T741" i="7"/>
  <c r="T743" i="7"/>
  <c r="P165" i="43"/>
  <c r="X736" i="7"/>
  <c r="X737" i="7"/>
  <c r="X738" i="7"/>
  <c r="X739" i="7"/>
  <c r="X740" i="7"/>
  <c r="X741" i="7"/>
  <c r="X743" i="7"/>
  <c r="T165" i="43"/>
  <c r="AB736" i="7"/>
  <c r="AB737" i="7"/>
  <c r="AB738" i="7"/>
  <c r="AB739" i="7"/>
  <c r="AB740" i="7"/>
  <c r="AB741" i="7"/>
  <c r="AB743" i="7"/>
  <c r="X165" i="43"/>
  <c r="AF736" i="7"/>
  <c r="AF737" i="7"/>
  <c r="AF738" i="7"/>
  <c r="AF739" i="7"/>
  <c r="AF740" i="7"/>
  <c r="AF741" i="7"/>
  <c r="AF743" i="7"/>
  <c r="AB165" i="43"/>
  <c r="AJ736" i="7"/>
  <c r="AJ737" i="7"/>
  <c r="AJ738" i="7"/>
  <c r="AJ739" i="7"/>
  <c r="AJ740" i="7"/>
  <c r="AJ741" i="7"/>
  <c r="AJ743" i="7"/>
  <c r="AF165" i="43"/>
  <c r="AN736" i="7"/>
  <c r="AN737" i="7"/>
  <c r="AN738" i="7"/>
  <c r="AN739" i="7"/>
  <c r="AN740" i="7"/>
  <c r="AN741" i="7"/>
  <c r="AN743" i="7"/>
  <c r="AJ165" i="43"/>
  <c r="AR736" i="7"/>
  <c r="AR737" i="7"/>
  <c r="AR738" i="7"/>
  <c r="AR739" i="7"/>
  <c r="AR740" i="7"/>
  <c r="AR741" i="7"/>
  <c r="AR743" i="7"/>
  <c r="AN165" i="43"/>
  <c r="AV736" i="7"/>
  <c r="AV737" i="7"/>
  <c r="AV738" i="7"/>
  <c r="AV739" i="7"/>
  <c r="AV740" i="7"/>
  <c r="AV741" i="7"/>
  <c r="AV743" i="7"/>
  <c r="AR165" i="43"/>
  <c r="AZ736" i="7"/>
  <c r="AZ737" i="7"/>
  <c r="AZ738" i="7"/>
  <c r="AZ739" i="7"/>
  <c r="AZ740" i="7"/>
  <c r="AZ741" i="7"/>
  <c r="AZ743" i="7"/>
  <c r="AV165" i="43"/>
  <c r="AX165" i="43"/>
  <c r="D166" i="43"/>
  <c r="L747" i="7"/>
  <c r="L748" i="7"/>
  <c r="L749" i="7"/>
  <c r="L750" i="7"/>
  <c r="H166" i="43"/>
  <c r="P747" i="7"/>
  <c r="P748" i="7"/>
  <c r="P749" i="7"/>
  <c r="P750" i="7"/>
  <c r="L166" i="43"/>
  <c r="T747" i="7"/>
  <c r="T748" i="7"/>
  <c r="T749" i="7"/>
  <c r="T750" i="7"/>
  <c r="P166" i="43"/>
  <c r="X747" i="7"/>
  <c r="X748" i="7"/>
  <c r="X749" i="7"/>
  <c r="X750" i="7"/>
  <c r="T166" i="43"/>
  <c r="AB747" i="7"/>
  <c r="AB748" i="7"/>
  <c r="AB749" i="7"/>
  <c r="AB750" i="7"/>
  <c r="X166" i="43"/>
  <c r="AF747" i="7"/>
  <c r="AF748" i="7"/>
  <c r="AF749" i="7"/>
  <c r="AF750" i="7"/>
  <c r="AB166" i="43"/>
  <c r="AJ747" i="7"/>
  <c r="AJ748" i="7"/>
  <c r="AJ749" i="7"/>
  <c r="AJ750" i="7"/>
  <c r="AF166" i="43"/>
  <c r="AN747" i="7"/>
  <c r="AN748" i="7"/>
  <c r="AN749" i="7"/>
  <c r="AN750" i="7"/>
  <c r="AJ166" i="43"/>
  <c r="AR747" i="7"/>
  <c r="AR748" i="7"/>
  <c r="AR749" i="7"/>
  <c r="AR750" i="7"/>
  <c r="AN166" i="43"/>
  <c r="AV747" i="7"/>
  <c r="AV748" i="7"/>
  <c r="AV749" i="7"/>
  <c r="AV750" i="7"/>
  <c r="AR166" i="43"/>
  <c r="AZ747" i="7"/>
  <c r="AZ748" i="7"/>
  <c r="AZ749" i="7"/>
  <c r="AZ750" i="7"/>
  <c r="AV166" i="43"/>
  <c r="AX166" i="43"/>
  <c r="D167" i="43"/>
  <c r="L753" i="7"/>
  <c r="L754" i="7"/>
  <c r="L755" i="7"/>
  <c r="L756" i="7"/>
  <c r="H167" i="43"/>
  <c r="P753" i="7"/>
  <c r="P754" i="7"/>
  <c r="P755" i="7"/>
  <c r="P756" i="7"/>
  <c r="L167" i="43"/>
  <c r="T753" i="7"/>
  <c r="T754" i="7"/>
  <c r="T755" i="7"/>
  <c r="T756" i="7"/>
  <c r="P167" i="43"/>
  <c r="X753" i="7"/>
  <c r="X754" i="7"/>
  <c r="X755" i="7"/>
  <c r="X756" i="7"/>
  <c r="T167" i="43"/>
  <c r="AB753" i="7"/>
  <c r="AB754" i="7"/>
  <c r="AB755" i="7"/>
  <c r="AB756" i="7"/>
  <c r="X167" i="43"/>
  <c r="AF753" i="7"/>
  <c r="AF754" i="7"/>
  <c r="AF755" i="7"/>
  <c r="AF756" i="7"/>
  <c r="AB167" i="43"/>
  <c r="AJ753" i="7"/>
  <c r="AJ754" i="7"/>
  <c r="AJ755" i="7"/>
  <c r="AJ756" i="7"/>
  <c r="AF167" i="43"/>
  <c r="AN753" i="7"/>
  <c r="AN754" i="7"/>
  <c r="AN755" i="7"/>
  <c r="AN756" i="7"/>
  <c r="AJ167" i="43"/>
  <c r="AR753" i="7"/>
  <c r="AR754" i="7"/>
  <c r="AR755" i="7"/>
  <c r="AR756" i="7"/>
  <c r="AN167" i="43"/>
  <c r="AV753" i="7"/>
  <c r="AV754" i="7"/>
  <c r="AV755" i="7"/>
  <c r="AV756" i="7"/>
  <c r="AR167" i="43"/>
  <c r="AZ753" i="7"/>
  <c r="AZ754" i="7"/>
  <c r="AZ755" i="7"/>
  <c r="AZ756" i="7"/>
  <c r="AV167" i="43"/>
  <c r="AX167" i="43"/>
  <c r="D168" i="43"/>
  <c r="L759" i="7"/>
  <c r="L760" i="7"/>
  <c r="L761" i="7"/>
  <c r="L763" i="7"/>
  <c r="H168" i="43"/>
  <c r="P759" i="7"/>
  <c r="P760" i="7"/>
  <c r="P761" i="7"/>
  <c r="P763" i="7"/>
  <c r="L168" i="43"/>
  <c r="T759" i="7"/>
  <c r="T760" i="7"/>
  <c r="T761" i="7"/>
  <c r="T763" i="7"/>
  <c r="P168" i="43"/>
  <c r="X759" i="7"/>
  <c r="X760" i="7"/>
  <c r="X761" i="7"/>
  <c r="X763" i="7"/>
  <c r="T168" i="43"/>
  <c r="AB759" i="7"/>
  <c r="AB760" i="7"/>
  <c r="AB761" i="7"/>
  <c r="AB763" i="7"/>
  <c r="X168" i="43"/>
  <c r="AF759" i="7"/>
  <c r="AF760" i="7"/>
  <c r="AF761" i="7"/>
  <c r="AF763" i="7"/>
  <c r="AB168" i="43"/>
  <c r="AJ759" i="7"/>
  <c r="AJ760" i="7"/>
  <c r="AJ761" i="7"/>
  <c r="AJ763" i="7"/>
  <c r="AF168" i="43"/>
  <c r="AN759" i="7"/>
  <c r="AN760" i="7"/>
  <c r="AN761" i="7"/>
  <c r="AN763" i="7"/>
  <c r="AJ168" i="43"/>
  <c r="AR759" i="7"/>
  <c r="AR760" i="7"/>
  <c r="AR761" i="7"/>
  <c r="AR763" i="7"/>
  <c r="AN168" i="43"/>
  <c r="AV759" i="7"/>
  <c r="AV760" i="7"/>
  <c r="AV761" i="7"/>
  <c r="AV763" i="7"/>
  <c r="AR168" i="43"/>
  <c r="AZ759" i="7"/>
  <c r="AZ760" i="7"/>
  <c r="AZ761" i="7"/>
  <c r="AZ763" i="7"/>
  <c r="AV168" i="43"/>
  <c r="AX168" i="43"/>
  <c r="D169" i="43"/>
  <c r="L766" i="7"/>
  <c r="L767" i="7"/>
  <c r="L768" i="7"/>
  <c r="L771" i="7"/>
  <c r="H169" i="43"/>
  <c r="P766" i="7"/>
  <c r="P767" i="7"/>
  <c r="P768" i="7"/>
  <c r="P771" i="7"/>
  <c r="L169" i="43"/>
  <c r="T766" i="7"/>
  <c r="T767" i="7"/>
  <c r="T768" i="7"/>
  <c r="T771" i="7"/>
  <c r="P169" i="43"/>
  <c r="X766" i="7"/>
  <c r="X767" i="7"/>
  <c r="X768" i="7"/>
  <c r="X771" i="7"/>
  <c r="T169" i="43"/>
  <c r="AB766" i="7"/>
  <c r="AB767" i="7"/>
  <c r="AB768" i="7"/>
  <c r="AB771" i="7"/>
  <c r="X169" i="43"/>
  <c r="AF766" i="7"/>
  <c r="AF767" i="7"/>
  <c r="AF768" i="7"/>
  <c r="AF771" i="7"/>
  <c r="AB169" i="43"/>
  <c r="AJ766" i="7"/>
  <c r="AJ767" i="7"/>
  <c r="AJ768" i="7"/>
  <c r="AJ771" i="7"/>
  <c r="AF169" i="43"/>
  <c r="AN766" i="7"/>
  <c r="AN767" i="7"/>
  <c r="AN768" i="7"/>
  <c r="AN771" i="7"/>
  <c r="AJ169" i="43"/>
  <c r="AR766" i="7"/>
  <c r="AR767" i="7"/>
  <c r="AR768" i="7"/>
  <c r="AR771" i="7"/>
  <c r="AN169" i="43"/>
  <c r="AV766" i="7"/>
  <c r="AV767" i="7"/>
  <c r="AV768" i="7"/>
  <c r="AV771" i="7"/>
  <c r="AR169" i="43"/>
  <c r="AZ766" i="7"/>
  <c r="AZ767" i="7"/>
  <c r="AZ768" i="7"/>
  <c r="AZ771" i="7"/>
  <c r="AV169" i="43"/>
  <c r="AX169" i="43"/>
  <c r="D170" i="43"/>
  <c r="L774" i="7"/>
  <c r="L775" i="7"/>
  <c r="L776" i="7"/>
  <c r="L778" i="7"/>
  <c r="L781" i="7"/>
  <c r="H170" i="43"/>
  <c r="P774" i="7"/>
  <c r="P775" i="7"/>
  <c r="P776" i="7"/>
  <c r="P778" i="7"/>
  <c r="P781" i="7"/>
  <c r="L170" i="43"/>
  <c r="T774" i="7"/>
  <c r="T775" i="7"/>
  <c r="T776" i="7"/>
  <c r="T778" i="7"/>
  <c r="T781" i="7"/>
  <c r="P170" i="43"/>
  <c r="X774" i="7"/>
  <c r="X775" i="7"/>
  <c r="X776" i="7"/>
  <c r="X778" i="7"/>
  <c r="X781" i="7"/>
  <c r="T170" i="43"/>
  <c r="AB774" i="7"/>
  <c r="AB775" i="7"/>
  <c r="AB776" i="7"/>
  <c r="AB778" i="7"/>
  <c r="AB781" i="7"/>
  <c r="X170" i="43"/>
  <c r="AF774" i="7"/>
  <c r="AF775" i="7"/>
  <c r="AF776" i="7"/>
  <c r="AF778" i="7"/>
  <c r="AF781" i="7"/>
  <c r="AB170" i="43"/>
  <c r="AJ774" i="7"/>
  <c r="AJ775" i="7"/>
  <c r="AJ776" i="7"/>
  <c r="AJ778" i="7"/>
  <c r="AJ781" i="7"/>
  <c r="AF170" i="43"/>
  <c r="AN774" i="7"/>
  <c r="AN775" i="7"/>
  <c r="AN776" i="7"/>
  <c r="AN778" i="7"/>
  <c r="AN781" i="7"/>
  <c r="AJ170" i="43"/>
  <c r="AR774" i="7"/>
  <c r="AR775" i="7"/>
  <c r="AR776" i="7"/>
  <c r="AR778" i="7"/>
  <c r="AR781" i="7"/>
  <c r="AN170" i="43"/>
  <c r="AV774" i="7"/>
  <c r="AV775" i="7"/>
  <c r="AV776" i="7"/>
  <c r="AV778" i="7"/>
  <c r="AV781" i="7"/>
  <c r="AR170" i="43"/>
  <c r="AZ774" i="7"/>
  <c r="AZ775" i="7"/>
  <c r="AZ776" i="7"/>
  <c r="AZ778" i="7"/>
  <c r="AZ781" i="7"/>
  <c r="AV170" i="43"/>
  <c r="AX170" i="43"/>
  <c r="D171" i="43"/>
  <c r="L784" i="7"/>
  <c r="L785" i="7"/>
  <c r="L786" i="7"/>
  <c r="L788" i="7"/>
  <c r="H171" i="43"/>
  <c r="P784" i="7"/>
  <c r="P785" i="7"/>
  <c r="P786" i="7"/>
  <c r="P788" i="7"/>
  <c r="L171" i="43"/>
  <c r="T784" i="7"/>
  <c r="T785" i="7"/>
  <c r="T786" i="7"/>
  <c r="T788" i="7"/>
  <c r="P171" i="43"/>
  <c r="X784" i="7"/>
  <c r="X785" i="7"/>
  <c r="X786" i="7"/>
  <c r="X788" i="7"/>
  <c r="T171" i="43"/>
  <c r="AB784" i="7"/>
  <c r="AB785" i="7"/>
  <c r="AB786" i="7"/>
  <c r="AB788" i="7"/>
  <c r="X171" i="43"/>
  <c r="AF784" i="7"/>
  <c r="AF785" i="7"/>
  <c r="AF786" i="7"/>
  <c r="AF788" i="7"/>
  <c r="AB171" i="43"/>
  <c r="AJ784" i="7"/>
  <c r="AJ785" i="7"/>
  <c r="AJ786" i="7"/>
  <c r="AJ788" i="7"/>
  <c r="AF171" i="43"/>
  <c r="AN784" i="7"/>
  <c r="AN785" i="7"/>
  <c r="AN786" i="7"/>
  <c r="AN788" i="7"/>
  <c r="AJ171" i="43"/>
  <c r="AR784" i="7"/>
  <c r="AR785" i="7"/>
  <c r="AR786" i="7"/>
  <c r="AR788" i="7"/>
  <c r="AN171" i="43"/>
  <c r="AV784" i="7"/>
  <c r="AV785" i="7"/>
  <c r="AV786" i="7"/>
  <c r="AV788" i="7"/>
  <c r="AR171" i="43"/>
  <c r="AZ784" i="7"/>
  <c r="AZ785" i="7"/>
  <c r="AZ786" i="7"/>
  <c r="AZ788" i="7"/>
  <c r="AV171" i="43"/>
  <c r="AX171" i="43"/>
  <c r="D172" i="43"/>
  <c r="L791" i="7"/>
  <c r="L792" i="7"/>
  <c r="L793" i="7"/>
  <c r="L794" i="7"/>
  <c r="L795" i="7"/>
  <c r="L796" i="7"/>
  <c r="H172" i="43"/>
  <c r="P791" i="7"/>
  <c r="P792" i="7"/>
  <c r="P793" i="7"/>
  <c r="P794" i="7"/>
  <c r="P795" i="7"/>
  <c r="P796" i="7"/>
  <c r="L172" i="43"/>
  <c r="T791" i="7"/>
  <c r="T792" i="7"/>
  <c r="T793" i="7"/>
  <c r="T794" i="7"/>
  <c r="T795" i="7"/>
  <c r="T796" i="7"/>
  <c r="P172" i="43"/>
  <c r="X791" i="7"/>
  <c r="X792" i="7"/>
  <c r="X793" i="7"/>
  <c r="X794" i="7"/>
  <c r="X795" i="7"/>
  <c r="X796" i="7"/>
  <c r="T172" i="43"/>
  <c r="AB791" i="7"/>
  <c r="AB792" i="7"/>
  <c r="AB793" i="7"/>
  <c r="AB794" i="7"/>
  <c r="AB795" i="7"/>
  <c r="AB796" i="7"/>
  <c r="X172" i="43"/>
  <c r="AF791" i="7"/>
  <c r="AF792" i="7"/>
  <c r="AF793" i="7"/>
  <c r="AF794" i="7"/>
  <c r="AF795" i="7"/>
  <c r="AF796" i="7"/>
  <c r="AB172" i="43"/>
  <c r="AJ791" i="7"/>
  <c r="AJ792" i="7"/>
  <c r="AJ793" i="7"/>
  <c r="AJ794" i="7"/>
  <c r="AJ795" i="7"/>
  <c r="AJ796" i="7"/>
  <c r="AF172" i="43"/>
  <c r="AN791" i="7"/>
  <c r="AN792" i="7"/>
  <c r="AN793" i="7"/>
  <c r="AN794" i="7"/>
  <c r="AN795" i="7"/>
  <c r="AN796" i="7"/>
  <c r="AJ172" i="43"/>
  <c r="AR791" i="7"/>
  <c r="AR792" i="7"/>
  <c r="AR793" i="7"/>
  <c r="AR794" i="7"/>
  <c r="AR795" i="7"/>
  <c r="AR796" i="7"/>
  <c r="AN172" i="43"/>
  <c r="AV791" i="7"/>
  <c r="AV792" i="7"/>
  <c r="AV793" i="7"/>
  <c r="AV794" i="7"/>
  <c r="AV795" i="7"/>
  <c r="AV796" i="7"/>
  <c r="AR172" i="43"/>
  <c r="AZ791" i="7"/>
  <c r="AZ792" i="7"/>
  <c r="AZ793" i="7"/>
  <c r="AZ794" i="7"/>
  <c r="AZ795" i="7"/>
  <c r="AZ796" i="7"/>
  <c r="AV172" i="43"/>
  <c r="AX172" i="43"/>
  <c r="D173" i="43"/>
  <c r="L799" i="7"/>
  <c r="L800" i="7"/>
  <c r="L801" i="7"/>
  <c r="L802" i="7"/>
  <c r="H173" i="43"/>
  <c r="P799" i="7"/>
  <c r="P800" i="7"/>
  <c r="P801" i="7"/>
  <c r="P802" i="7"/>
  <c r="L173" i="43"/>
  <c r="T799" i="7"/>
  <c r="T800" i="7"/>
  <c r="T801" i="7"/>
  <c r="T802" i="7"/>
  <c r="P173" i="43"/>
  <c r="X799" i="7"/>
  <c r="X800" i="7"/>
  <c r="X801" i="7"/>
  <c r="X802" i="7"/>
  <c r="T173" i="43"/>
  <c r="AB799" i="7"/>
  <c r="AB800" i="7"/>
  <c r="AB801" i="7"/>
  <c r="AB802" i="7"/>
  <c r="X173" i="43"/>
  <c r="AF799" i="7"/>
  <c r="AF800" i="7"/>
  <c r="AF801" i="7"/>
  <c r="AF802" i="7"/>
  <c r="AB173" i="43"/>
  <c r="AJ799" i="7"/>
  <c r="AJ800" i="7"/>
  <c r="AJ801" i="7"/>
  <c r="AJ802" i="7"/>
  <c r="AF173" i="43"/>
  <c r="AN799" i="7"/>
  <c r="AN800" i="7"/>
  <c r="AN801" i="7"/>
  <c r="AN802" i="7"/>
  <c r="AJ173" i="43"/>
  <c r="AR799" i="7"/>
  <c r="AR800" i="7"/>
  <c r="AR801" i="7"/>
  <c r="AR802" i="7"/>
  <c r="AN173" i="43"/>
  <c r="AV799" i="7"/>
  <c r="AV800" i="7"/>
  <c r="AV801" i="7"/>
  <c r="AV802" i="7"/>
  <c r="AR173" i="43"/>
  <c r="AZ799" i="7"/>
  <c r="AZ800" i="7"/>
  <c r="AZ801" i="7"/>
  <c r="AZ802" i="7"/>
  <c r="AV173" i="43"/>
  <c r="AX173" i="43"/>
  <c r="D174" i="43"/>
  <c r="L805" i="7"/>
  <c r="L806" i="7"/>
  <c r="L807" i="7"/>
  <c r="L808" i="7"/>
  <c r="H174" i="43"/>
  <c r="P805" i="7"/>
  <c r="P806" i="7"/>
  <c r="P807" i="7"/>
  <c r="P808" i="7"/>
  <c r="L174" i="43"/>
  <c r="T805" i="7"/>
  <c r="T806" i="7"/>
  <c r="T807" i="7"/>
  <c r="T808" i="7"/>
  <c r="P174" i="43"/>
  <c r="X805" i="7"/>
  <c r="X806" i="7"/>
  <c r="X807" i="7"/>
  <c r="X808" i="7"/>
  <c r="T174" i="43"/>
  <c r="AB805" i="7"/>
  <c r="AB806" i="7"/>
  <c r="AB807" i="7"/>
  <c r="AB808" i="7"/>
  <c r="X174" i="43"/>
  <c r="AF805" i="7"/>
  <c r="AF806" i="7"/>
  <c r="AF807" i="7"/>
  <c r="AF808" i="7"/>
  <c r="AB174" i="43"/>
  <c r="AJ805" i="7"/>
  <c r="AJ806" i="7"/>
  <c r="AJ807" i="7"/>
  <c r="AJ808" i="7"/>
  <c r="AF174" i="43"/>
  <c r="AN805" i="7"/>
  <c r="AN806" i="7"/>
  <c r="AN807" i="7"/>
  <c r="AN808" i="7"/>
  <c r="AJ174" i="43"/>
  <c r="AR805" i="7"/>
  <c r="AR806" i="7"/>
  <c r="AR807" i="7"/>
  <c r="AR808" i="7"/>
  <c r="AN174" i="43"/>
  <c r="AV805" i="7"/>
  <c r="AV806" i="7"/>
  <c r="AV807" i="7"/>
  <c r="AV808" i="7"/>
  <c r="AR174" i="43"/>
  <c r="AZ805" i="7"/>
  <c r="AZ806" i="7"/>
  <c r="AZ807" i="7"/>
  <c r="AZ808" i="7"/>
  <c r="AV174" i="43"/>
  <c r="AX174" i="43"/>
  <c r="D175" i="43"/>
  <c r="L811" i="7"/>
  <c r="L812" i="7"/>
  <c r="L813" i="7"/>
  <c r="L814" i="7"/>
  <c r="H175" i="43"/>
  <c r="P811" i="7"/>
  <c r="P812" i="7"/>
  <c r="P813" i="7"/>
  <c r="P814" i="7"/>
  <c r="L175" i="43"/>
  <c r="T811" i="7"/>
  <c r="T812" i="7"/>
  <c r="T813" i="7"/>
  <c r="T814" i="7"/>
  <c r="P175" i="43"/>
  <c r="X811" i="7"/>
  <c r="X812" i="7"/>
  <c r="X813" i="7"/>
  <c r="X814" i="7"/>
  <c r="T175" i="43"/>
  <c r="AB811" i="7"/>
  <c r="AB812" i="7"/>
  <c r="AB813" i="7"/>
  <c r="AB814" i="7"/>
  <c r="X175" i="43"/>
  <c r="AF811" i="7"/>
  <c r="AF812" i="7"/>
  <c r="AF813" i="7"/>
  <c r="AF814" i="7"/>
  <c r="AB175" i="43"/>
  <c r="AJ811" i="7"/>
  <c r="AJ812" i="7"/>
  <c r="AJ813" i="7"/>
  <c r="AJ814" i="7"/>
  <c r="AF175" i="43"/>
  <c r="AN811" i="7"/>
  <c r="AN812" i="7"/>
  <c r="AN813" i="7"/>
  <c r="AN814" i="7"/>
  <c r="AJ175" i="43"/>
  <c r="AR811" i="7"/>
  <c r="AR812" i="7"/>
  <c r="AR813" i="7"/>
  <c r="AR814" i="7"/>
  <c r="AN175" i="43"/>
  <c r="AV811" i="7"/>
  <c r="AV812" i="7"/>
  <c r="AV813" i="7"/>
  <c r="AV814" i="7"/>
  <c r="AR175" i="43"/>
  <c r="AZ811" i="7"/>
  <c r="AZ812" i="7"/>
  <c r="AZ813" i="7"/>
  <c r="AZ814" i="7"/>
  <c r="AV175" i="43"/>
  <c r="AX175" i="43"/>
  <c r="D176" i="43"/>
  <c r="L817" i="7"/>
  <c r="L818" i="7"/>
  <c r="L819" i="7"/>
  <c r="L820" i="7"/>
  <c r="H176" i="43"/>
  <c r="P817" i="7"/>
  <c r="P818" i="7"/>
  <c r="P819" i="7"/>
  <c r="P820" i="7"/>
  <c r="L176" i="43"/>
  <c r="T817" i="7"/>
  <c r="T818" i="7"/>
  <c r="T819" i="7"/>
  <c r="T820" i="7"/>
  <c r="P176" i="43"/>
  <c r="X817" i="7"/>
  <c r="X818" i="7"/>
  <c r="X819" i="7"/>
  <c r="X820" i="7"/>
  <c r="T176" i="43"/>
  <c r="AB817" i="7"/>
  <c r="AB818" i="7"/>
  <c r="AB819" i="7"/>
  <c r="AB820" i="7"/>
  <c r="X176" i="43"/>
  <c r="AF817" i="7"/>
  <c r="AF818" i="7"/>
  <c r="AF819" i="7"/>
  <c r="AF820" i="7"/>
  <c r="AB176" i="43"/>
  <c r="AJ817" i="7"/>
  <c r="AJ818" i="7"/>
  <c r="AJ819" i="7"/>
  <c r="AJ820" i="7"/>
  <c r="AF176" i="43"/>
  <c r="AN817" i="7"/>
  <c r="AN818" i="7"/>
  <c r="AN819" i="7"/>
  <c r="AN820" i="7"/>
  <c r="AJ176" i="43"/>
  <c r="AR817" i="7"/>
  <c r="AR818" i="7"/>
  <c r="AR819" i="7"/>
  <c r="AR820" i="7"/>
  <c r="AN176" i="43"/>
  <c r="AV817" i="7"/>
  <c r="AV818" i="7"/>
  <c r="AV819" i="7"/>
  <c r="AV820" i="7"/>
  <c r="AR176" i="43"/>
  <c r="AZ817" i="7"/>
  <c r="AZ818" i="7"/>
  <c r="AZ819" i="7"/>
  <c r="AZ820" i="7"/>
  <c r="AV176" i="43"/>
  <c r="AX176" i="43"/>
  <c r="AX177" i="43"/>
  <c r="AX233" i="43"/>
  <c r="D154" i="43"/>
  <c r="L682" i="7"/>
  <c r="L683" i="7"/>
  <c r="L684" i="7"/>
  <c r="L685" i="7"/>
  <c r="H154" i="43"/>
  <c r="P682" i="7"/>
  <c r="P683" i="7"/>
  <c r="P684" i="7"/>
  <c r="P685" i="7"/>
  <c r="L154" i="43"/>
  <c r="T682" i="7"/>
  <c r="T683" i="7"/>
  <c r="T684" i="7"/>
  <c r="T685" i="7"/>
  <c r="P154" i="43"/>
  <c r="X682" i="7"/>
  <c r="X683" i="7"/>
  <c r="X684" i="7"/>
  <c r="X685" i="7"/>
  <c r="T154" i="43"/>
  <c r="AB682" i="7"/>
  <c r="AB683" i="7"/>
  <c r="AB684" i="7"/>
  <c r="AB685" i="7"/>
  <c r="X154" i="43"/>
  <c r="AF682" i="7"/>
  <c r="AF683" i="7"/>
  <c r="AF684" i="7"/>
  <c r="AF685" i="7"/>
  <c r="AB154" i="43"/>
  <c r="AJ682" i="7"/>
  <c r="AJ683" i="7"/>
  <c r="AJ684" i="7"/>
  <c r="AJ685" i="7"/>
  <c r="AF154" i="43"/>
  <c r="AN682" i="7"/>
  <c r="AN683" i="7"/>
  <c r="AN684" i="7"/>
  <c r="AN685" i="7"/>
  <c r="AJ154" i="43"/>
  <c r="AR682" i="7"/>
  <c r="AR683" i="7"/>
  <c r="AR684" i="7"/>
  <c r="AR685" i="7"/>
  <c r="AN154" i="43"/>
  <c r="AV682" i="7"/>
  <c r="AV683" i="7"/>
  <c r="AV684" i="7"/>
  <c r="AV685" i="7"/>
  <c r="AR154" i="43"/>
  <c r="AZ682" i="7"/>
  <c r="AZ683" i="7"/>
  <c r="AZ684" i="7"/>
  <c r="AZ685" i="7"/>
  <c r="AV154" i="43"/>
  <c r="AX154" i="43"/>
  <c r="D155" i="43"/>
  <c r="L688" i="7"/>
  <c r="L689" i="7"/>
  <c r="L690" i="7"/>
  <c r="L691" i="7"/>
  <c r="H155" i="43"/>
  <c r="P688" i="7"/>
  <c r="P689" i="7"/>
  <c r="P690" i="7"/>
  <c r="P691" i="7"/>
  <c r="L155" i="43"/>
  <c r="T688" i="7"/>
  <c r="T689" i="7"/>
  <c r="T690" i="7"/>
  <c r="T691" i="7"/>
  <c r="P155" i="43"/>
  <c r="X688" i="7"/>
  <c r="X689" i="7"/>
  <c r="X690" i="7"/>
  <c r="X691" i="7"/>
  <c r="T155" i="43"/>
  <c r="AB688" i="7"/>
  <c r="AB689" i="7"/>
  <c r="AB690" i="7"/>
  <c r="AB691" i="7"/>
  <c r="X155" i="43"/>
  <c r="AF688" i="7"/>
  <c r="AF689" i="7"/>
  <c r="AF690" i="7"/>
  <c r="AF691" i="7"/>
  <c r="AB155" i="43"/>
  <c r="AJ688" i="7"/>
  <c r="AJ689" i="7"/>
  <c r="AJ690" i="7"/>
  <c r="AJ691" i="7"/>
  <c r="AF155" i="43"/>
  <c r="AN688" i="7"/>
  <c r="AN689" i="7"/>
  <c r="AN690" i="7"/>
  <c r="AN691" i="7"/>
  <c r="AJ155" i="43"/>
  <c r="AR688" i="7"/>
  <c r="AR689" i="7"/>
  <c r="AR690" i="7"/>
  <c r="AR691" i="7"/>
  <c r="AN155" i="43"/>
  <c r="AV688" i="7"/>
  <c r="AV689" i="7"/>
  <c r="AV690" i="7"/>
  <c r="AV691" i="7"/>
  <c r="AR155" i="43"/>
  <c r="AZ688" i="7"/>
  <c r="AZ689" i="7"/>
  <c r="AZ690" i="7"/>
  <c r="AZ691" i="7"/>
  <c r="AV155" i="43"/>
  <c r="AX155" i="43"/>
  <c r="AX156" i="43"/>
  <c r="D148" i="43"/>
  <c r="L660" i="7"/>
  <c r="L661" i="7"/>
  <c r="L662" i="7"/>
  <c r="L663" i="7"/>
  <c r="H148" i="43"/>
  <c r="P660" i="7"/>
  <c r="P661" i="7"/>
  <c r="P662" i="7"/>
  <c r="P663" i="7"/>
  <c r="L148" i="43"/>
  <c r="T660" i="7"/>
  <c r="T661" i="7"/>
  <c r="T662" i="7"/>
  <c r="T663" i="7"/>
  <c r="P148" i="43"/>
  <c r="X660" i="7"/>
  <c r="X661" i="7"/>
  <c r="X662" i="7"/>
  <c r="X663" i="7"/>
  <c r="T148" i="43"/>
  <c r="AB660" i="7"/>
  <c r="AB661" i="7"/>
  <c r="AB662" i="7"/>
  <c r="AB663" i="7"/>
  <c r="X148" i="43"/>
  <c r="AF660" i="7"/>
  <c r="AF661" i="7"/>
  <c r="AF662" i="7"/>
  <c r="AF663" i="7"/>
  <c r="AB148" i="43"/>
  <c r="AJ660" i="7"/>
  <c r="AJ661" i="7"/>
  <c r="AJ662" i="7"/>
  <c r="AJ663" i="7"/>
  <c r="AF148" i="43"/>
  <c r="AN660" i="7"/>
  <c r="AN661" i="7"/>
  <c r="AN662" i="7"/>
  <c r="AN663" i="7"/>
  <c r="AJ148" i="43"/>
  <c r="AR660" i="7"/>
  <c r="AR661" i="7"/>
  <c r="AR662" i="7"/>
  <c r="AR663" i="7"/>
  <c r="AN148" i="43"/>
  <c r="AV660" i="7"/>
  <c r="AV661" i="7"/>
  <c r="AV662" i="7"/>
  <c r="AV663" i="7"/>
  <c r="AR148" i="43"/>
  <c r="AZ660" i="7"/>
  <c r="AZ661" i="7"/>
  <c r="AZ662" i="7"/>
  <c r="AZ663" i="7"/>
  <c r="AV148" i="43"/>
  <c r="AX148" i="43"/>
  <c r="D149" i="43"/>
  <c r="L666" i="7"/>
  <c r="L667" i="7"/>
  <c r="L668" i="7"/>
  <c r="L669" i="7"/>
  <c r="H149" i="43"/>
  <c r="P666" i="7"/>
  <c r="P667" i="7"/>
  <c r="P668" i="7"/>
  <c r="P669" i="7"/>
  <c r="L149" i="43"/>
  <c r="T666" i="7"/>
  <c r="T667" i="7"/>
  <c r="T668" i="7"/>
  <c r="T669" i="7"/>
  <c r="P149" i="43"/>
  <c r="X666" i="7"/>
  <c r="X667" i="7"/>
  <c r="X668" i="7"/>
  <c r="X669" i="7"/>
  <c r="T149" i="43"/>
  <c r="AB666" i="7"/>
  <c r="AB667" i="7"/>
  <c r="AB668" i="7"/>
  <c r="AB669" i="7"/>
  <c r="X149" i="43"/>
  <c r="AF666" i="7"/>
  <c r="AF667" i="7"/>
  <c r="AF668" i="7"/>
  <c r="AF669" i="7"/>
  <c r="AB149" i="43"/>
  <c r="AJ666" i="7"/>
  <c r="AJ667" i="7"/>
  <c r="AJ668" i="7"/>
  <c r="AJ669" i="7"/>
  <c r="AF149" i="43"/>
  <c r="AN666" i="7"/>
  <c r="AN667" i="7"/>
  <c r="AN668" i="7"/>
  <c r="AN669" i="7"/>
  <c r="AJ149" i="43"/>
  <c r="AR666" i="7"/>
  <c r="AR667" i="7"/>
  <c r="AR668" i="7"/>
  <c r="AR669" i="7"/>
  <c r="AN149" i="43"/>
  <c r="AV666" i="7"/>
  <c r="AV667" i="7"/>
  <c r="AV668" i="7"/>
  <c r="AV669" i="7"/>
  <c r="AR149" i="43"/>
  <c r="AZ666" i="7"/>
  <c r="AZ667" i="7"/>
  <c r="AZ668" i="7"/>
  <c r="AZ669" i="7"/>
  <c r="AV149" i="43"/>
  <c r="AX149" i="43"/>
  <c r="D150" i="43"/>
  <c r="L672" i="7"/>
  <c r="L673" i="7"/>
  <c r="L674" i="7"/>
  <c r="L675" i="7"/>
  <c r="H150" i="43"/>
  <c r="P672" i="7"/>
  <c r="P673" i="7"/>
  <c r="P674" i="7"/>
  <c r="P675" i="7"/>
  <c r="L150" i="43"/>
  <c r="T672" i="7"/>
  <c r="T673" i="7"/>
  <c r="T674" i="7"/>
  <c r="T675" i="7"/>
  <c r="P150" i="43"/>
  <c r="X672" i="7"/>
  <c r="X673" i="7"/>
  <c r="X674" i="7"/>
  <c r="X675" i="7"/>
  <c r="T150" i="43"/>
  <c r="AB672" i="7"/>
  <c r="AB673" i="7"/>
  <c r="AB674" i="7"/>
  <c r="AB675" i="7"/>
  <c r="X150" i="43"/>
  <c r="AF672" i="7"/>
  <c r="AF673" i="7"/>
  <c r="AF674" i="7"/>
  <c r="AF675" i="7"/>
  <c r="AB150" i="43"/>
  <c r="AJ672" i="7"/>
  <c r="AJ673" i="7"/>
  <c r="AJ674" i="7"/>
  <c r="AJ675" i="7"/>
  <c r="AF150" i="43"/>
  <c r="AN672" i="7"/>
  <c r="AN673" i="7"/>
  <c r="AN674" i="7"/>
  <c r="AN675" i="7"/>
  <c r="AJ150" i="43"/>
  <c r="AR672" i="7"/>
  <c r="AR673" i="7"/>
  <c r="AR674" i="7"/>
  <c r="AR675" i="7"/>
  <c r="AN150" i="43"/>
  <c r="AV672" i="7"/>
  <c r="AV673" i="7"/>
  <c r="AV674" i="7"/>
  <c r="AV675" i="7"/>
  <c r="AR150" i="43"/>
  <c r="AZ672" i="7"/>
  <c r="AZ673" i="7"/>
  <c r="AZ674" i="7"/>
  <c r="AZ675" i="7"/>
  <c r="AV150" i="43"/>
  <c r="AX150" i="43"/>
  <c r="AX151" i="43"/>
  <c r="D137" i="43"/>
  <c r="L606" i="7"/>
  <c r="L607" i="7"/>
  <c r="L608" i="7"/>
  <c r="L609" i="7"/>
  <c r="H137" i="43"/>
  <c r="P606" i="7"/>
  <c r="P607" i="7"/>
  <c r="P608" i="7"/>
  <c r="P609" i="7"/>
  <c r="L137" i="43"/>
  <c r="T606" i="7"/>
  <c r="T607" i="7"/>
  <c r="T608" i="7"/>
  <c r="T609" i="7"/>
  <c r="P137" i="43"/>
  <c r="X606" i="7"/>
  <c r="X607" i="7"/>
  <c r="X608" i="7"/>
  <c r="X609" i="7"/>
  <c r="T137" i="43"/>
  <c r="AB606" i="7"/>
  <c r="AB607" i="7"/>
  <c r="AB608" i="7"/>
  <c r="AB609" i="7"/>
  <c r="X137" i="43"/>
  <c r="AF606" i="7"/>
  <c r="AF607" i="7"/>
  <c r="AF608" i="7"/>
  <c r="AF609" i="7"/>
  <c r="AB137" i="43"/>
  <c r="AJ606" i="7"/>
  <c r="AJ607" i="7"/>
  <c r="AJ608" i="7"/>
  <c r="AJ609" i="7"/>
  <c r="AF137" i="43"/>
  <c r="AN606" i="7"/>
  <c r="AN607" i="7"/>
  <c r="AN608" i="7"/>
  <c r="AN609" i="7"/>
  <c r="AJ137" i="43"/>
  <c r="AR606" i="7"/>
  <c r="AR607" i="7"/>
  <c r="AR608" i="7"/>
  <c r="AR609" i="7"/>
  <c r="AN137" i="43"/>
  <c r="AV606" i="7"/>
  <c r="AV607" i="7"/>
  <c r="AV608" i="7"/>
  <c r="AV609" i="7"/>
  <c r="AR137" i="43"/>
  <c r="AZ606" i="7"/>
  <c r="AZ607" i="7"/>
  <c r="AZ608" i="7"/>
  <c r="AZ609" i="7"/>
  <c r="AV137" i="43"/>
  <c r="AX137" i="43"/>
  <c r="D138" i="43"/>
  <c r="L612" i="7"/>
  <c r="L613" i="7"/>
  <c r="L614" i="7"/>
  <c r="L615" i="7"/>
  <c r="H138" i="43"/>
  <c r="P612" i="7"/>
  <c r="P613" i="7"/>
  <c r="P614" i="7"/>
  <c r="P615" i="7"/>
  <c r="L138" i="43"/>
  <c r="T612" i="7"/>
  <c r="T613" i="7"/>
  <c r="T614" i="7"/>
  <c r="T615" i="7"/>
  <c r="P138" i="43"/>
  <c r="X612" i="7"/>
  <c r="X613" i="7"/>
  <c r="X614" i="7"/>
  <c r="X615" i="7"/>
  <c r="T138" i="43"/>
  <c r="AB612" i="7"/>
  <c r="AB613" i="7"/>
  <c r="AB614" i="7"/>
  <c r="AB615" i="7"/>
  <c r="X138" i="43"/>
  <c r="AF612" i="7"/>
  <c r="AF613" i="7"/>
  <c r="AF614" i="7"/>
  <c r="AF615" i="7"/>
  <c r="AB138" i="43"/>
  <c r="AJ612" i="7"/>
  <c r="AJ613" i="7"/>
  <c r="AJ614" i="7"/>
  <c r="AJ615" i="7"/>
  <c r="AF138" i="43"/>
  <c r="AN612" i="7"/>
  <c r="AN613" i="7"/>
  <c r="AN614" i="7"/>
  <c r="AN615" i="7"/>
  <c r="AJ138" i="43"/>
  <c r="AR612" i="7"/>
  <c r="AR613" i="7"/>
  <c r="AR614" i="7"/>
  <c r="AR615" i="7"/>
  <c r="AN138" i="43"/>
  <c r="AV612" i="7"/>
  <c r="AV613" i="7"/>
  <c r="AV614" i="7"/>
  <c r="AV615" i="7"/>
  <c r="AR138" i="43"/>
  <c r="AZ612" i="7"/>
  <c r="AZ613" i="7"/>
  <c r="AZ614" i="7"/>
  <c r="AZ615" i="7"/>
  <c r="AV138" i="43"/>
  <c r="AX138" i="43"/>
  <c r="D139" i="43"/>
  <c r="L618" i="7"/>
  <c r="L619" i="7"/>
  <c r="L620" i="7"/>
  <c r="L621" i="7"/>
  <c r="H139" i="43"/>
  <c r="P618" i="7"/>
  <c r="P619" i="7"/>
  <c r="P620" i="7"/>
  <c r="P621" i="7"/>
  <c r="L139" i="43"/>
  <c r="T618" i="7"/>
  <c r="T619" i="7"/>
  <c r="T620" i="7"/>
  <c r="T621" i="7"/>
  <c r="P139" i="43"/>
  <c r="X618" i="7"/>
  <c r="X619" i="7"/>
  <c r="X620" i="7"/>
  <c r="X621" i="7"/>
  <c r="T139" i="43"/>
  <c r="AB618" i="7"/>
  <c r="AB619" i="7"/>
  <c r="AB620" i="7"/>
  <c r="AB621" i="7"/>
  <c r="X139" i="43"/>
  <c r="AF618" i="7"/>
  <c r="AF619" i="7"/>
  <c r="AF620" i="7"/>
  <c r="AF621" i="7"/>
  <c r="AB139" i="43"/>
  <c r="AJ618" i="7"/>
  <c r="AJ619" i="7"/>
  <c r="AJ620" i="7"/>
  <c r="AJ621" i="7"/>
  <c r="AF139" i="43"/>
  <c r="AN618" i="7"/>
  <c r="AN619" i="7"/>
  <c r="AN620" i="7"/>
  <c r="AN621" i="7"/>
  <c r="AJ139" i="43"/>
  <c r="AR618" i="7"/>
  <c r="AR619" i="7"/>
  <c r="AR620" i="7"/>
  <c r="AR621" i="7"/>
  <c r="AN139" i="43"/>
  <c r="AV618" i="7"/>
  <c r="AV619" i="7"/>
  <c r="AV620" i="7"/>
  <c r="AV621" i="7"/>
  <c r="AR139" i="43"/>
  <c r="AZ618" i="7"/>
  <c r="AZ619" i="7"/>
  <c r="AZ620" i="7"/>
  <c r="AZ621" i="7"/>
  <c r="AV139" i="43"/>
  <c r="AX139" i="43"/>
  <c r="D140" i="43"/>
  <c r="L624" i="7"/>
  <c r="L625" i="7"/>
  <c r="L626" i="7"/>
  <c r="L627" i="7"/>
  <c r="H140" i="43"/>
  <c r="P624" i="7"/>
  <c r="P625" i="7"/>
  <c r="P626" i="7"/>
  <c r="P627" i="7"/>
  <c r="L140" i="43"/>
  <c r="T624" i="7"/>
  <c r="T625" i="7"/>
  <c r="T626" i="7"/>
  <c r="T627" i="7"/>
  <c r="P140" i="43"/>
  <c r="X624" i="7"/>
  <c r="X625" i="7"/>
  <c r="X626" i="7"/>
  <c r="X627" i="7"/>
  <c r="T140" i="43"/>
  <c r="AB624" i="7"/>
  <c r="AB625" i="7"/>
  <c r="AB626" i="7"/>
  <c r="AB627" i="7"/>
  <c r="X140" i="43"/>
  <c r="AF624" i="7"/>
  <c r="AF625" i="7"/>
  <c r="AF626" i="7"/>
  <c r="AF627" i="7"/>
  <c r="AB140" i="43"/>
  <c r="AJ624" i="7"/>
  <c r="AJ625" i="7"/>
  <c r="AJ626" i="7"/>
  <c r="AJ627" i="7"/>
  <c r="AF140" i="43"/>
  <c r="AN624" i="7"/>
  <c r="AN625" i="7"/>
  <c r="AN626" i="7"/>
  <c r="AN627" i="7"/>
  <c r="AJ140" i="43"/>
  <c r="AR624" i="7"/>
  <c r="AR625" i="7"/>
  <c r="AR626" i="7"/>
  <c r="AR627" i="7"/>
  <c r="AN140" i="43"/>
  <c r="AV624" i="7"/>
  <c r="AV625" i="7"/>
  <c r="AV626" i="7"/>
  <c r="AV627" i="7"/>
  <c r="AR140" i="43"/>
  <c r="AZ624" i="7"/>
  <c r="AZ625" i="7"/>
  <c r="AZ626" i="7"/>
  <c r="AZ627" i="7"/>
  <c r="AV140" i="43"/>
  <c r="AX140" i="43"/>
  <c r="D141" i="43"/>
  <c r="L630" i="7"/>
  <c r="L631" i="7"/>
  <c r="L632" i="7"/>
  <c r="L633" i="7"/>
  <c r="H141" i="43"/>
  <c r="P630" i="7"/>
  <c r="P631" i="7"/>
  <c r="P632" i="7"/>
  <c r="P633" i="7"/>
  <c r="L141" i="43"/>
  <c r="T630" i="7"/>
  <c r="T631" i="7"/>
  <c r="T632" i="7"/>
  <c r="T633" i="7"/>
  <c r="P141" i="43"/>
  <c r="X630" i="7"/>
  <c r="X631" i="7"/>
  <c r="X632" i="7"/>
  <c r="X633" i="7"/>
  <c r="T141" i="43"/>
  <c r="AB630" i="7"/>
  <c r="AB631" i="7"/>
  <c r="AB632" i="7"/>
  <c r="AB633" i="7"/>
  <c r="X141" i="43"/>
  <c r="AF630" i="7"/>
  <c r="AF631" i="7"/>
  <c r="AF632" i="7"/>
  <c r="AF633" i="7"/>
  <c r="AB141" i="43"/>
  <c r="AJ630" i="7"/>
  <c r="AJ631" i="7"/>
  <c r="AJ632" i="7"/>
  <c r="AJ633" i="7"/>
  <c r="AF141" i="43"/>
  <c r="AN630" i="7"/>
  <c r="AN631" i="7"/>
  <c r="AN632" i="7"/>
  <c r="AN633" i="7"/>
  <c r="AJ141" i="43"/>
  <c r="AR630" i="7"/>
  <c r="AR631" i="7"/>
  <c r="AR632" i="7"/>
  <c r="AR633" i="7"/>
  <c r="AN141" i="43"/>
  <c r="AV630" i="7"/>
  <c r="AV631" i="7"/>
  <c r="AV632" i="7"/>
  <c r="AV633" i="7"/>
  <c r="AR141" i="43"/>
  <c r="AZ630" i="7"/>
  <c r="AZ631" i="7"/>
  <c r="AZ632" i="7"/>
  <c r="AZ633" i="7"/>
  <c r="AV141" i="43"/>
  <c r="AX141" i="43"/>
  <c r="AX142" i="43"/>
  <c r="D144" i="43"/>
  <c r="H144" i="43"/>
  <c r="L144" i="43"/>
  <c r="T640" i="7"/>
  <c r="T641" i="7"/>
  <c r="T642" i="7"/>
  <c r="T643" i="7"/>
  <c r="P144" i="43"/>
  <c r="T144" i="43"/>
  <c r="AB640" i="7"/>
  <c r="AB641" i="7"/>
  <c r="AB642" i="7"/>
  <c r="AB643" i="7"/>
  <c r="X144" i="43"/>
  <c r="AF640" i="7"/>
  <c r="AF641" i="7"/>
  <c r="AF642" i="7"/>
  <c r="AF643" i="7"/>
  <c r="AB144" i="43"/>
  <c r="AJ640" i="7"/>
  <c r="AJ641" i="7"/>
  <c r="AJ642" i="7"/>
  <c r="AJ643" i="7"/>
  <c r="AF144" i="43"/>
  <c r="AN640" i="7"/>
  <c r="AN641" i="7"/>
  <c r="AN642" i="7"/>
  <c r="AN643" i="7"/>
  <c r="AJ144" i="43"/>
  <c r="AR640" i="7"/>
  <c r="AR641" i="7"/>
  <c r="AR642" i="7"/>
  <c r="AR643" i="7"/>
  <c r="AN144" i="43"/>
  <c r="AV640" i="7"/>
  <c r="AV641" i="7"/>
  <c r="AV642" i="7"/>
  <c r="AV643" i="7"/>
  <c r="AR144" i="43"/>
  <c r="AZ640" i="7"/>
  <c r="AZ641" i="7"/>
  <c r="AZ642" i="7"/>
  <c r="AZ643" i="7"/>
  <c r="AV144" i="43"/>
  <c r="AX144" i="43"/>
  <c r="D145" i="43"/>
  <c r="L650" i="7"/>
  <c r="L651" i="7"/>
  <c r="L652" i="7"/>
  <c r="L653" i="7"/>
  <c r="H145" i="43"/>
  <c r="L145" i="43"/>
  <c r="T650" i="7"/>
  <c r="T651" i="7"/>
  <c r="T652" i="7"/>
  <c r="T653" i="7"/>
  <c r="P145" i="43"/>
  <c r="T145" i="43"/>
  <c r="AB650" i="7"/>
  <c r="AB651" i="7"/>
  <c r="AB652" i="7"/>
  <c r="AB653" i="7"/>
  <c r="X145" i="43"/>
  <c r="AF650" i="7"/>
  <c r="AF651" i="7"/>
  <c r="AF652" i="7"/>
  <c r="AF653" i="7"/>
  <c r="AB145" i="43"/>
  <c r="AJ650" i="7"/>
  <c r="AJ651" i="7"/>
  <c r="AJ652" i="7"/>
  <c r="AJ653" i="7"/>
  <c r="AF145" i="43"/>
  <c r="AN650" i="7"/>
  <c r="AN651" i="7"/>
  <c r="AN652" i="7"/>
  <c r="AN653" i="7"/>
  <c r="AJ145" i="43"/>
  <c r="AR650" i="7"/>
  <c r="AR651" i="7"/>
  <c r="AR652" i="7"/>
  <c r="AR653" i="7"/>
  <c r="AN145" i="43"/>
  <c r="AV650" i="7"/>
  <c r="AV651" i="7"/>
  <c r="AV652" i="7"/>
  <c r="AV653" i="7"/>
  <c r="AR145" i="43"/>
  <c r="AZ650" i="7"/>
  <c r="AZ651" i="7"/>
  <c r="AZ652" i="7"/>
  <c r="AZ653" i="7"/>
  <c r="AV145" i="43"/>
  <c r="AX145" i="43"/>
  <c r="D132" i="43"/>
  <c r="L590" i="7"/>
  <c r="L591" i="7"/>
  <c r="L592" i="7"/>
  <c r="L593" i="7"/>
  <c r="H132" i="43"/>
  <c r="L132" i="43"/>
  <c r="T590" i="7"/>
  <c r="T591" i="7"/>
  <c r="T592" i="7"/>
  <c r="T593" i="7"/>
  <c r="P132" i="43"/>
  <c r="T132" i="43"/>
  <c r="AB590" i="7"/>
  <c r="AB591" i="7"/>
  <c r="AB592" i="7"/>
  <c r="AB593" i="7"/>
  <c r="X132" i="43"/>
  <c r="AF590" i="7"/>
  <c r="AF591" i="7"/>
  <c r="AF592" i="7"/>
  <c r="AF593" i="7"/>
  <c r="AB132" i="43"/>
  <c r="AJ590" i="7"/>
  <c r="AJ591" i="7"/>
  <c r="AJ592" i="7"/>
  <c r="AJ593" i="7"/>
  <c r="AF132" i="43"/>
  <c r="AN590" i="7"/>
  <c r="AN591" i="7"/>
  <c r="AN592" i="7"/>
  <c r="AN593" i="7"/>
  <c r="AJ132" i="43"/>
  <c r="AR590" i="7"/>
  <c r="AR591" i="7"/>
  <c r="AR592" i="7"/>
  <c r="AR593" i="7"/>
  <c r="AN132" i="43"/>
  <c r="AV590" i="7"/>
  <c r="AV591" i="7"/>
  <c r="AV592" i="7"/>
  <c r="AV593" i="7"/>
  <c r="AR132" i="43"/>
  <c r="AZ590" i="7"/>
  <c r="AZ591" i="7"/>
  <c r="AZ592" i="7"/>
  <c r="AZ593" i="7"/>
  <c r="AV132" i="43"/>
  <c r="AX132" i="43"/>
  <c r="D133" i="43"/>
  <c r="L597" i="7"/>
  <c r="L598" i="7"/>
  <c r="L599" i="7"/>
  <c r="H133" i="43"/>
  <c r="L133" i="43"/>
  <c r="T597" i="7"/>
  <c r="T598" i="7"/>
  <c r="T599" i="7"/>
  <c r="P133" i="43"/>
  <c r="T133" i="43"/>
  <c r="AB597" i="7"/>
  <c r="AB598" i="7"/>
  <c r="AB599" i="7"/>
  <c r="X133" i="43"/>
  <c r="AF597" i="7"/>
  <c r="AF598" i="7"/>
  <c r="AF599" i="7"/>
  <c r="AB133" i="43"/>
  <c r="AJ597" i="7"/>
  <c r="AJ598" i="7"/>
  <c r="AJ599" i="7"/>
  <c r="AF133" i="43"/>
  <c r="AN597" i="7"/>
  <c r="AN598" i="7"/>
  <c r="AN599" i="7"/>
  <c r="AJ133" i="43"/>
  <c r="AR597" i="7"/>
  <c r="AR598" i="7"/>
  <c r="AR599" i="7"/>
  <c r="AN133" i="43"/>
  <c r="AV597" i="7"/>
  <c r="AV598" i="7"/>
  <c r="AV599" i="7"/>
  <c r="AR133" i="43"/>
  <c r="AZ597" i="7"/>
  <c r="AZ598" i="7"/>
  <c r="AZ599" i="7"/>
  <c r="AV133" i="43"/>
  <c r="AX133" i="43"/>
  <c r="AX134" i="43"/>
  <c r="D127" i="43"/>
  <c r="L574" i="7"/>
  <c r="L575" i="7"/>
  <c r="L576" i="7"/>
  <c r="L577" i="7"/>
  <c r="H127" i="43"/>
  <c r="P574" i="7"/>
  <c r="P575" i="7"/>
  <c r="P576" i="7"/>
  <c r="P577" i="7"/>
  <c r="L127" i="43"/>
  <c r="T574" i="7"/>
  <c r="T575" i="7"/>
  <c r="T576" i="7"/>
  <c r="T577" i="7"/>
  <c r="P127" i="43"/>
  <c r="X574" i="7"/>
  <c r="X575" i="7"/>
  <c r="X576" i="7"/>
  <c r="X577" i="7"/>
  <c r="T127" i="43"/>
  <c r="AB574" i="7"/>
  <c r="AB575" i="7"/>
  <c r="AB576" i="7"/>
  <c r="AB577" i="7"/>
  <c r="X127" i="43"/>
  <c r="AF574" i="7"/>
  <c r="AF575" i="7"/>
  <c r="AF576" i="7"/>
  <c r="AF577" i="7"/>
  <c r="AB127" i="43"/>
  <c r="AJ574" i="7"/>
  <c r="AJ575" i="7"/>
  <c r="AJ576" i="7"/>
  <c r="AJ577" i="7"/>
  <c r="AF127" i="43"/>
  <c r="AN574" i="7"/>
  <c r="AN575" i="7"/>
  <c r="AN576" i="7"/>
  <c r="AN577" i="7"/>
  <c r="AJ127" i="43"/>
  <c r="AR574" i="7"/>
  <c r="AR575" i="7"/>
  <c r="AR576" i="7"/>
  <c r="AR577" i="7"/>
  <c r="AN127" i="43"/>
  <c r="AV574" i="7"/>
  <c r="AV575" i="7"/>
  <c r="AV576" i="7"/>
  <c r="AV577" i="7"/>
  <c r="AR127" i="43"/>
  <c r="AZ574" i="7"/>
  <c r="AZ575" i="7"/>
  <c r="AZ576" i="7"/>
  <c r="AZ577" i="7"/>
  <c r="AV127" i="43"/>
  <c r="AX127" i="43"/>
  <c r="D128" i="43"/>
  <c r="L580" i="7"/>
  <c r="L581" i="7"/>
  <c r="L582" i="7"/>
  <c r="L583" i="7"/>
  <c r="H128" i="43"/>
  <c r="P580" i="7"/>
  <c r="P581" i="7"/>
  <c r="P582" i="7"/>
  <c r="P583" i="7"/>
  <c r="L128" i="43"/>
  <c r="T580" i="7"/>
  <c r="T581" i="7"/>
  <c r="T582" i="7"/>
  <c r="T583" i="7"/>
  <c r="P128" i="43"/>
  <c r="X580" i="7"/>
  <c r="X581" i="7"/>
  <c r="X582" i="7"/>
  <c r="X583" i="7"/>
  <c r="T128" i="43"/>
  <c r="AB580" i="7"/>
  <c r="AB581" i="7"/>
  <c r="AB582" i="7"/>
  <c r="AB583" i="7"/>
  <c r="X128" i="43"/>
  <c r="AF580" i="7"/>
  <c r="AF581" i="7"/>
  <c r="AF582" i="7"/>
  <c r="AF583" i="7"/>
  <c r="AB128" i="43"/>
  <c r="AJ580" i="7"/>
  <c r="AJ581" i="7"/>
  <c r="AJ582" i="7"/>
  <c r="AJ583" i="7"/>
  <c r="AF128" i="43"/>
  <c r="AN580" i="7"/>
  <c r="AN581" i="7"/>
  <c r="AN582" i="7"/>
  <c r="AN583" i="7"/>
  <c r="AJ128" i="43"/>
  <c r="AR580" i="7"/>
  <c r="AR581" i="7"/>
  <c r="AR582" i="7"/>
  <c r="AR583" i="7"/>
  <c r="AN128" i="43"/>
  <c r="AV580" i="7"/>
  <c r="AV581" i="7"/>
  <c r="AV582" i="7"/>
  <c r="AV583" i="7"/>
  <c r="AR128" i="43"/>
  <c r="AZ580" i="7"/>
  <c r="AZ581" i="7"/>
  <c r="AZ582" i="7"/>
  <c r="AZ583" i="7"/>
  <c r="AV128" i="43"/>
  <c r="AX128" i="43"/>
  <c r="AX129" i="43"/>
  <c r="D117" i="43"/>
  <c r="L512" i="7"/>
  <c r="L513" i="7"/>
  <c r="L514" i="7"/>
  <c r="L515" i="7"/>
  <c r="H117" i="43"/>
  <c r="P512" i="7"/>
  <c r="P513" i="7"/>
  <c r="P514" i="7"/>
  <c r="P515" i="7"/>
  <c r="L117" i="43"/>
  <c r="T512" i="7"/>
  <c r="T513" i="7"/>
  <c r="T514" i="7"/>
  <c r="T515" i="7"/>
  <c r="P117" i="43"/>
  <c r="X512" i="7"/>
  <c r="X513" i="7"/>
  <c r="X514" i="7"/>
  <c r="X515" i="7"/>
  <c r="T117" i="43"/>
  <c r="AB512" i="7"/>
  <c r="AB513" i="7"/>
  <c r="AB514" i="7"/>
  <c r="AB515" i="7"/>
  <c r="X117" i="43"/>
  <c r="AF512" i="7"/>
  <c r="AF513" i="7"/>
  <c r="AF514" i="7"/>
  <c r="AF515" i="7"/>
  <c r="AB117" i="43"/>
  <c r="AJ512" i="7"/>
  <c r="AJ513" i="7"/>
  <c r="AJ514" i="7"/>
  <c r="AJ515" i="7"/>
  <c r="AF117" i="43"/>
  <c r="AN512" i="7"/>
  <c r="AN513" i="7"/>
  <c r="AN514" i="7"/>
  <c r="AN515" i="7"/>
  <c r="AJ117" i="43"/>
  <c r="AR512" i="7"/>
  <c r="AR513" i="7"/>
  <c r="AR514" i="7"/>
  <c r="AR515" i="7"/>
  <c r="AN117" i="43"/>
  <c r="AV512" i="7"/>
  <c r="AV513" i="7"/>
  <c r="AV514" i="7"/>
  <c r="AV515" i="7"/>
  <c r="AR117" i="43"/>
  <c r="AZ512" i="7"/>
  <c r="AZ513" i="7"/>
  <c r="AZ514" i="7"/>
  <c r="AZ515" i="7"/>
  <c r="AV117" i="43"/>
  <c r="AX117" i="43"/>
  <c r="D118" i="43"/>
  <c r="L518" i="7"/>
  <c r="L519" i="7"/>
  <c r="L520" i="7"/>
  <c r="L521" i="7"/>
  <c r="H118" i="43"/>
  <c r="P518" i="7"/>
  <c r="P519" i="7"/>
  <c r="P520" i="7"/>
  <c r="P521" i="7"/>
  <c r="L118" i="43"/>
  <c r="T518" i="7"/>
  <c r="T519" i="7"/>
  <c r="T520" i="7"/>
  <c r="T521" i="7"/>
  <c r="P118" i="43"/>
  <c r="X518" i="7"/>
  <c r="X519" i="7"/>
  <c r="X520" i="7"/>
  <c r="X521" i="7"/>
  <c r="T118" i="43"/>
  <c r="AB518" i="7"/>
  <c r="AB519" i="7"/>
  <c r="AB520" i="7"/>
  <c r="AB521" i="7"/>
  <c r="X118" i="43"/>
  <c r="AF518" i="7"/>
  <c r="AF519" i="7"/>
  <c r="AF520" i="7"/>
  <c r="AF521" i="7"/>
  <c r="AB118" i="43"/>
  <c r="AJ518" i="7"/>
  <c r="AJ519" i="7"/>
  <c r="AJ520" i="7"/>
  <c r="AJ521" i="7"/>
  <c r="AF118" i="43"/>
  <c r="AN518" i="7"/>
  <c r="AN519" i="7"/>
  <c r="AN520" i="7"/>
  <c r="AN521" i="7"/>
  <c r="AJ118" i="43"/>
  <c r="AR518" i="7"/>
  <c r="AR519" i="7"/>
  <c r="AR520" i="7"/>
  <c r="AR521" i="7"/>
  <c r="AN118" i="43"/>
  <c r="AV518" i="7"/>
  <c r="AV519" i="7"/>
  <c r="AV520" i="7"/>
  <c r="AV521" i="7"/>
  <c r="AR118" i="43"/>
  <c r="AZ518" i="7"/>
  <c r="AZ519" i="7"/>
  <c r="AZ520" i="7"/>
  <c r="AZ521" i="7"/>
  <c r="AV118" i="43"/>
  <c r="AX118" i="43"/>
  <c r="D119" i="43"/>
  <c r="L524" i="7"/>
  <c r="L525" i="7"/>
  <c r="L526" i="7"/>
  <c r="L527" i="7"/>
  <c r="H119" i="43"/>
  <c r="P524" i="7"/>
  <c r="P525" i="7"/>
  <c r="P526" i="7"/>
  <c r="P527" i="7"/>
  <c r="L119" i="43"/>
  <c r="T524" i="7"/>
  <c r="T525" i="7"/>
  <c r="T526" i="7"/>
  <c r="T527" i="7"/>
  <c r="P119" i="43"/>
  <c r="X524" i="7"/>
  <c r="X525" i="7"/>
  <c r="X526" i="7"/>
  <c r="X527" i="7"/>
  <c r="T119" i="43"/>
  <c r="AB524" i="7"/>
  <c r="AB525" i="7"/>
  <c r="AB526" i="7"/>
  <c r="AB527" i="7"/>
  <c r="X119" i="43"/>
  <c r="AF524" i="7"/>
  <c r="AF525" i="7"/>
  <c r="AF526" i="7"/>
  <c r="AF527" i="7"/>
  <c r="AB119" i="43"/>
  <c r="AJ524" i="7"/>
  <c r="AJ525" i="7"/>
  <c r="AJ526" i="7"/>
  <c r="AJ527" i="7"/>
  <c r="AF119" i="43"/>
  <c r="AN524" i="7"/>
  <c r="AN525" i="7"/>
  <c r="AN526" i="7"/>
  <c r="AN527" i="7"/>
  <c r="AJ119" i="43"/>
  <c r="AR524" i="7"/>
  <c r="AR525" i="7"/>
  <c r="AR526" i="7"/>
  <c r="AR527" i="7"/>
  <c r="AN119" i="43"/>
  <c r="AV524" i="7"/>
  <c r="AV525" i="7"/>
  <c r="AV526" i="7"/>
  <c r="AV527" i="7"/>
  <c r="AR119" i="43"/>
  <c r="AZ524" i="7"/>
  <c r="AZ525" i="7"/>
  <c r="AZ526" i="7"/>
  <c r="AZ527" i="7"/>
  <c r="AV119" i="43"/>
  <c r="AX119" i="43"/>
  <c r="D120" i="43"/>
  <c r="L530" i="7"/>
  <c r="L531" i="7"/>
  <c r="L532" i="7"/>
  <c r="L533" i="7"/>
  <c r="H120" i="43"/>
  <c r="P530" i="7"/>
  <c r="P531" i="7"/>
  <c r="P532" i="7"/>
  <c r="P533" i="7"/>
  <c r="L120" i="43"/>
  <c r="T530" i="7"/>
  <c r="T531" i="7"/>
  <c r="T532" i="7"/>
  <c r="T533" i="7"/>
  <c r="P120" i="43"/>
  <c r="X530" i="7"/>
  <c r="X531" i="7"/>
  <c r="X532" i="7"/>
  <c r="X533" i="7"/>
  <c r="T120" i="43"/>
  <c r="AB530" i="7"/>
  <c r="AB531" i="7"/>
  <c r="AB532" i="7"/>
  <c r="AB533" i="7"/>
  <c r="X120" i="43"/>
  <c r="AF530" i="7"/>
  <c r="AF531" i="7"/>
  <c r="AF532" i="7"/>
  <c r="AF533" i="7"/>
  <c r="AB120" i="43"/>
  <c r="AJ530" i="7"/>
  <c r="AJ531" i="7"/>
  <c r="AJ532" i="7"/>
  <c r="AJ533" i="7"/>
  <c r="AF120" i="43"/>
  <c r="AN530" i="7"/>
  <c r="AN531" i="7"/>
  <c r="AN532" i="7"/>
  <c r="AN533" i="7"/>
  <c r="AJ120" i="43"/>
  <c r="AR530" i="7"/>
  <c r="AR531" i="7"/>
  <c r="AR532" i="7"/>
  <c r="AR533" i="7"/>
  <c r="AN120" i="43"/>
  <c r="AV530" i="7"/>
  <c r="AV531" i="7"/>
  <c r="AV532" i="7"/>
  <c r="AV533" i="7"/>
  <c r="AR120" i="43"/>
  <c r="AZ530" i="7"/>
  <c r="AZ531" i="7"/>
  <c r="AZ532" i="7"/>
  <c r="AZ533" i="7"/>
  <c r="AV120" i="43"/>
  <c r="AX120" i="43"/>
  <c r="D121" i="43"/>
  <c r="L536" i="7"/>
  <c r="L537" i="7"/>
  <c r="L538" i="7"/>
  <c r="L539" i="7"/>
  <c r="H121" i="43"/>
  <c r="P536" i="7"/>
  <c r="P537" i="7"/>
  <c r="P538" i="7"/>
  <c r="P539" i="7"/>
  <c r="L121" i="43"/>
  <c r="T536" i="7"/>
  <c r="T537" i="7"/>
  <c r="T538" i="7"/>
  <c r="T539" i="7"/>
  <c r="P121" i="43"/>
  <c r="X536" i="7"/>
  <c r="X537" i="7"/>
  <c r="X538" i="7"/>
  <c r="X539" i="7"/>
  <c r="T121" i="43"/>
  <c r="AB536" i="7"/>
  <c r="AB537" i="7"/>
  <c r="AB538" i="7"/>
  <c r="AB539" i="7"/>
  <c r="X121" i="43"/>
  <c r="AF536" i="7"/>
  <c r="AF537" i="7"/>
  <c r="AF538" i="7"/>
  <c r="AF539" i="7"/>
  <c r="AB121" i="43"/>
  <c r="AJ536" i="7"/>
  <c r="AJ537" i="7"/>
  <c r="AJ538" i="7"/>
  <c r="AJ539" i="7"/>
  <c r="AF121" i="43"/>
  <c r="AN536" i="7"/>
  <c r="AN537" i="7"/>
  <c r="AN538" i="7"/>
  <c r="AN539" i="7"/>
  <c r="AJ121" i="43"/>
  <c r="AR536" i="7"/>
  <c r="AR537" i="7"/>
  <c r="AR538" i="7"/>
  <c r="AR539" i="7"/>
  <c r="AN121" i="43"/>
  <c r="AV536" i="7"/>
  <c r="AV537" i="7"/>
  <c r="AV538" i="7"/>
  <c r="AV539" i="7"/>
  <c r="AR121" i="43"/>
  <c r="AZ536" i="7"/>
  <c r="AZ537" i="7"/>
  <c r="AZ538" i="7"/>
  <c r="AZ539" i="7"/>
  <c r="AV121" i="43"/>
  <c r="AX121" i="43"/>
  <c r="D122" i="43"/>
  <c r="L544" i="7"/>
  <c r="L545" i="7"/>
  <c r="L546" i="7"/>
  <c r="L547" i="7"/>
  <c r="H122" i="43"/>
  <c r="P544" i="7"/>
  <c r="P545" i="7"/>
  <c r="P546" i="7"/>
  <c r="P547" i="7"/>
  <c r="L122" i="43"/>
  <c r="T544" i="7"/>
  <c r="T545" i="7"/>
  <c r="T546" i="7"/>
  <c r="T547" i="7"/>
  <c r="P122" i="43"/>
  <c r="X544" i="7"/>
  <c r="X545" i="7"/>
  <c r="X546" i="7"/>
  <c r="X547" i="7"/>
  <c r="T122" i="43"/>
  <c r="AB544" i="7"/>
  <c r="AB545" i="7"/>
  <c r="AB546" i="7"/>
  <c r="AB547" i="7"/>
  <c r="X122" i="43"/>
  <c r="AF544" i="7"/>
  <c r="AF545" i="7"/>
  <c r="AF546" i="7"/>
  <c r="AF547" i="7"/>
  <c r="AB122" i="43"/>
  <c r="AJ544" i="7"/>
  <c r="AJ545" i="7"/>
  <c r="AJ546" i="7"/>
  <c r="AJ547" i="7"/>
  <c r="AF122" i="43"/>
  <c r="AN544" i="7"/>
  <c r="AN545" i="7"/>
  <c r="AN546" i="7"/>
  <c r="AN547" i="7"/>
  <c r="AJ122" i="43"/>
  <c r="AR544" i="7"/>
  <c r="AR545" i="7"/>
  <c r="AR546" i="7"/>
  <c r="AR547" i="7"/>
  <c r="AN122" i="43"/>
  <c r="AV544" i="7"/>
  <c r="AV545" i="7"/>
  <c r="AV546" i="7"/>
  <c r="AV547" i="7"/>
  <c r="AR122" i="43"/>
  <c r="AZ544" i="7"/>
  <c r="AZ545" i="7"/>
  <c r="AZ546" i="7"/>
  <c r="AZ547" i="7"/>
  <c r="AV122" i="43"/>
  <c r="AX122" i="43"/>
  <c r="D123" i="43"/>
  <c r="L552" i="7"/>
  <c r="L553" i="7"/>
  <c r="L554" i="7"/>
  <c r="L555" i="7"/>
  <c r="H123" i="43"/>
  <c r="P552" i="7"/>
  <c r="P553" i="7"/>
  <c r="P554" i="7"/>
  <c r="P555" i="7"/>
  <c r="L123" i="43"/>
  <c r="T552" i="7"/>
  <c r="T553" i="7"/>
  <c r="T554" i="7"/>
  <c r="T555" i="7"/>
  <c r="P123" i="43"/>
  <c r="X552" i="7"/>
  <c r="X553" i="7"/>
  <c r="X554" i="7"/>
  <c r="X555" i="7"/>
  <c r="T123" i="43"/>
  <c r="AB552" i="7"/>
  <c r="AB553" i="7"/>
  <c r="AB554" i="7"/>
  <c r="AB555" i="7"/>
  <c r="X123" i="43"/>
  <c r="AF552" i="7"/>
  <c r="AF553" i="7"/>
  <c r="AF554" i="7"/>
  <c r="AF555" i="7"/>
  <c r="AB123" i="43"/>
  <c r="AJ552" i="7"/>
  <c r="AJ553" i="7"/>
  <c r="AJ554" i="7"/>
  <c r="AJ555" i="7"/>
  <c r="AF123" i="43"/>
  <c r="AN552" i="7"/>
  <c r="AN553" i="7"/>
  <c r="AN554" i="7"/>
  <c r="AN555" i="7"/>
  <c r="AJ123" i="43"/>
  <c r="AR552" i="7"/>
  <c r="AR553" i="7"/>
  <c r="AR554" i="7"/>
  <c r="AR555" i="7"/>
  <c r="AN123" i="43"/>
  <c r="AV552" i="7"/>
  <c r="AV553" i="7"/>
  <c r="AV554" i="7"/>
  <c r="AV555" i="7"/>
  <c r="AR123" i="43"/>
  <c r="AZ552" i="7"/>
  <c r="AZ553" i="7"/>
  <c r="AZ554" i="7"/>
  <c r="AZ555" i="7"/>
  <c r="AV123" i="43"/>
  <c r="AX123" i="43"/>
  <c r="AX124" i="43"/>
  <c r="D95" i="43"/>
  <c r="D96" i="43"/>
  <c r="D97" i="43"/>
  <c r="L395" i="7"/>
  <c r="L396" i="7"/>
  <c r="L397" i="7"/>
  <c r="L398" i="7"/>
  <c r="H95" i="43"/>
  <c r="L401" i="7"/>
  <c r="L402" i="7"/>
  <c r="L403" i="7"/>
  <c r="L404" i="7"/>
  <c r="H96" i="43"/>
  <c r="H97" i="43"/>
  <c r="L95" i="43"/>
  <c r="L96" i="43"/>
  <c r="L97" i="43"/>
  <c r="T395" i="7"/>
  <c r="T396" i="7"/>
  <c r="T397" i="7"/>
  <c r="T398" i="7"/>
  <c r="P95" i="43"/>
  <c r="T401" i="7"/>
  <c r="T402" i="7"/>
  <c r="T403" i="7"/>
  <c r="T404" i="7"/>
  <c r="P96" i="43"/>
  <c r="P97" i="43"/>
  <c r="T95" i="43"/>
  <c r="T96" i="43"/>
  <c r="T97" i="43"/>
  <c r="AB395" i="7"/>
  <c r="AB396" i="7"/>
  <c r="AB397" i="7"/>
  <c r="AB398" i="7"/>
  <c r="X95" i="43"/>
  <c r="AB401" i="7"/>
  <c r="AB402" i="7"/>
  <c r="AB403" i="7"/>
  <c r="AB404" i="7"/>
  <c r="X96" i="43"/>
  <c r="X97" i="43"/>
  <c r="AF395" i="7"/>
  <c r="AF396" i="7"/>
  <c r="AF397" i="7"/>
  <c r="AF398" i="7"/>
  <c r="AB95" i="43"/>
  <c r="AF401" i="7"/>
  <c r="AF402" i="7"/>
  <c r="AF403" i="7"/>
  <c r="AF404" i="7"/>
  <c r="AB96" i="43"/>
  <c r="AB97" i="43"/>
  <c r="AJ395" i="7"/>
  <c r="AJ396" i="7"/>
  <c r="AJ397" i="7"/>
  <c r="AJ398" i="7"/>
  <c r="AF95" i="43"/>
  <c r="AJ401" i="7"/>
  <c r="AJ402" i="7"/>
  <c r="AJ403" i="7"/>
  <c r="AJ404" i="7"/>
  <c r="AF96" i="43"/>
  <c r="AF97" i="43"/>
  <c r="AN395" i="7"/>
  <c r="AN396" i="7"/>
  <c r="AN397" i="7"/>
  <c r="AN398" i="7"/>
  <c r="AJ95" i="43"/>
  <c r="AN401" i="7"/>
  <c r="AN402" i="7"/>
  <c r="AN403" i="7"/>
  <c r="AN404" i="7"/>
  <c r="AJ96" i="43"/>
  <c r="AJ97" i="43"/>
  <c r="AR395" i="7"/>
  <c r="AR396" i="7"/>
  <c r="AR397" i="7"/>
  <c r="AR398" i="7"/>
  <c r="AN95" i="43"/>
  <c r="AR401" i="7"/>
  <c r="AR402" i="7"/>
  <c r="AR403" i="7"/>
  <c r="AR404" i="7"/>
  <c r="AN96" i="43"/>
  <c r="AN97" i="43"/>
  <c r="AV395" i="7"/>
  <c r="AV396" i="7"/>
  <c r="AV397" i="7"/>
  <c r="AV398" i="7"/>
  <c r="AR95" i="43"/>
  <c r="AV401" i="7"/>
  <c r="AV402" i="7"/>
  <c r="AV403" i="7"/>
  <c r="AV404" i="7"/>
  <c r="AR96" i="43"/>
  <c r="AR97" i="43"/>
  <c r="AZ395" i="7"/>
  <c r="AZ396" i="7"/>
  <c r="AZ397" i="7"/>
  <c r="AZ398" i="7"/>
  <c r="AV95" i="43"/>
  <c r="AZ401" i="7"/>
  <c r="AZ402" i="7"/>
  <c r="AZ403" i="7"/>
  <c r="AZ404" i="7"/>
  <c r="AV96" i="43"/>
  <c r="AV97" i="43"/>
  <c r="AX97" i="43"/>
  <c r="D88" i="43"/>
  <c r="L373" i="7"/>
  <c r="H88" i="43"/>
  <c r="P373" i="7"/>
  <c r="L88" i="43"/>
  <c r="T373" i="7"/>
  <c r="P88" i="43"/>
  <c r="X373" i="7"/>
  <c r="T88" i="43"/>
  <c r="AB373" i="7"/>
  <c r="X88" i="43"/>
  <c r="AF373" i="7"/>
  <c r="AB88" i="43"/>
  <c r="AJ373" i="7"/>
  <c r="AF88" i="43"/>
  <c r="AN373" i="7"/>
  <c r="AJ88" i="43"/>
  <c r="AR373" i="7"/>
  <c r="AN88" i="43"/>
  <c r="AV373" i="7"/>
  <c r="AR88" i="43"/>
  <c r="AZ373" i="7"/>
  <c r="AV88" i="43"/>
  <c r="AX88" i="43"/>
  <c r="D90" i="43"/>
  <c r="L379" i="7"/>
  <c r="L380" i="7"/>
  <c r="L381" i="7"/>
  <c r="L382" i="7"/>
  <c r="H90" i="43"/>
  <c r="P379" i="7"/>
  <c r="P380" i="7"/>
  <c r="P381" i="7"/>
  <c r="P382" i="7"/>
  <c r="L90" i="43"/>
  <c r="T379" i="7"/>
  <c r="T380" i="7"/>
  <c r="T381" i="7"/>
  <c r="T382" i="7"/>
  <c r="P90" i="43"/>
  <c r="X379" i="7"/>
  <c r="X380" i="7"/>
  <c r="X381" i="7"/>
  <c r="X382" i="7"/>
  <c r="T90" i="43"/>
  <c r="AB379" i="7"/>
  <c r="AB380" i="7"/>
  <c r="AB381" i="7"/>
  <c r="AB382" i="7"/>
  <c r="X90" i="43"/>
  <c r="AF379" i="7"/>
  <c r="AF380" i="7"/>
  <c r="AF381" i="7"/>
  <c r="AF382" i="7"/>
  <c r="AB90" i="43"/>
  <c r="AJ379" i="7"/>
  <c r="AJ380" i="7"/>
  <c r="AJ381" i="7"/>
  <c r="AJ382" i="7"/>
  <c r="AF90" i="43"/>
  <c r="AN379" i="7"/>
  <c r="AN380" i="7"/>
  <c r="AN381" i="7"/>
  <c r="AN382" i="7"/>
  <c r="AJ90" i="43"/>
  <c r="AR379" i="7"/>
  <c r="AR380" i="7"/>
  <c r="AR381" i="7"/>
  <c r="AR382" i="7"/>
  <c r="AN90" i="43"/>
  <c r="AV379" i="7"/>
  <c r="AV380" i="7"/>
  <c r="AV381" i="7"/>
  <c r="AV382" i="7"/>
  <c r="AR90" i="43"/>
  <c r="AZ379" i="7"/>
  <c r="AZ380" i="7"/>
  <c r="AZ381" i="7"/>
  <c r="AZ382" i="7"/>
  <c r="AV90" i="43"/>
  <c r="AX90" i="43"/>
  <c r="D91" i="43"/>
  <c r="L385" i="7"/>
  <c r="L386" i="7"/>
  <c r="L387" i="7"/>
  <c r="L388" i="7"/>
  <c r="H91" i="43"/>
  <c r="P385" i="7"/>
  <c r="P386" i="7"/>
  <c r="P387" i="7"/>
  <c r="P388" i="7"/>
  <c r="L91" i="43"/>
  <c r="T385" i="7"/>
  <c r="T386" i="7"/>
  <c r="T387" i="7"/>
  <c r="T388" i="7"/>
  <c r="P91" i="43"/>
  <c r="X385" i="7"/>
  <c r="X386" i="7"/>
  <c r="X387" i="7"/>
  <c r="X388" i="7"/>
  <c r="T91" i="43"/>
  <c r="AB385" i="7"/>
  <c r="AB386" i="7"/>
  <c r="AB387" i="7"/>
  <c r="AB388" i="7"/>
  <c r="X91" i="43"/>
  <c r="AF385" i="7"/>
  <c r="AF386" i="7"/>
  <c r="AF387" i="7"/>
  <c r="AF388" i="7"/>
  <c r="AB91" i="43"/>
  <c r="AJ385" i="7"/>
  <c r="AJ386" i="7"/>
  <c r="AJ387" i="7"/>
  <c r="AJ388" i="7"/>
  <c r="AF91" i="43"/>
  <c r="AN385" i="7"/>
  <c r="AN386" i="7"/>
  <c r="AN387" i="7"/>
  <c r="AN388" i="7"/>
  <c r="AJ91" i="43"/>
  <c r="AR385" i="7"/>
  <c r="AR386" i="7"/>
  <c r="AR387" i="7"/>
  <c r="AR388" i="7"/>
  <c r="AN91" i="43"/>
  <c r="AV385" i="7"/>
  <c r="AV386" i="7"/>
  <c r="AV387" i="7"/>
  <c r="AV388" i="7"/>
  <c r="AR91" i="43"/>
  <c r="AZ385" i="7"/>
  <c r="AZ386" i="7"/>
  <c r="AZ387" i="7"/>
  <c r="AZ388" i="7"/>
  <c r="AV91" i="43"/>
  <c r="AX91" i="43"/>
  <c r="AX92" i="43"/>
  <c r="D81" i="43"/>
  <c r="L341" i="7"/>
  <c r="L342" i="7"/>
  <c r="L343" i="7"/>
  <c r="L344" i="7"/>
  <c r="H81" i="43"/>
  <c r="P341" i="7"/>
  <c r="P342" i="7"/>
  <c r="P343" i="7"/>
  <c r="P344" i="7"/>
  <c r="L81" i="43"/>
  <c r="T341" i="7"/>
  <c r="T342" i="7"/>
  <c r="T343" i="7"/>
  <c r="T344" i="7"/>
  <c r="P81" i="43"/>
  <c r="X341" i="7"/>
  <c r="X342" i="7"/>
  <c r="X343" i="7"/>
  <c r="X344" i="7"/>
  <c r="T81" i="43"/>
  <c r="AB341" i="7"/>
  <c r="AB342" i="7"/>
  <c r="AB343" i="7"/>
  <c r="AB344" i="7"/>
  <c r="X81" i="43"/>
  <c r="AF341" i="7"/>
  <c r="AF342" i="7"/>
  <c r="AF343" i="7"/>
  <c r="AF344" i="7"/>
  <c r="AB81" i="43"/>
  <c r="AJ341" i="7"/>
  <c r="AJ342" i="7"/>
  <c r="AJ343" i="7"/>
  <c r="AJ344" i="7"/>
  <c r="AF81" i="43"/>
  <c r="AN341" i="7"/>
  <c r="AN342" i="7"/>
  <c r="AN343" i="7"/>
  <c r="AN344" i="7"/>
  <c r="AJ81" i="43"/>
  <c r="AR341" i="7"/>
  <c r="AR342" i="7"/>
  <c r="AR343" i="7"/>
  <c r="AR344" i="7"/>
  <c r="AN81" i="43"/>
  <c r="AV341" i="7"/>
  <c r="AV342" i="7"/>
  <c r="AV343" i="7"/>
  <c r="AV344" i="7"/>
  <c r="AR81" i="43"/>
  <c r="AZ341" i="7"/>
  <c r="AZ342" i="7"/>
  <c r="AZ343" i="7"/>
  <c r="AZ344" i="7"/>
  <c r="AV81" i="43"/>
  <c r="AX81" i="43"/>
  <c r="D82" i="43"/>
  <c r="L347" i="7"/>
  <c r="L348" i="7"/>
  <c r="L349" i="7"/>
  <c r="L350" i="7"/>
  <c r="H82" i="43"/>
  <c r="P347" i="7"/>
  <c r="P348" i="7"/>
  <c r="P349" i="7"/>
  <c r="P350" i="7"/>
  <c r="L82" i="43"/>
  <c r="T347" i="7"/>
  <c r="T348" i="7"/>
  <c r="T349" i="7"/>
  <c r="T350" i="7"/>
  <c r="P82" i="43"/>
  <c r="X347" i="7"/>
  <c r="X348" i="7"/>
  <c r="X349" i="7"/>
  <c r="X350" i="7"/>
  <c r="T82" i="43"/>
  <c r="AB347" i="7"/>
  <c r="AB348" i="7"/>
  <c r="AB349" i="7"/>
  <c r="AB350" i="7"/>
  <c r="X82" i="43"/>
  <c r="AF347" i="7"/>
  <c r="AF348" i="7"/>
  <c r="AF349" i="7"/>
  <c r="AF350" i="7"/>
  <c r="AB82" i="43"/>
  <c r="AJ347" i="7"/>
  <c r="AJ348" i="7"/>
  <c r="AJ349" i="7"/>
  <c r="AJ350" i="7"/>
  <c r="AF82" i="43"/>
  <c r="AN347" i="7"/>
  <c r="AN348" i="7"/>
  <c r="AN349" i="7"/>
  <c r="AN350" i="7"/>
  <c r="AJ82" i="43"/>
  <c r="AR347" i="7"/>
  <c r="AR348" i="7"/>
  <c r="AR349" i="7"/>
  <c r="AR350" i="7"/>
  <c r="AN82" i="43"/>
  <c r="AV347" i="7"/>
  <c r="AV348" i="7"/>
  <c r="AV349" i="7"/>
  <c r="AV350" i="7"/>
  <c r="AR82" i="43"/>
  <c r="AZ347" i="7"/>
  <c r="AZ348" i="7"/>
  <c r="AZ349" i="7"/>
  <c r="AZ350" i="7"/>
  <c r="AV82" i="43"/>
  <c r="AX82" i="43"/>
  <c r="D83" i="43"/>
  <c r="L353" i="7"/>
  <c r="L354" i="7"/>
  <c r="L355" i="7"/>
  <c r="L356" i="7"/>
  <c r="H83" i="43"/>
  <c r="P353" i="7"/>
  <c r="P354" i="7"/>
  <c r="P355" i="7"/>
  <c r="P356" i="7"/>
  <c r="L83" i="43"/>
  <c r="T353" i="7"/>
  <c r="T354" i="7"/>
  <c r="T355" i="7"/>
  <c r="T356" i="7"/>
  <c r="P83" i="43"/>
  <c r="X353" i="7"/>
  <c r="X354" i="7"/>
  <c r="X355" i="7"/>
  <c r="X356" i="7"/>
  <c r="T83" i="43"/>
  <c r="AB353" i="7"/>
  <c r="AB354" i="7"/>
  <c r="AB355" i="7"/>
  <c r="AB356" i="7"/>
  <c r="X83" i="43"/>
  <c r="AF353" i="7"/>
  <c r="AF354" i="7"/>
  <c r="AF355" i="7"/>
  <c r="AF356" i="7"/>
  <c r="AB83" i="43"/>
  <c r="AJ353" i="7"/>
  <c r="AJ354" i="7"/>
  <c r="AJ355" i="7"/>
  <c r="AJ356" i="7"/>
  <c r="AF83" i="43"/>
  <c r="AN353" i="7"/>
  <c r="AN354" i="7"/>
  <c r="AN355" i="7"/>
  <c r="AN356" i="7"/>
  <c r="AJ83" i="43"/>
  <c r="AR353" i="7"/>
  <c r="AR354" i="7"/>
  <c r="AR355" i="7"/>
  <c r="AR356" i="7"/>
  <c r="AN83" i="43"/>
  <c r="AV353" i="7"/>
  <c r="AV354" i="7"/>
  <c r="AV355" i="7"/>
  <c r="AV356" i="7"/>
  <c r="AR83" i="43"/>
  <c r="AZ353" i="7"/>
  <c r="AZ354" i="7"/>
  <c r="AZ355" i="7"/>
  <c r="AZ356" i="7"/>
  <c r="AV83" i="43"/>
  <c r="AX83" i="43"/>
  <c r="D84" i="43"/>
  <c r="L359" i="7"/>
  <c r="L360" i="7"/>
  <c r="L361" i="7"/>
  <c r="L362" i="7"/>
  <c r="H84" i="43"/>
  <c r="P359" i="7"/>
  <c r="P360" i="7"/>
  <c r="P361" i="7"/>
  <c r="P362" i="7"/>
  <c r="L84" i="43"/>
  <c r="T359" i="7"/>
  <c r="T360" i="7"/>
  <c r="T361" i="7"/>
  <c r="T362" i="7"/>
  <c r="P84" i="43"/>
  <c r="X359" i="7"/>
  <c r="X360" i="7"/>
  <c r="X361" i="7"/>
  <c r="X362" i="7"/>
  <c r="T84" i="43"/>
  <c r="AB359" i="7"/>
  <c r="AB360" i="7"/>
  <c r="AB361" i="7"/>
  <c r="AB362" i="7"/>
  <c r="X84" i="43"/>
  <c r="AF359" i="7"/>
  <c r="AF360" i="7"/>
  <c r="AF361" i="7"/>
  <c r="AF362" i="7"/>
  <c r="AB84" i="43"/>
  <c r="AJ359" i="7"/>
  <c r="AJ360" i="7"/>
  <c r="AJ361" i="7"/>
  <c r="AJ362" i="7"/>
  <c r="AF84" i="43"/>
  <c r="AN359" i="7"/>
  <c r="AN360" i="7"/>
  <c r="AN361" i="7"/>
  <c r="AN362" i="7"/>
  <c r="AJ84" i="43"/>
  <c r="AR359" i="7"/>
  <c r="AR360" i="7"/>
  <c r="AR361" i="7"/>
  <c r="AR362" i="7"/>
  <c r="AN84" i="43"/>
  <c r="AV359" i="7"/>
  <c r="AV360" i="7"/>
  <c r="AV361" i="7"/>
  <c r="AV362" i="7"/>
  <c r="AR84" i="43"/>
  <c r="AZ359" i="7"/>
  <c r="AZ360" i="7"/>
  <c r="AZ361" i="7"/>
  <c r="AZ362" i="7"/>
  <c r="AV84" i="43"/>
  <c r="AX84" i="43"/>
  <c r="D85" i="43"/>
  <c r="L365" i="7"/>
  <c r="L366" i="7"/>
  <c r="L367" i="7"/>
  <c r="L368" i="7"/>
  <c r="H85" i="43"/>
  <c r="P365" i="7"/>
  <c r="P366" i="7"/>
  <c r="P367" i="7"/>
  <c r="P368" i="7"/>
  <c r="L85" i="43"/>
  <c r="T365" i="7"/>
  <c r="T366" i="7"/>
  <c r="T367" i="7"/>
  <c r="T368" i="7"/>
  <c r="P85" i="43"/>
  <c r="X365" i="7"/>
  <c r="X366" i="7"/>
  <c r="X367" i="7"/>
  <c r="X368" i="7"/>
  <c r="T85" i="43"/>
  <c r="AB365" i="7"/>
  <c r="AB366" i="7"/>
  <c r="AB367" i="7"/>
  <c r="AB368" i="7"/>
  <c r="X85" i="43"/>
  <c r="AF365" i="7"/>
  <c r="AF366" i="7"/>
  <c r="AF367" i="7"/>
  <c r="AF368" i="7"/>
  <c r="AB85" i="43"/>
  <c r="AJ365" i="7"/>
  <c r="AJ366" i="7"/>
  <c r="AJ367" i="7"/>
  <c r="AJ368" i="7"/>
  <c r="AF85" i="43"/>
  <c r="AN365" i="7"/>
  <c r="AN366" i="7"/>
  <c r="AN367" i="7"/>
  <c r="AN368" i="7"/>
  <c r="AJ85" i="43"/>
  <c r="AR365" i="7"/>
  <c r="AR366" i="7"/>
  <c r="AR367" i="7"/>
  <c r="AR368" i="7"/>
  <c r="AN85" i="43"/>
  <c r="AV365" i="7"/>
  <c r="AV366" i="7"/>
  <c r="AV367" i="7"/>
  <c r="AV368" i="7"/>
  <c r="AR85" i="43"/>
  <c r="AZ365" i="7"/>
  <c r="AZ366" i="7"/>
  <c r="AZ367" i="7"/>
  <c r="AZ368" i="7"/>
  <c r="AV85" i="43"/>
  <c r="AX85" i="43"/>
  <c r="AX86" i="43"/>
  <c r="D75" i="43"/>
  <c r="D76" i="43"/>
  <c r="D77" i="43"/>
  <c r="D78" i="43"/>
  <c r="L319" i="7"/>
  <c r="L320" i="7"/>
  <c r="L321" i="7"/>
  <c r="L322" i="7"/>
  <c r="H75" i="43"/>
  <c r="L325" i="7"/>
  <c r="L326" i="7"/>
  <c r="L327" i="7"/>
  <c r="L328" i="7"/>
  <c r="H76" i="43"/>
  <c r="L331" i="7"/>
  <c r="L332" i="7"/>
  <c r="L333" i="7"/>
  <c r="L334" i="7"/>
  <c r="H77" i="43"/>
  <c r="H78" i="43"/>
  <c r="P319" i="7"/>
  <c r="P320" i="7"/>
  <c r="P321" i="7"/>
  <c r="P322" i="7"/>
  <c r="L75" i="43"/>
  <c r="P325" i="7"/>
  <c r="P326" i="7"/>
  <c r="P327" i="7"/>
  <c r="P328" i="7"/>
  <c r="L76" i="43"/>
  <c r="P331" i="7"/>
  <c r="P332" i="7"/>
  <c r="P333" i="7"/>
  <c r="P334" i="7"/>
  <c r="L77" i="43"/>
  <c r="L78" i="43"/>
  <c r="T319" i="7"/>
  <c r="T320" i="7"/>
  <c r="T321" i="7"/>
  <c r="T322" i="7"/>
  <c r="P75" i="43"/>
  <c r="T325" i="7"/>
  <c r="T326" i="7"/>
  <c r="T327" i="7"/>
  <c r="T328" i="7"/>
  <c r="P76" i="43"/>
  <c r="T331" i="7"/>
  <c r="T332" i="7"/>
  <c r="T333" i="7"/>
  <c r="T334" i="7"/>
  <c r="P77" i="43"/>
  <c r="P78" i="43"/>
  <c r="X319" i="7"/>
  <c r="X320" i="7"/>
  <c r="X321" i="7"/>
  <c r="X322" i="7"/>
  <c r="T75" i="43"/>
  <c r="X325" i="7"/>
  <c r="X326" i="7"/>
  <c r="X327" i="7"/>
  <c r="X328" i="7"/>
  <c r="T76" i="43"/>
  <c r="X331" i="7"/>
  <c r="X332" i="7"/>
  <c r="X333" i="7"/>
  <c r="X334" i="7"/>
  <c r="T77" i="43"/>
  <c r="T78" i="43"/>
  <c r="AB319" i="7"/>
  <c r="AB320" i="7"/>
  <c r="AB321" i="7"/>
  <c r="AB322" i="7"/>
  <c r="X75" i="43"/>
  <c r="AB325" i="7"/>
  <c r="AB326" i="7"/>
  <c r="AB327" i="7"/>
  <c r="AB328" i="7"/>
  <c r="X76" i="43"/>
  <c r="AB331" i="7"/>
  <c r="AB332" i="7"/>
  <c r="AB333" i="7"/>
  <c r="AB334" i="7"/>
  <c r="X77" i="43"/>
  <c r="X78" i="43"/>
  <c r="AF319" i="7"/>
  <c r="AF320" i="7"/>
  <c r="AF321" i="7"/>
  <c r="AF322" i="7"/>
  <c r="AB75" i="43"/>
  <c r="AF325" i="7"/>
  <c r="AF326" i="7"/>
  <c r="AF327" i="7"/>
  <c r="AF328" i="7"/>
  <c r="AB76" i="43"/>
  <c r="AF331" i="7"/>
  <c r="AF332" i="7"/>
  <c r="AF333" i="7"/>
  <c r="AF334" i="7"/>
  <c r="AB77" i="43"/>
  <c r="AB78" i="43"/>
  <c r="AJ319" i="7"/>
  <c r="AJ320" i="7"/>
  <c r="AJ321" i="7"/>
  <c r="AJ322" i="7"/>
  <c r="AF75" i="43"/>
  <c r="AJ325" i="7"/>
  <c r="AJ326" i="7"/>
  <c r="AJ327" i="7"/>
  <c r="AJ328" i="7"/>
  <c r="AF76" i="43"/>
  <c r="AJ331" i="7"/>
  <c r="AJ332" i="7"/>
  <c r="AJ333" i="7"/>
  <c r="AJ334" i="7"/>
  <c r="AF77" i="43"/>
  <c r="AF78" i="43"/>
  <c r="AN319" i="7"/>
  <c r="AN320" i="7"/>
  <c r="AN321" i="7"/>
  <c r="AN322" i="7"/>
  <c r="AJ75" i="43"/>
  <c r="AN325" i="7"/>
  <c r="AN326" i="7"/>
  <c r="AN327" i="7"/>
  <c r="AN328" i="7"/>
  <c r="AJ76" i="43"/>
  <c r="AN331" i="7"/>
  <c r="AN332" i="7"/>
  <c r="AN333" i="7"/>
  <c r="AN334" i="7"/>
  <c r="AJ77" i="43"/>
  <c r="AJ78" i="43"/>
  <c r="AR319" i="7"/>
  <c r="AR320" i="7"/>
  <c r="AR321" i="7"/>
  <c r="AR322" i="7"/>
  <c r="AN75" i="43"/>
  <c r="AR325" i="7"/>
  <c r="AR326" i="7"/>
  <c r="AR327" i="7"/>
  <c r="AR328" i="7"/>
  <c r="AN76" i="43"/>
  <c r="AR331" i="7"/>
  <c r="AR332" i="7"/>
  <c r="AR333" i="7"/>
  <c r="AR334" i="7"/>
  <c r="AN77" i="43"/>
  <c r="AN78" i="43"/>
  <c r="AV319" i="7"/>
  <c r="AV320" i="7"/>
  <c r="AV321" i="7"/>
  <c r="AV322" i="7"/>
  <c r="AR75" i="43"/>
  <c r="AV325" i="7"/>
  <c r="AV326" i="7"/>
  <c r="AV327" i="7"/>
  <c r="AV328" i="7"/>
  <c r="AR76" i="43"/>
  <c r="AV331" i="7"/>
  <c r="AV332" i="7"/>
  <c r="AV333" i="7"/>
  <c r="AV334" i="7"/>
  <c r="AR77" i="43"/>
  <c r="AR78" i="43"/>
  <c r="AZ319" i="7"/>
  <c r="AZ320" i="7"/>
  <c r="AZ321" i="7"/>
  <c r="AZ322" i="7"/>
  <c r="AV75" i="43"/>
  <c r="AZ325" i="7"/>
  <c r="AZ326" i="7"/>
  <c r="AZ327" i="7"/>
  <c r="AZ328" i="7"/>
  <c r="AV76" i="43"/>
  <c r="AZ331" i="7"/>
  <c r="AZ332" i="7"/>
  <c r="AZ333" i="7"/>
  <c r="AZ334" i="7"/>
  <c r="AV77" i="43"/>
  <c r="AV78" i="43"/>
  <c r="AX7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H59" i="43"/>
  <c r="L243" i="7"/>
  <c r="L244" i="7"/>
  <c r="L245" i="7"/>
  <c r="L246" i="7"/>
  <c r="H60" i="43"/>
  <c r="L249" i="7"/>
  <c r="L250" i="7"/>
  <c r="L251" i="7"/>
  <c r="L252" i="7"/>
  <c r="H61" i="43"/>
  <c r="L255" i="7"/>
  <c r="L256" i="7"/>
  <c r="L257" i="7"/>
  <c r="L258" i="7"/>
  <c r="H62" i="43"/>
  <c r="L261" i="7"/>
  <c r="L262" i="7"/>
  <c r="L263" i="7"/>
  <c r="L264" i="7"/>
  <c r="H63" i="43"/>
  <c r="L267" i="7"/>
  <c r="L268" i="7"/>
  <c r="L269" i="7"/>
  <c r="L270" i="7"/>
  <c r="H64" i="43"/>
  <c r="L273" i="7"/>
  <c r="L274" i="7"/>
  <c r="L275" i="7"/>
  <c r="L276" i="7"/>
  <c r="H65" i="43"/>
  <c r="L279" i="7"/>
  <c r="L280" i="7"/>
  <c r="L281" i="7"/>
  <c r="L282" i="7"/>
  <c r="H66" i="43"/>
  <c r="L285" i="7"/>
  <c r="L286" i="7"/>
  <c r="L287" i="7"/>
  <c r="L288" i="7"/>
  <c r="H67" i="43"/>
  <c r="L297" i="7"/>
  <c r="L298" i="7"/>
  <c r="L299" i="7"/>
  <c r="H68" i="43"/>
  <c r="L300" i="7"/>
  <c r="H69" i="43"/>
  <c r="L303" i="7"/>
  <c r="L304" i="7"/>
  <c r="L305" i="7"/>
  <c r="L306" i="7"/>
  <c r="H70" i="43"/>
  <c r="L309" i="7"/>
  <c r="L310" i="7"/>
  <c r="L311" i="7"/>
  <c r="L312" i="7"/>
  <c r="H71" i="43"/>
  <c r="H72" i="43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L59" i="43"/>
  <c r="P243" i="7"/>
  <c r="P244" i="7"/>
  <c r="P245" i="7"/>
  <c r="P246" i="7"/>
  <c r="L60" i="43"/>
  <c r="P249" i="7"/>
  <c r="P250" i="7"/>
  <c r="P251" i="7"/>
  <c r="P252" i="7"/>
  <c r="L61" i="43"/>
  <c r="P255" i="7"/>
  <c r="P256" i="7"/>
  <c r="P257" i="7"/>
  <c r="P258" i="7"/>
  <c r="L62" i="43"/>
  <c r="P261" i="7"/>
  <c r="P262" i="7"/>
  <c r="P263" i="7"/>
  <c r="P264" i="7"/>
  <c r="L63" i="43"/>
  <c r="P267" i="7"/>
  <c r="P268" i="7"/>
  <c r="P269" i="7"/>
  <c r="P270" i="7"/>
  <c r="L64" i="43"/>
  <c r="P273" i="7"/>
  <c r="P274" i="7"/>
  <c r="P275" i="7"/>
  <c r="P276" i="7"/>
  <c r="L65" i="43"/>
  <c r="P279" i="7"/>
  <c r="P280" i="7"/>
  <c r="P281" i="7"/>
  <c r="P282" i="7"/>
  <c r="L66" i="43"/>
  <c r="P285" i="7"/>
  <c r="P286" i="7"/>
  <c r="P287" i="7"/>
  <c r="P288" i="7"/>
  <c r="L67" i="43"/>
  <c r="P297" i="7"/>
  <c r="P298" i="7"/>
  <c r="P299" i="7"/>
  <c r="L68" i="43"/>
  <c r="P300" i="7"/>
  <c r="L69" i="43"/>
  <c r="P303" i="7"/>
  <c r="P304" i="7"/>
  <c r="P305" i="7"/>
  <c r="P306" i="7"/>
  <c r="L70" i="43"/>
  <c r="P309" i="7"/>
  <c r="P310" i="7"/>
  <c r="P311" i="7"/>
  <c r="P312" i="7"/>
  <c r="L71" i="43"/>
  <c r="L72" i="43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P59" i="43"/>
  <c r="T243" i="7"/>
  <c r="T244" i="7"/>
  <c r="T245" i="7"/>
  <c r="T246" i="7"/>
  <c r="P60" i="43"/>
  <c r="T249" i="7"/>
  <c r="T250" i="7"/>
  <c r="T251" i="7"/>
  <c r="T252" i="7"/>
  <c r="P61" i="43"/>
  <c r="T255" i="7"/>
  <c r="T256" i="7"/>
  <c r="T257" i="7"/>
  <c r="T258" i="7"/>
  <c r="P62" i="43"/>
  <c r="T261" i="7"/>
  <c r="T262" i="7"/>
  <c r="T263" i="7"/>
  <c r="T264" i="7"/>
  <c r="P63" i="43"/>
  <c r="T267" i="7"/>
  <c r="T268" i="7"/>
  <c r="T269" i="7"/>
  <c r="T270" i="7"/>
  <c r="P64" i="43"/>
  <c r="T273" i="7"/>
  <c r="T274" i="7"/>
  <c r="T275" i="7"/>
  <c r="T276" i="7"/>
  <c r="P65" i="43"/>
  <c r="T279" i="7"/>
  <c r="T280" i="7"/>
  <c r="T281" i="7"/>
  <c r="T282" i="7"/>
  <c r="P66" i="43"/>
  <c r="T285" i="7"/>
  <c r="T286" i="7"/>
  <c r="T287" i="7"/>
  <c r="T288" i="7"/>
  <c r="P67" i="43"/>
  <c r="T297" i="7"/>
  <c r="T298" i="7"/>
  <c r="T299" i="7"/>
  <c r="P68" i="43"/>
  <c r="T300" i="7"/>
  <c r="P69" i="43"/>
  <c r="T303" i="7"/>
  <c r="T304" i="7"/>
  <c r="T305" i="7"/>
  <c r="T306" i="7"/>
  <c r="P70" i="43"/>
  <c r="T309" i="7"/>
  <c r="T310" i="7"/>
  <c r="T311" i="7"/>
  <c r="T312" i="7"/>
  <c r="P71" i="43"/>
  <c r="P72" i="43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T59" i="43"/>
  <c r="X243" i="7"/>
  <c r="X244" i="7"/>
  <c r="X245" i="7"/>
  <c r="X246" i="7"/>
  <c r="T60" i="43"/>
  <c r="X249" i="7"/>
  <c r="X250" i="7"/>
  <c r="X251" i="7"/>
  <c r="X252" i="7"/>
  <c r="T61" i="43"/>
  <c r="X255" i="7"/>
  <c r="X256" i="7"/>
  <c r="X257" i="7"/>
  <c r="X258" i="7"/>
  <c r="T62" i="43"/>
  <c r="X261" i="7"/>
  <c r="X262" i="7"/>
  <c r="X263" i="7"/>
  <c r="X264" i="7"/>
  <c r="T63" i="43"/>
  <c r="X267" i="7"/>
  <c r="X268" i="7"/>
  <c r="X269" i="7"/>
  <c r="X270" i="7"/>
  <c r="T64" i="43"/>
  <c r="X273" i="7"/>
  <c r="X274" i="7"/>
  <c r="X275" i="7"/>
  <c r="X276" i="7"/>
  <c r="T65" i="43"/>
  <c r="X279" i="7"/>
  <c r="X280" i="7"/>
  <c r="X281" i="7"/>
  <c r="X282" i="7"/>
  <c r="T66" i="43"/>
  <c r="X285" i="7"/>
  <c r="X286" i="7"/>
  <c r="X287" i="7"/>
  <c r="X288" i="7"/>
  <c r="T67" i="43"/>
  <c r="X297" i="7"/>
  <c r="X298" i="7"/>
  <c r="X299" i="7"/>
  <c r="T68" i="43"/>
  <c r="X300" i="7"/>
  <c r="T69" i="43"/>
  <c r="X303" i="7"/>
  <c r="X304" i="7"/>
  <c r="X305" i="7"/>
  <c r="X306" i="7"/>
  <c r="T70" i="43"/>
  <c r="X309" i="7"/>
  <c r="X310" i="7"/>
  <c r="X311" i="7"/>
  <c r="X312" i="7"/>
  <c r="T71" i="43"/>
  <c r="T72" i="43"/>
  <c r="AB225" i="7"/>
  <c r="AB226" i="7"/>
  <c r="AB227" i="7"/>
  <c r="AB228" i="7"/>
  <c r="AB229" i="7"/>
  <c r="AB230" i="7"/>
  <c r="AB231" i="7"/>
  <c r="AB232" i="7"/>
  <c r="AB233" i="7"/>
  <c r="AB234" i="7"/>
  <c r="AB235" i="7"/>
  <c r="AB236" i="7"/>
  <c r="AB237" i="7"/>
  <c r="AB238" i="7"/>
  <c r="AB239" i="7"/>
  <c r="AB240" i="7"/>
  <c r="X59" i="43"/>
  <c r="AB243" i="7"/>
  <c r="AB244" i="7"/>
  <c r="AB245" i="7"/>
  <c r="AB246" i="7"/>
  <c r="X60" i="43"/>
  <c r="AB249" i="7"/>
  <c r="AB250" i="7"/>
  <c r="AB251" i="7"/>
  <c r="AB252" i="7"/>
  <c r="X61" i="43"/>
  <c r="AB255" i="7"/>
  <c r="AB256" i="7"/>
  <c r="AB257" i="7"/>
  <c r="AB258" i="7"/>
  <c r="X62" i="43"/>
  <c r="AB261" i="7"/>
  <c r="AB262" i="7"/>
  <c r="AB263" i="7"/>
  <c r="AB264" i="7"/>
  <c r="X63" i="43"/>
  <c r="AB267" i="7"/>
  <c r="AB268" i="7"/>
  <c r="AB269" i="7"/>
  <c r="AB270" i="7"/>
  <c r="X64" i="43"/>
  <c r="AB273" i="7"/>
  <c r="AB274" i="7"/>
  <c r="AB275" i="7"/>
  <c r="AB276" i="7"/>
  <c r="X65" i="43"/>
  <c r="AB279" i="7"/>
  <c r="AB280" i="7"/>
  <c r="AB281" i="7"/>
  <c r="AB282" i="7"/>
  <c r="X66" i="43"/>
  <c r="AB285" i="7"/>
  <c r="AB286" i="7"/>
  <c r="AB287" i="7"/>
  <c r="AB288" i="7"/>
  <c r="X67" i="43"/>
  <c r="AB297" i="7"/>
  <c r="AB298" i="7"/>
  <c r="AB299" i="7"/>
  <c r="X68" i="43"/>
  <c r="AB300" i="7"/>
  <c r="X69" i="43"/>
  <c r="AB303" i="7"/>
  <c r="AB304" i="7"/>
  <c r="AB305" i="7"/>
  <c r="AB306" i="7"/>
  <c r="X70" i="43"/>
  <c r="AB309" i="7"/>
  <c r="AB310" i="7"/>
  <c r="AB311" i="7"/>
  <c r="AB312" i="7"/>
  <c r="X71" i="43"/>
  <c r="X72" i="43"/>
  <c r="AF225" i="7"/>
  <c r="AF226" i="7"/>
  <c r="AF227" i="7"/>
  <c r="AF228" i="7"/>
  <c r="AF229" i="7"/>
  <c r="AF230" i="7"/>
  <c r="AF231" i="7"/>
  <c r="AF232" i="7"/>
  <c r="AF233" i="7"/>
  <c r="AF234" i="7"/>
  <c r="AF235" i="7"/>
  <c r="AF236" i="7"/>
  <c r="AF237" i="7"/>
  <c r="AF238" i="7"/>
  <c r="AF239" i="7"/>
  <c r="AF240" i="7"/>
  <c r="AB59" i="43"/>
  <c r="AF243" i="7"/>
  <c r="AF244" i="7"/>
  <c r="AF245" i="7"/>
  <c r="AF246" i="7"/>
  <c r="AB60" i="43"/>
  <c r="AF249" i="7"/>
  <c r="AF250" i="7"/>
  <c r="AF251" i="7"/>
  <c r="AF252" i="7"/>
  <c r="AB61" i="43"/>
  <c r="AF255" i="7"/>
  <c r="AF256" i="7"/>
  <c r="AF257" i="7"/>
  <c r="AF258" i="7"/>
  <c r="AB62" i="43"/>
  <c r="AF261" i="7"/>
  <c r="AF262" i="7"/>
  <c r="AF263" i="7"/>
  <c r="AF264" i="7"/>
  <c r="AB63" i="43"/>
  <c r="AF267" i="7"/>
  <c r="AF268" i="7"/>
  <c r="AF269" i="7"/>
  <c r="AF270" i="7"/>
  <c r="AB64" i="43"/>
  <c r="AF273" i="7"/>
  <c r="AF274" i="7"/>
  <c r="AF275" i="7"/>
  <c r="AF276" i="7"/>
  <c r="AB65" i="43"/>
  <c r="AF279" i="7"/>
  <c r="AF280" i="7"/>
  <c r="AF281" i="7"/>
  <c r="AF282" i="7"/>
  <c r="AB66" i="43"/>
  <c r="AF285" i="7"/>
  <c r="AF286" i="7"/>
  <c r="AF287" i="7"/>
  <c r="AF288" i="7"/>
  <c r="AB67" i="43"/>
  <c r="AF297" i="7"/>
  <c r="AF298" i="7"/>
  <c r="AF299" i="7"/>
  <c r="AB68" i="43"/>
  <c r="AF300" i="7"/>
  <c r="AB69" i="43"/>
  <c r="AF303" i="7"/>
  <c r="AF304" i="7"/>
  <c r="AF305" i="7"/>
  <c r="AF306" i="7"/>
  <c r="AB70" i="43"/>
  <c r="AF309" i="7"/>
  <c r="AF310" i="7"/>
  <c r="AF311" i="7"/>
  <c r="AF312" i="7"/>
  <c r="AB71" i="43"/>
  <c r="AB72" i="43"/>
  <c r="AJ225" i="7"/>
  <c r="AJ226" i="7"/>
  <c r="AJ227" i="7"/>
  <c r="AJ228" i="7"/>
  <c r="AJ229" i="7"/>
  <c r="AJ230" i="7"/>
  <c r="AJ231" i="7"/>
  <c r="AJ232" i="7"/>
  <c r="AJ233" i="7"/>
  <c r="AJ234" i="7"/>
  <c r="AJ235" i="7"/>
  <c r="AJ236" i="7"/>
  <c r="AJ237" i="7"/>
  <c r="AJ238" i="7"/>
  <c r="AJ239" i="7"/>
  <c r="AJ240" i="7"/>
  <c r="AF59" i="43"/>
  <c r="AJ243" i="7"/>
  <c r="AJ244" i="7"/>
  <c r="AJ245" i="7"/>
  <c r="AJ246" i="7"/>
  <c r="AF60" i="43"/>
  <c r="AJ249" i="7"/>
  <c r="AJ250" i="7"/>
  <c r="AJ251" i="7"/>
  <c r="AJ252" i="7"/>
  <c r="AF61" i="43"/>
  <c r="AJ255" i="7"/>
  <c r="AJ256" i="7"/>
  <c r="AJ257" i="7"/>
  <c r="AJ258" i="7"/>
  <c r="AF62" i="43"/>
  <c r="AJ261" i="7"/>
  <c r="AJ262" i="7"/>
  <c r="AJ263" i="7"/>
  <c r="AJ264" i="7"/>
  <c r="AF63" i="43"/>
  <c r="AJ267" i="7"/>
  <c r="AJ268" i="7"/>
  <c r="AJ269" i="7"/>
  <c r="AJ270" i="7"/>
  <c r="AF64" i="43"/>
  <c r="AJ273" i="7"/>
  <c r="AJ274" i="7"/>
  <c r="AJ275" i="7"/>
  <c r="AJ276" i="7"/>
  <c r="AF65" i="43"/>
  <c r="AJ279" i="7"/>
  <c r="AJ280" i="7"/>
  <c r="AJ281" i="7"/>
  <c r="AJ282" i="7"/>
  <c r="AF66" i="43"/>
  <c r="AJ285" i="7"/>
  <c r="AJ286" i="7"/>
  <c r="AJ287" i="7"/>
  <c r="AJ288" i="7"/>
  <c r="AF67" i="43"/>
  <c r="AJ297" i="7"/>
  <c r="AJ298" i="7"/>
  <c r="AJ299" i="7"/>
  <c r="AF68" i="43"/>
  <c r="AJ300" i="7"/>
  <c r="AF69" i="43"/>
  <c r="AJ303" i="7"/>
  <c r="AJ304" i="7"/>
  <c r="AJ305" i="7"/>
  <c r="AJ306" i="7"/>
  <c r="AF70" i="43"/>
  <c r="AJ309" i="7"/>
  <c r="AJ310" i="7"/>
  <c r="AJ311" i="7"/>
  <c r="AJ312" i="7"/>
  <c r="AF71" i="43"/>
  <c r="AF72" i="43"/>
  <c r="AN225" i="7"/>
  <c r="AN226" i="7"/>
  <c r="AN227" i="7"/>
  <c r="AN228" i="7"/>
  <c r="AN229" i="7"/>
  <c r="AN230" i="7"/>
  <c r="AN231" i="7"/>
  <c r="AN232" i="7"/>
  <c r="AN233" i="7"/>
  <c r="AN234" i="7"/>
  <c r="AN235" i="7"/>
  <c r="AN236" i="7"/>
  <c r="AN237" i="7"/>
  <c r="AN238" i="7"/>
  <c r="AN239" i="7"/>
  <c r="AN240" i="7"/>
  <c r="AJ59" i="43"/>
  <c r="AN243" i="7"/>
  <c r="AN244" i="7"/>
  <c r="AN245" i="7"/>
  <c r="AN246" i="7"/>
  <c r="AJ60" i="43"/>
  <c r="AN249" i="7"/>
  <c r="AN250" i="7"/>
  <c r="AN251" i="7"/>
  <c r="AN252" i="7"/>
  <c r="AJ61" i="43"/>
  <c r="AN255" i="7"/>
  <c r="AN256" i="7"/>
  <c r="AN257" i="7"/>
  <c r="AN258" i="7"/>
  <c r="AJ62" i="43"/>
  <c r="AN261" i="7"/>
  <c r="AN262" i="7"/>
  <c r="AN263" i="7"/>
  <c r="AN264" i="7"/>
  <c r="AJ63" i="43"/>
  <c r="AN267" i="7"/>
  <c r="AN268" i="7"/>
  <c r="AN269" i="7"/>
  <c r="AN270" i="7"/>
  <c r="AJ64" i="43"/>
  <c r="AN273" i="7"/>
  <c r="AN274" i="7"/>
  <c r="AN275" i="7"/>
  <c r="AN276" i="7"/>
  <c r="AJ65" i="43"/>
  <c r="AN279" i="7"/>
  <c r="AN280" i="7"/>
  <c r="AN281" i="7"/>
  <c r="AN282" i="7"/>
  <c r="AJ66" i="43"/>
  <c r="AN285" i="7"/>
  <c r="AN286" i="7"/>
  <c r="AN287" i="7"/>
  <c r="AN288" i="7"/>
  <c r="AJ67" i="43"/>
  <c r="AN297" i="7"/>
  <c r="AN298" i="7"/>
  <c r="AN299" i="7"/>
  <c r="AJ68" i="43"/>
  <c r="AN300" i="7"/>
  <c r="AJ69" i="43"/>
  <c r="AN303" i="7"/>
  <c r="AN304" i="7"/>
  <c r="AN305" i="7"/>
  <c r="AN306" i="7"/>
  <c r="AJ70" i="43"/>
  <c r="AN309" i="7"/>
  <c r="AN310" i="7"/>
  <c r="AN311" i="7"/>
  <c r="AN312" i="7"/>
  <c r="AJ71" i="43"/>
  <c r="AJ72" i="43"/>
  <c r="AR225" i="7"/>
  <c r="AR226" i="7"/>
  <c r="AR227" i="7"/>
  <c r="AR228" i="7"/>
  <c r="AR229" i="7"/>
  <c r="AR230" i="7"/>
  <c r="AR231" i="7"/>
  <c r="AR232" i="7"/>
  <c r="AR233" i="7"/>
  <c r="AR234" i="7"/>
  <c r="AR235" i="7"/>
  <c r="AR236" i="7"/>
  <c r="AR237" i="7"/>
  <c r="AR238" i="7"/>
  <c r="AR239" i="7"/>
  <c r="AR240" i="7"/>
  <c r="AN59" i="43"/>
  <c r="AR243" i="7"/>
  <c r="AR244" i="7"/>
  <c r="AR245" i="7"/>
  <c r="AR246" i="7"/>
  <c r="AN60" i="43"/>
  <c r="AR249" i="7"/>
  <c r="AR250" i="7"/>
  <c r="AR251" i="7"/>
  <c r="AR252" i="7"/>
  <c r="AN61" i="43"/>
  <c r="AR255" i="7"/>
  <c r="AR256" i="7"/>
  <c r="AR257" i="7"/>
  <c r="AR258" i="7"/>
  <c r="AN62" i="43"/>
  <c r="AR261" i="7"/>
  <c r="AR262" i="7"/>
  <c r="AR263" i="7"/>
  <c r="AR264" i="7"/>
  <c r="AN63" i="43"/>
  <c r="AR267" i="7"/>
  <c r="AR268" i="7"/>
  <c r="AR269" i="7"/>
  <c r="AR270" i="7"/>
  <c r="AN64" i="43"/>
  <c r="AR273" i="7"/>
  <c r="AR274" i="7"/>
  <c r="AR275" i="7"/>
  <c r="AR276" i="7"/>
  <c r="AN65" i="43"/>
  <c r="AR279" i="7"/>
  <c r="AR280" i="7"/>
  <c r="AR281" i="7"/>
  <c r="AR282" i="7"/>
  <c r="AN66" i="43"/>
  <c r="AR285" i="7"/>
  <c r="AR286" i="7"/>
  <c r="AR287" i="7"/>
  <c r="AR288" i="7"/>
  <c r="AN67" i="43"/>
  <c r="AR297" i="7"/>
  <c r="AR298" i="7"/>
  <c r="AR299" i="7"/>
  <c r="AN68" i="43"/>
  <c r="AR300" i="7"/>
  <c r="AN69" i="43"/>
  <c r="AR303" i="7"/>
  <c r="AR304" i="7"/>
  <c r="AR305" i="7"/>
  <c r="AR306" i="7"/>
  <c r="AN70" i="43"/>
  <c r="AR309" i="7"/>
  <c r="AR310" i="7"/>
  <c r="AR311" i="7"/>
  <c r="AR312" i="7"/>
  <c r="AN71" i="43"/>
  <c r="AN72" i="43"/>
  <c r="AV225" i="7"/>
  <c r="AV226" i="7"/>
  <c r="AV227" i="7"/>
  <c r="AV228" i="7"/>
  <c r="AV229" i="7"/>
  <c r="AV230" i="7"/>
  <c r="AV231" i="7"/>
  <c r="AV232" i="7"/>
  <c r="AV233" i="7"/>
  <c r="AV234" i="7"/>
  <c r="AV235" i="7"/>
  <c r="AV236" i="7"/>
  <c r="AV237" i="7"/>
  <c r="AV238" i="7"/>
  <c r="AV239" i="7"/>
  <c r="AV240" i="7"/>
  <c r="AR59" i="43"/>
  <c r="AV243" i="7"/>
  <c r="AV244" i="7"/>
  <c r="AV245" i="7"/>
  <c r="AV246" i="7"/>
  <c r="AR60" i="43"/>
  <c r="AV249" i="7"/>
  <c r="AV250" i="7"/>
  <c r="AV251" i="7"/>
  <c r="AV252" i="7"/>
  <c r="AR61" i="43"/>
  <c r="AV255" i="7"/>
  <c r="AV256" i="7"/>
  <c r="AV257" i="7"/>
  <c r="AV258" i="7"/>
  <c r="AR62" i="43"/>
  <c r="AV261" i="7"/>
  <c r="AV262" i="7"/>
  <c r="AV263" i="7"/>
  <c r="AV264" i="7"/>
  <c r="AR63" i="43"/>
  <c r="AV267" i="7"/>
  <c r="AV268" i="7"/>
  <c r="AV269" i="7"/>
  <c r="AV270" i="7"/>
  <c r="AR64" i="43"/>
  <c r="AV273" i="7"/>
  <c r="AV274" i="7"/>
  <c r="AV275" i="7"/>
  <c r="AV276" i="7"/>
  <c r="AR65" i="43"/>
  <c r="AV279" i="7"/>
  <c r="AV280" i="7"/>
  <c r="AV281" i="7"/>
  <c r="AV282" i="7"/>
  <c r="AR66" i="43"/>
  <c r="AV285" i="7"/>
  <c r="AV286" i="7"/>
  <c r="AV287" i="7"/>
  <c r="AV288" i="7"/>
  <c r="AR67" i="43"/>
  <c r="AV297" i="7"/>
  <c r="AV298" i="7"/>
  <c r="AV299" i="7"/>
  <c r="AR68" i="43"/>
  <c r="AV300" i="7"/>
  <c r="AR69" i="43"/>
  <c r="AV303" i="7"/>
  <c r="AV304" i="7"/>
  <c r="AV305" i="7"/>
  <c r="AV306" i="7"/>
  <c r="AR70" i="43"/>
  <c r="AV309" i="7"/>
  <c r="AV310" i="7"/>
  <c r="AV311" i="7"/>
  <c r="AV312" i="7"/>
  <c r="AR71" i="43"/>
  <c r="AR72" i="43"/>
  <c r="AZ225" i="7"/>
  <c r="AZ226" i="7"/>
  <c r="AZ227" i="7"/>
  <c r="AZ228" i="7"/>
  <c r="AZ229" i="7"/>
  <c r="AZ230" i="7"/>
  <c r="AZ231" i="7"/>
  <c r="AZ232" i="7"/>
  <c r="AZ233" i="7"/>
  <c r="AZ234" i="7"/>
  <c r="AZ235" i="7"/>
  <c r="AZ236" i="7"/>
  <c r="AZ237" i="7"/>
  <c r="AZ238" i="7"/>
  <c r="AZ239" i="7"/>
  <c r="AZ240" i="7"/>
  <c r="AV59" i="43"/>
  <c r="AZ243" i="7"/>
  <c r="AZ244" i="7"/>
  <c r="AZ245" i="7"/>
  <c r="AZ246" i="7"/>
  <c r="AV60" i="43"/>
  <c r="AZ249" i="7"/>
  <c r="AZ250" i="7"/>
  <c r="AZ251" i="7"/>
  <c r="AZ252" i="7"/>
  <c r="AV61" i="43"/>
  <c r="AZ255" i="7"/>
  <c r="AZ256" i="7"/>
  <c r="AZ257" i="7"/>
  <c r="AZ258" i="7"/>
  <c r="AV62" i="43"/>
  <c r="AZ261" i="7"/>
  <c r="AZ262" i="7"/>
  <c r="AZ263" i="7"/>
  <c r="AZ264" i="7"/>
  <c r="AV63" i="43"/>
  <c r="AZ267" i="7"/>
  <c r="AZ268" i="7"/>
  <c r="AZ269" i="7"/>
  <c r="AZ270" i="7"/>
  <c r="AV64" i="43"/>
  <c r="AZ273" i="7"/>
  <c r="AZ274" i="7"/>
  <c r="AZ275" i="7"/>
  <c r="AZ276" i="7"/>
  <c r="AV65" i="43"/>
  <c r="AZ279" i="7"/>
  <c r="AZ280" i="7"/>
  <c r="AZ281" i="7"/>
  <c r="AZ282" i="7"/>
  <c r="AV66" i="43"/>
  <c r="AZ285" i="7"/>
  <c r="AZ286" i="7"/>
  <c r="AZ287" i="7"/>
  <c r="AZ288" i="7"/>
  <c r="AV67" i="43"/>
  <c r="AZ297" i="7"/>
  <c r="AZ298" i="7"/>
  <c r="AZ299" i="7"/>
  <c r="AV68" i="43"/>
  <c r="AZ300" i="7"/>
  <c r="AV69" i="43"/>
  <c r="AZ303" i="7"/>
  <c r="AZ304" i="7"/>
  <c r="AZ305" i="7"/>
  <c r="AZ306" i="7"/>
  <c r="AV70" i="43"/>
  <c r="AZ309" i="7"/>
  <c r="AZ310" i="7"/>
  <c r="AZ311" i="7"/>
  <c r="AZ312" i="7"/>
  <c r="AV71" i="43"/>
  <c r="AV72" i="43"/>
  <c r="AX72" i="43"/>
  <c r="AX158" i="43"/>
  <c r="AX263" i="43"/>
  <c r="AX268" i="43"/>
  <c r="AX274" i="43"/>
  <c r="AV274" i="43"/>
  <c r="AR274" i="43"/>
  <c r="AN274" i="43"/>
  <c r="AJ274" i="43"/>
  <c r="AF274" i="43"/>
  <c r="AB274" i="43"/>
  <c r="X274" i="43"/>
  <c r="T274" i="43"/>
  <c r="P274" i="43"/>
  <c r="L274" i="43"/>
  <c r="H274" i="43"/>
  <c r="D274" i="43"/>
  <c r="AV51" i="43"/>
  <c r="AV43" i="43"/>
  <c r="AV38" i="43"/>
  <c r="AV32" i="43"/>
  <c r="L32" i="7"/>
  <c r="P32" i="7"/>
  <c r="T32" i="7"/>
  <c r="X32" i="7"/>
  <c r="AB32" i="7"/>
  <c r="AF32" i="7"/>
  <c r="AJ32" i="7"/>
  <c r="AN32" i="7"/>
  <c r="AR32" i="7"/>
  <c r="AV32" i="7"/>
  <c r="AZ32" i="7"/>
  <c r="AV15" i="43"/>
  <c r="L39" i="7"/>
  <c r="P39" i="7"/>
  <c r="T39" i="7"/>
  <c r="X39" i="7"/>
  <c r="AB39" i="7"/>
  <c r="AF39" i="7"/>
  <c r="AJ39" i="7"/>
  <c r="AN39" i="7"/>
  <c r="AR39" i="7"/>
  <c r="AV39" i="7"/>
  <c r="AZ39" i="7"/>
  <c r="L40" i="7"/>
  <c r="P40" i="7"/>
  <c r="T40" i="7"/>
  <c r="X40" i="7"/>
  <c r="AB40" i="7"/>
  <c r="AF40" i="7"/>
  <c r="AJ40" i="7"/>
  <c r="AN40" i="7"/>
  <c r="AR40" i="7"/>
  <c r="AV40" i="7"/>
  <c r="AZ40" i="7"/>
  <c r="L41" i="7"/>
  <c r="P41" i="7"/>
  <c r="T41" i="7"/>
  <c r="X41" i="7"/>
  <c r="AB41" i="7"/>
  <c r="AF41" i="7"/>
  <c r="AJ41" i="7"/>
  <c r="AN41" i="7"/>
  <c r="AR41" i="7"/>
  <c r="AV41" i="7"/>
  <c r="AZ41" i="7"/>
  <c r="L42" i="7"/>
  <c r="P42" i="7"/>
  <c r="T42" i="7"/>
  <c r="X42" i="7"/>
  <c r="AB42" i="7"/>
  <c r="AF42" i="7"/>
  <c r="AJ42" i="7"/>
  <c r="AN42" i="7"/>
  <c r="AR42" i="7"/>
  <c r="AV42" i="7"/>
  <c r="AZ42" i="7"/>
  <c r="L43" i="7"/>
  <c r="P43" i="7"/>
  <c r="T43" i="7"/>
  <c r="X43" i="7"/>
  <c r="AB43" i="7"/>
  <c r="AF43" i="7"/>
  <c r="AJ43" i="7"/>
  <c r="AN43" i="7"/>
  <c r="AR43" i="7"/>
  <c r="AV43" i="7"/>
  <c r="AZ43" i="7"/>
  <c r="M39" i="7"/>
  <c r="Q39" i="7"/>
  <c r="U39" i="7"/>
  <c r="Y39" i="7"/>
  <c r="AC39" i="7"/>
  <c r="AG39" i="7"/>
  <c r="AK39" i="7"/>
  <c r="AO39" i="7"/>
  <c r="AS39" i="7"/>
  <c r="AW39" i="7"/>
  <c r="BA39" i="7"/>
  <c r="K39" i="7"/>
  <c r="O39" i="7"/>
  <c r="S39" i="7"/>
  <c r="W39" i="7"/>
  <c r="AA39" i="7"/>
  <c r="AE39" i="7"/>
  <c r="AI39" i="7"/>
  <c r="AM39" i="7"/>
  <c r="AQ39" i="7"/>
  <c r="AU39" i="7"/>
  <c r="AY39" i="7"/>
  <c r="BB39" i="7"/>
  <c r="M40" i="7"/>
  <c r="Q40" i="7"/>
  <c r="U40" i="7"/>
  <c r="Y40" i="7"/>
  <c r="AC40" i="7"/>
  <c r="AG40" i="7"/>
  <c r="AK40" i="7"/>
  <c r="AO40" i="7"/>
  <c r="AS40" i="7"/>
  <c r="AW40" i="7"/>
  <c r="BA40" i="7"/>
  <c r="K40" i="7"/>
  <c r="O40" i="7"/>
  <c r="S40" i="7"/>
  <c r="W40" i="7"/>
  <c r="AA40" i="7"/>
  <c r="AE40" i="7"/>
  <c r="AI40" i="7"/>
  <c r="AM40" i="7"/>
  <c r="AQ40" i="7"/>
  <c r="AU40" i="7"/>
  <c r="AY40" i="7"/>
  <c r="BB40" i="7"/>
  <c r="M41" i="7"/>
  <c r="Q41" i="7"/>
  <c r="U41" i="7"/>
  <c r="Y41" i="7"/>
  <c r="AC41" i="7"/>
  <c r="AG41" i="7"/>
  <c r="AK41" i="7"/>
  <c r="AO41" i="7"/>
  <c r="AS41" i="7"/>
  <c r="AW41" i="7"/>
  <c r="BA41" i="7"/>
  <c r="K41" i="7"/>
  <c r="O41" i="7"/>
  <c r="S41" i="7"/>
  <c r="W41" i="7"/>
  <c r="AA41" i="7"/>
  <c r="AE41" i="7"/>
  <c r="AI41" i="7"/>
  <c r="AM41" i="7"/>
  <c r="AQ41" i="7"/>
  <c r="AU41" i="7"/>
  <c r="AY41" i="7"/>
  <c r="BB41" i="7"/>
  <c r="M42" i="7"/>
  <c r="Q42" i="7"/>
  <c r="U42" i="7"/>
  <c r="Y42" i="7"/>
  <c r="AC42" i="7"/>
  <c r="AG42" i="7"/>
  <c r="AK42" i="7"/>
  <c r="AO42" i="7"/>
  <c r="AS42" i="7"/>
  <c r="AW42" i="7"/>
  <c r="BA42" i="7"/>
  <c r="K42" i="7"/>
  <c r="O42" i="7"/>
  <c r="S42" i="7"/>
  <c r="W42" i="7"/>
  <c r="AA42" i="7"/>
  <c r="AE42" i="7"/>
  <c r="AI42" i="7"/>
  <c r="AM42" i="7"/>
  <c r="AQ42" i="7"/>
  <c r="AU42" i="7"/>
  <c r="AY42" i="7"/>
  <c r="BB42" i="7"/>
  <c r="M43" i="7"/>
  <c r="Q43" i="7"/>
  <c r="U43" i="7"/>
  <c r="Y43" i="7"/>
  <c r="AC43" i="7"/>
  <c r="AG43" i="7"/>
  <c r="AK43" i="7"/>
  <c r="AO43" i="7"/>
  <c r="AS43" i="7"/>
  <c r="AW43" i="7"/>
  <c r="BA43" i="7"/>
  <c r="S43" i="7"/>
  <c r="W43" i="7"/>
  <c r="AA43" i="7"/>
  <c r="AE43" i="7"/>
  <c r="AI43" i="7"/>
  <c r="AM43" i="7"/>
  <c r="AQ43" i="7"/>
  <c r="AU43" i="7"/>
  <c r="AY43" i="7"/>
  <c r="BB43" i="7"/>
  <c r="AV16" i="43"/>
  <c r="L46" i="7"/>
  <c r="P46" i="7"/>
  <c r="T46" i="7"/>
  <c r="X46" i="7"/>
  <c r="AB46" i="7"/>
  <c r="AF46" i="7"/>
  <c r="AJ46" i="7"/>
  <c r="AN46" i="7"/>
  <c r="AR46" i="7"/>
  <c r="AV46" i="7"/>
  <c r="AZ46" i="7"/>
  <c r="L47" i="7"/>
  <c r="P47" i="7"/>
  <c r="T47" i="7"/>
  <c r="X47" i="7"/>
  <c r="AB47" i="7"/>
  <c r="AF47" i="7"/>
  <c r="AJ47" i="7"/>
  <c r="AN47" i="7"/>
  <c r="AR47" i="7"/>
  <c r="AV47" i="7"/>
  <c r="AZ47" i="7"/>
  <c r="L48" i="7"/>
  <c r="P48" i="7"/>
  <c r="T48" i="7"/>
  <c r="X48" i="7"/>
  <c r="AB48" i="7"/>
  <c r="AF48" i="7"/>
  <c r="AJ48" i="7"/>
  <c r="AN48" i="7"/>
  <c r="AR48" i="7"/>
  <c r="AV48" i="7"/>
  <c r="AZ48" i="7"/>
  <c r="L49" i="7"/>
  <c r="P49" i="7"/>
  <c r="T49" i="7"/>
  <c r="X49" i="7"/>
  <c r="AB49" i="7"/>
  <c r="AF49" i="7"/>
  <c r="AJ49" i="7"/>
  <c r="AN49" i="7"/>
  <c r="AR49" i="7"/>
  <c r="AV49" i="7"/>
  <c r="AZ49" i="7"/>
  <c r="L50" i="7"/>
  <c r="P50" i="7"/>
  <c r="T50" i="7"/>
  <c r="X50" i="7"/>
  <c r="AB50" i="7"/>
  <c r="AF50" i="7"/>
  <c r="AJ50" i="7"/>
  <c r="AN50" i="7"/>
  <c r="AR50" i="7"/>
  <c r="AV50" i="7"/>
  <c r="AZ50" i="7"/>
  <c r="M46" i="7"/>
  <c r="Q46" i="7"/>
  <c r="U46" i="7"/>
  <c r="Y46" i="7"/>
  <c r="AC46" i="7"/>
  <c r="AG46" i="7"/>
  <c r="AK46" i="7"/>
  <c r="AO46" i="7"/>
  <c r="AS46" i="7"/>
  <c r="AW46" i="7"/>
  <c r="BA46" i="7"/>
  <c r="K46" i="7"/>
  <c r="O46" i="7"/>
  <c r="S46" i="7"/>
  <c r="W46" i="7"/>
  <c r="AA46" i="7"/>
  <c r="AE46" i="7"/>
  <c r="AI46" i="7"/>
  <c r="AM46" i="7"/>
  <c r="AQ46" i="7"/>
  <c r="AU46" i="7"/>
  <c r="AY46" i="7"/>
  <c r="BB46" i="7"/>
  <c r="M47" i="7"/>
  <c r="Q47" i="7"/>
  <c r="U47" i="7"/>
  <c r="Y47" i="7"/>
  <c r="AC47" i="7"/>
  <c r="AG47" i="7"/>
  <c r="AK47" i="7"/>
  <c r="AO47" i="7"/>
  <c r="AS47" i="7"/>
  <c r="AW47" i="7"/>
  <c r="BA47" i="7"/>
  <c r="K47" i="7"/>
  <c r="O47" i="7"/>
  <c r="S47" i="7"/>
  <c r="W47" i="7"/>
  <c r="AA47" i="7"/>
  <c r="AE47" i="7"/>
  <c r="AI47" i="7"/>
  <c r="AM47" i="7"/>
  <c r="AQ47" i="7"/>
  <c r="AU47" i="7"/>
  <c r="AY47" i="7"/>
  <c r="BB47" i="7"/>
  <c r="M48" i="7"/>
  <c r="Q48" i="7"/>
  <c r="U48" i="7"/>
  <c r="Y48" i="7"/>
  <c r="AC48" i="7"/>
  <c r="AG48" i="7"/>
  <c r="AK48" i="7"/>
  <c r="AO48" i="7"/>
  <c r="AS48" i="7"/>
  <c r="AW48" i="7"/>
  <c r="BA48" i="7"/>
  <c r="K48" i="7"/>
  <c r="O48" i="7"/>
  <c r="S48" i="7"/>
  <c r="W48" i="7"/>
  <c r="AA48" i="7"/>
  <c r="AE48" i="7"/>
  <c r="AI48" i="7"/>
  <c r="AM48" i="7"/>
  <c r="AQ48" i="7"/>
  <c r="AU48" i="7"/>
  <c r="AY48" i="7"/>
  <c r="BB48" i="7"/>
  <c r="M49" i="7"/>
  <c r="Q49" i="7"/>
  <c r="U49" i="7"/>
  <c r="Y49" i="7"/>
  <c r="AC49" i="7"/>
  <c r="AG49" i="7"/>
  <c r="AK49" i="7"/>
  <c r="AO49" i="7"/>
  <c r="AS49" i="7"/>
  <c r="AW49" i="7"/>
  <c r="BA49" i="7"/>
  <c r="K49" i="7"/>
  <c r="O49" i="7"/>
  <c r="S49" i="7"/>
  <c r="W49" i="7"/>
  <c r="AA49" i="7"/>
  <c r="AE49" i="7"/>
  <c r="AI49" i="7"/>
  <c r="AM49" i="7"/>
  <c r="AQ49" i="7"/>
  <c r="AU49" i="7"/>
  <c r="AY49" i="7"/>
  <c r="BB49" i="7"/>
  <c r="M50" i="7"/>
  <c r="Q50" i="7"/>
  <c r="U50" i="7"/>
  <c r="Y50" i="7"/>
  <c r="AC50" i="7"/>
  <c r="AG50" i="7"/>
  <c r="AK50" i="7"/>
  <c r="AO50" i="7"/>
  <c r="AS50" i="7"/>
  <c r="AW50" i="7"/>
  <c r="BA50" i="7"/>
  <c r="S50" i="7"/>
  <c r="W50" i="7"/>
  <c r="AA50" i="7"/>
  <c r="AE50" i="7"/>
  <c r="AI50" i="7"/>
  <c r="AM50" i="7"/>
  <c r="AQ50" i="7"/>
  <c r="AU50" i="7"/>
  <c r="AY50" i="7"/>
  <c r="BB50" i="7"/>
  <c r="AV17" i="43"/>
  <c r="AV18" i="43"/>
  <c r="L25" i="7"/>
  <c r="P25" i="7"/>
  <c r="T25" i="7"/>
  <c r="X25" i="7"/>
  <c r="AB25" i="7"/>
  <c r="AF25" i="7"/>
  <c r="AJ25" i="7"/>
  <c r="AN25" i="7"/>
  <c r="AR25" i="7"/>
  <c r="AV25" i="7"/>
  <c r="AZ25" i="7"/>
  <c r="L26" i="7"/>
  <c r="P26" i="7"/>
  <c r="T26" i="7"/>
  <c r="X26" i="7"/>
  <c r="AB26" i="7"/>
  <c r="AF26" i="7"/>
  <c r="AJ26" i="7"/>
  <c r="AN26" i="7"/>
  <c r="AR26" i="7"/>
  <c r="AV26" i="7"/>
  <c r="AZ26" i="7"/>
  <c r="L27" i="7"/>
  <c r="P27" i="7"/>
  <c r="T27" i="7"/>
  <c r="X27" i="7"/>
  <c r="AB27" i="7"/>
  <c r="AF27" i="7"/>
  <c r="AJ27" i="7"/>
  <c r="AN27" i="7"/>
  <c r="AR27" i="7"/>
  <c r="AV27" i="7"/>
  <c r="AZ27" i="7"/>
  <c r="L28" i="7"/>
  <c r="P28" i="7"/>
  <c r="T28" i="7"/>
  <c r="X28" i="7"/>
  <c r="AB28" i="7"/>
  <c r="AF28" i="7"/>
  <c r="AJ28" i="7"/>
  <c r="AN28" i="7"/>
  <c r="AR28" i="7"/>
  <c r="AV28" i="7"/>
  <c r="AZ28" i="7"/>
  <c r="L29" i="7"/>
  <c r="P29" i="7"/>
  <c r="T29" i="7"/>
  <c r="X29" i="7"/>
  <c r="AB29" i="7"/>
  <c r="AF29" i="7"/>
  <c r="AJ29" i="7"/>
  <c r="AN29" i="7"/>
  <c r="AR29" i="7"/>
  <c r="AV29" i="7"/>
  <c r="AZ29" i="7"/>
  <c r="M25" i="7"/>
  <c r="Q25" i="7"/>
  <c r="U25" i="7"/>
  <c r="Y25" i="7"/>
  <c r="AC25" i="7"/>
  <c r="AG25" i="7"/>
  <c r="AK25" i="7"/>
  <c r="AO25" i="7"/>
  <c r="AS25" i="7"/>
  <c r="AW25" i="7"/>
  <c r="BA25" i="7"/>
  <c r="K25" i="7"/>
  <c r="O25" i="7"/>
  <c r="S25" i="7"/>
  <c r="W25" i="7"/>
  <c r="AA25" i="7"/>
  <c r="AE25" i="7"/>
  <c r="AI25" i="7"/>
  <c r="AM25" i="7"/>
  <c r="AQ25" i="7"/>
  <c r="AU25" i="7"/>
  <c r="AY25" i="7"/>
  <c r="BB25" i="7"/>
  <c r="M26" i="7"/>
  <c r="Q26" i="7"/>
  <c r="U26" i="7"/>
  <c r="Y26" i="7"/>
  <c r="AC26" i="7"/>
  <c r="AG26" i="7"/>
  <c r="AK26" i="7"/>
  <c r="AO26" i="7"/>
  <c r="AS26" i="7"/>
  <c r="AW26" i="7"/>
  <c r="BA26" i="7"/>
  <c r="K26" i="7"/>
  <c r="O26" i="7"/>
  <c r="S26" i="7"/>
  <c r="W26" i="7"/>
  <c r="AA26" i="7"/>
  <c r="AE26" i="7"/>
  <c r="AI26" i="7"/>
  <c r="AM26" i="7"/>
  <c r="AQ26" i="7"/>
  <c r="AU26" i="7"/>
  <c r="AY26" i="7"/>
  <c r="BB26" i="7"/>
  <c r="M27" i="7"/>
  <c r="Q27" i="7"/>
  <c r="U27" i="7"/>
  <c r="Y27" i="7"/>
  <c r="AC27" i="7"/>
  <c r="AG27" i="7"/>
  <c r="AK27" i="7"/>
  <c r="AO27" i="7"/>
  <c r="AS27" i="7"/>
  <c r="AW27" i="7"/>
  <c r="BA27" i="7"/>
  <c r="K27" i="7"/>
  <c r="O27" i="7"/>
  <c r="S27" i="7"/>
  <c r="W27" i="7"/>
  <c r="AA27" i="7"/>
  <c r="AE27" i="7"/>
  <c r="AI27" i="7"/>
  <c r="AM27" i="7"/>
  <c r="AQ27" i="7"/>
  <c r="AU27" i="7"/>
  <c r="AY27" i="7"/>
  <c r="BB27" i="7"/>
  <c r="M28" i="7"/>
  <c r="Q28" i="7"/>
  <c r="U28" i="7"/>
  <c r="Y28" i="7"/>
  <c r="AC28" i="7"/>
  <c r="AG28" i="7"/>
  <c r="AK28" i="7"/>
  <c r="AO28" i="7"/>
  <c r="AS28" i="7"/>
  <c r="AW28" i="7"/>
  <c r="BA28" i="7"/>
  <c r="K28" i="7"/>
  <c r="O28" i="7"/>
  <c r="S28" i="7"/>
  <c r="W28" i="7"/>
  <c r="AA28" i="7"/>
  <c r="AE28" i="7"/>
  <c r="AI28" i="7"/>
  <c r="AM28" i="7"/>
  <c r="AQ28" i="7"/>
  <c r="AU28" i="7"/>
  <c r="AY28" i="7"/>
  <c r="BB28" i="7"/>
  <c r="M29" i="7"/>
  <c r="Q29" i="7"/>
  <c r="U29" i="7"/>
  <c r="Y29" i="7"/>
  <c r="AC29" i="7"/>
  <c r="AG29" i="7"/>
  <c r="AK29" i="7"/>
  <c r="AO29" i="7"/>
  <c r="AS29" i="7"/>
  <c r="AW29" i="7"/>
  <c r="BA29" i="7"/>
  <c r="S29" i="7"/>
  <c r="W29" i="7"/>
  <c r="AA29" i="7"/>
  <c r="AE29" i="7"/>
  <c r="AI29" i="7"/>
  <c r="AM29" i="7"/>
  <c r="AQ29" i="7"/>
  <c r="AU29" i="7"/>
  <c r="AY29" i="7"/>
  <c r="BB29" i="7"/>
  <c r="BB30" i="7"/>
  <c r="AV14" i="43"/>
  <c r="AV19" i="43"/>
  <c r="AV20" i="43"/>
  <c r="AV11" i="43"/>
  <c r="AV54" i="43"/>
  <c r="AB1153" i="7"/>
  <c r="AF1153" i="7"/>
  <c r="AJ1153" i="7"/>
  <c r="AN1153" i="7"/>
  <c r="AR1153" i="7"/>
  <c r="AV1153" i="7"/>
  <c r="AZ1153" i="7"/>
  <c r="AB1154" i="7"/>
  <c r="AF1154" i="7"/>
  <c r="AJ1154" i="7"/>
  <c r="AN1154" i="7"/>
  <c r="AR1154" i="7"/>
  <c r="AV1154" i="7"/>
  <c r="AZ1154" i="7"/>
  <c r="AB1155" i="7"/>
  <c r="AF1155" i="7"/>
  <c r="AJ1155" i="7"/>
  <c r="AN1155" i="7"/>
  <c r="AR1155" i="7"/>
  <c r="AV1155" i="7"/>
  <c r="AZ1155" i="7"/>
  <c r="AB1156" i="7"/>
  <c r="AF1156" i="7"/>
  <c r="AJ1156" i="7"/>
  <c r="AN1156" i="7"/>
  <c r="AR1156" i="7"/>
  <c r="AV1156" i="7"/>
  <c r="AZ1156" i="7"/>
  <c r="AV256" i="43"/>
  <c r="AB1159" i="7"/>
  <c r="AF1159" i="7"/>
  <c r="AJ1159" i="7"/>
  <c r="AN1159" i="7"/>
  <c r="AR1159" i="7"/>
  <c r="AV1159" i="7"/>
  <c r="AZ1159" i="7"/>
  <c r="AB1160" i="7"/>
  <c r="AF1160" i="7"/>
  <c r="AJ1160" i="7"/>
  <c r="AN1160" i="7"/>
  <c r="AR1160" i="7"/>
  <c r="AV1160" i="7"/>
  <c r="AZ1160" i="7"/>
  <c r="AB1161" i="7"/>
  <c r="AF1161" i="7"/>
  <c r="AJ1161" i="7"/>
  <c r="AN1161" i="7"/>
  <c r="AR1161" i="7"/>
  <c r="AV1161" i="7"/>
  <c r="AZ1161" i="7"/>
  <c r="AB1162" i="7"/>
  <c r="AF1162" i="7"/>
  <c r="AJ1162" i="7"/>
  <c r="AN1162" i="7"/>
  <c r="AR1162" i="7"/>
  <c r="AV1162" i="7"/>
  <c r="AZ1162" i="7"/>
  <c r="AV257" i="43"/>
  <c r="AV258" i="43"/>
  <c r="AV260" i="43"/>
  <c r="AB1097" i="7"/>
  <c r="AF1097" i="7"/>
  <c r="AJ1097" i="7"/>
  <c r="AN1097" i="7"/>
  <c r="AR1097" i="7"/>
  <c r="AV1097" i="7"/>
  <c r="AZ1097" i="7"/>
  <c r="AB1098" i="7"/>
  <c r="AF1098" i="7"/>
  <c r="AJ1098" i="7"/>
  <c r="AN1098" i="7"/>
  <c r="AR1098" i="7"/>
  <c r="AV1098" i="7"/>
  <c r="AZ1098" i="7"/>
  <c r="AB1099" i="7"/>
  <c r="AF1099" i="7"/>
  <c r="AJ1099" i="7"/>
  <c r="AN1099" i="7"/>
  <c r="AR1099" i="7"/>
  <c r="AV1099" i="7"/>
  <c r="AZ1099" i="7"/>
  <c r="AB1100" i="7"/>
  <c r="AF1100" i="7"/>
  <c r="AJ1100" i="7"/>
  <c r="AN1100" i="7"/>
  <c r="AR1100" i="7"/>
  <c r="AV1100" i="7"/>
  <c r="AZ1100" i="7"/>
  <c r="AV245" i="43"/>
  <c r="AB1103" i="7"/>
  <c r="AF1103" i="7"/>
  <c r="AJ1103" i="7"/>
  <c r="AN1103" i="7"/>
  <c r="AR1103" i="7"/>
  <c r="AV1103" i="7"/>
  <c r="AZ1103" i="7"/>
  <c r="AB1104" i="7"/>
  <c r="AF1104" i="7"/>
  <c r="AJ1104" i="7"/>
  <c r="AN1104" i="7"/>
  <c r="AR1104" i="7"/>
  <c r="AV1104" i="7"/>
  <c r="AZ1104" i="7"/>
  <c r="AB1105" i="7"/>
  <c r="AF1105" i="7"/>
  <c r="AJ1105" i="7"/>
  <c r="AN1105" i="7"/>
  <c r="AR1105" i="7"/>
  <c r="AV1105" i="7"/>
  <c r="AZ1105" i="7"/>
  <c r="AB1106" i="7"/>
  <c r="AF1106" i="7"/>
  <c r="AJ1106" i="7"/>
  <c r="AN1106" i="7"/>
  <c r="AR1106" i="7"/>
  <c r="AV1106" i="7"/>
  <c r="AZ1106" i="7"/>
  <c r="AV246" i="43"/>
  <c r="AB1115" i="7"/>
  <c r="AF1115" i="7"/>
  <c r="AJ1115" i="7"/>
  <c r="AN1115" i="7"/>
  <c r="AR1115" i="7"/>
  <c r="AV1115" i="7"/>
  <c r="AZ1115" i="7"/>
  <c r="AB1116" i="7"/>
  <c r="AF1116" i="7"/>
  <c r="AJ1116" i="7"/>
  <c r="AN1116" i="7"/>
  <c r="AR1116" i="7"/>
  <c r="AV1116" i="7"/>
  <c r="AZ1116" i="7"/>
  <c r="AB1117" i="7"/>
  <c r="AF1117" i="7"/>
  <c r="AJ1117" i="7"/>
  <c r="AN1117" i="7"/>
  <c r="AR1117" i="7"/>
  <c r="AV1117" i="7"/>
  <c r="AZ1117" i="7"/>
  <c r="AB1118" i="7"/>
  <c r="AF1118" i="7"/>
  <c r="AJ1118" i="7"/>
  <c r="AN1118" i="7"/>
  <c r="AR1118" i="7"/>
  <c r="AV1118" i="7"/>
  <c r="AZ1118" i="7"/>
  <c r="AV247" i="43"/>
  <c r="AB1121" i="7"/>
  <c r="AF1121" i="7"/>
  <c r="AJ1121" i="7"/>
  <c r="AN1121" i="7"/>
  <c r="AR1121" i="7"/>
  <c r="AV1121" i="7"/>
  <c r="AZ1121" i="7"/>
  <c r="AB1122" i="7"/>
  <c r="AF1122" i="7"/>
  <c r="AJ1122" i="7"/>
  <c r="AN1122" i="7"/>
  <c r="AR1122" i="7"/>
  <c r="AV1122" i="7"/>
  <c r="AZ1122" i="7"/>
  <c r="AB1123" i="7"/>
  <c r="AF1123" i="7"/>
  <c r="AJ1123" i="7"/>
  <c r="AN1123" i="7"/>
  <c r="AR1123" i="7"/>
  <c r="AV1123" i="7"/>
  <c r="AZ1123" i="7"/>
  <c r="AB1124" i="7"/>
  <c r="AF1124" i="7"/>
  <c r="AJ1124" i="7"/>
  <c r="AN1124" i="7"/>
  <c r="AR1124" i="7"/>
  <c r="AV1124" i="7"/>
  <c r="AZ1124" i="7"/>
  <c r="AV248" i="43"/>
  <c r="AB1127" i="7"/>
  <c r="AF1127" i="7"/>
  <c r="AJ1127" i="7"/>
  <c r="AN1127" i="7"/>
  <c r="AR1127" i="7"/>
  <c r="AV1127" i="7"/>
  <c r="AZ1127" i="7"/>
  <c r="AB1128" i="7"/>
  <c r="AF1128" i="7"/>
  <c r="AJ1128" i="7"/>
  <c r="AN1128" i="7"/>
  <c r="AR1128" i="7"/>
  <c r="AV1128" i="7"/>
  <c r="AZ1128" i="7"/>
  <c r="AB1129" i="7"/>
  <c r="AF1129" i="7"/>
  <c r="AJ1129" i="7"/>
  <c r="AN1129" i="7"/>
  <c r="AR1129" i="7"/>
  <c r="AV1129" i="7"/>
  <c r="AZ1129" i="7"/>
  <c r="AB1130" i="7"/>
  <c r="AF1130" i="7"/>
  <c r="AJ1130" i="7"/>
  <c r="AN1130" i="7"/>
  <c r="AR1130" i="7"/>
  <c r="AV1130" i="7"/>
  <c r="AZ1130" i="7"/>
  <c r="AV249" i="43"/>
  <c r="AV250" i="43"/>
  <c r="AV251" i="43"/>
  <c r="AB1076" i="7"/>
  <c r="AF1076" i="7"/>
  <c r="AJ1076" i="7"/>
  <c r="AN1076" i="7"/>
  <c r="AR1076" i="7"/>
  <c r="AV1076" i="7"/>
  <c r="AZ1076" i="7"/>
  <c r="AB1077" i="7"/>
  <c r="AF1077" i="7"/>
  <c r="AJ1077" i="7"/>
  <c r="AN1077" i="7"/>
  <c r="AR1077" i="7"/>
  <c r="AV1077" i="7"/>
  <c r="AZ1077" i="7"/>
  <c r="AB1078" i="7"/>
  <c r="AF1078" i="7"/>
  <c r="AJ1078" i="7"/>
  <c r="AN1078" i="7"/>
  <c r="AR1078" i="7"/>
  <c r="AV1078" i="7"/>
  <c r="AZ1078" i="7"/>
  <c r="AB1079" i="7"/>
  <c r="AF1079" i="7"/>
  <c r="AJ1079" i="7"/>
  <c r="AN1079" i="7"/>
  <c r="AR1079" i="7"/>
  <c r="AV1079" i="7"/>
  <c r="AZ1079" i="7"/>
  <c r="AV239" i="43"/>
  <c r="AB1082" i="7"/>
  <c r="AF1082" i="7"/>
  <c r="AJ1082" i="7"/>
  <c r="AN1082" i="7"/>
  <c r="AR1082" i="7"/>
  <c r="AV1082" i="7"/>
  <c r="AZ1082" i="7"/>
  <c r="AB1083" i="7"/>
  <c r="AF1083" i="7"/>
  <c r="AJ1083" i="7"/>
  <c r="AN1083" i="7"/>
  <c r="AR1083" i="7"/>
  <c r="AV1083" i="7"/>
  <c r="AZ1083" i="7"/>
  <c r="AB1084" i="7"/>
  <c r="AF1084" i="7"/>
  <c r="AJ1084" i="7"/>
  <c r="AN1084" i="7"/>
  <c r="AR1084" i="7"/>
  <c r="AV1084" i="7"/>
  <c r="AZ1084" i="7"/>
  <c r="AB1085" i="7"/>
  <c r="AF1085" i="7"/>
  <c r="AJ1085" i="7"/>
  <c r="AN1085" i="7"/>
  <c r="AR1085" i="7"/>
  <c r="AV1085" i="7"/>
  <c r="AZ1085" i="7"/>
  <c r="AV240" i="43"/>
  <c r="AB1088" i="7"/>
  <c r="AF1088" i="7"/>
  <c r="AJ1088" i="7"/>
  <c r="AN1088" i="7"/>
  <c r="AR1088" i="7"/>
  <c r="AV1088" i="7"/>
  <c r="AZ1088" i="7"/>
  <c r="AB1089" i="7"/>
  <c r="AF1089" i="7"/>
  <c r="AJ1089" i="7"/>
  <c r="AN1089" i="7"/>
  <c r="AR1089" i="7"/>
  <c r="AV1089" i="7"/>
  <c r="AZ1089" i="7"/>
  <c r="AB1090" i="7"/>
  <c r="AF1090" i="7"/>
  <c r="AJ1090" i="7"/>
  <c r="AN1090" i="7"/>
  <c r="AR1090" i="7"/>
  <c r="AV1090" i="7"/>
  <c r="AZ1090" i="7"/>
  <c r="AB1091" i="7"/>
  <c r="AF1091" i="7"/>
  <c r="AJ1091" i="7"/>
  <c r="AN1091" i="7"/>
  <c r="AR1091" i="7"/>
  <c r="AV1091" i="7"/>
  <c r="AZ1091" i="7"/>
  <c r="AV241" i="43"/>
  <c r="AV242" i="43"/>
  <c r="AV254" i="43"/>
  <c r="AB1063" i="7"/>
  <c r="AF1063" i="7"/>
  <c r="AJ1063" i="7"/>
  <c r="AN1063" i="7"/>
  <c r="AR1063" i="7"/>
  <c r="AV1063" i="7"/>
  <c r="AZ1063" i="7"/>
  <c r="AB1064" i="7"/>
  <c r="AF1064" i="7"/>
  <c r="AJ1064" i="7"/>
  <c r="AN1064" i="7"/>
  <c r="AR1064" i="7"/>
  <c r="AV1064" i="7"/>
  <c r="AZ1064" i="7"/>
  <c r="AB1065" i="7"/>
  <c r="AF1065" i="7"/>
  <c r="AJ1065" i="7"/>
  <c r="AN1065" i="7"/>
  <c r="AR1065" i="7"/>
  <c r="AV1065" i="7"/>
  <c r="AZ1065" i="7"/>
  <c r="AB1066" i="7"/>
  <c r="AF1066" i="7"/>
  <c r="AJ1066" i="7"/>
  <c r="AN1066" i="7"/>
  <c r="AR1066" i="7"/>
  <c r="AV1066" i="7"/>
  <c r="AZ1066" i="7"/>
  <c r="AV230" i="43"/>
  <c r="AB1027" i="7"/>
  <c r="AF1027" i="7"/>
  <c r="AJ1027" i="7"/>
  <c r="AN1027" i="7"/>
  <c r="AR1027" i="7"/>
  <c r="AV1027" i="7"/>
  <c r="AZ1027" i="7"/>
  <c r="AB1028" i="7"/>
  <c r="AF1028" i="7"/>
  <c r="AJ1028" i="7"/>
  <c r="AN1028" i="7"/>
  <c r="AR1028" i="7"/>
  <c r="AV1028" i="7"/>
  <c r="AZ1028" i="7"/>
  <c r="AB1029" i="7"/>
  <c r="AF1029" i="7"/>
  <c r="AJ1029" i="7"/>
  <c r="AN1029" i="7"/>
  <c r="AR1029" i="7"/>
  <c r="AV1029" i="7"/>
  <c r="AZ1029" i="7"/>
  <c r="AB1030" i="7"/>
  <c r="AF1030" i="7"/>
  <c r="AJ1030" i="7"/>
  <c r="AN1030" i="7"/>
  <c r="AR1030" i="7"/>
  <c r="AV1030" i="7"/>
  <c r="AZ1030" i="7"/>
  <c r="AB1031" i="7"/>
  <c r="AF1031" i="7"/>
  <c r="AJ1031" i="7"/>
  <c r="AN1031" i="7"/>
  <c r="AR1031" i="7"/>
  <c r="AV1031" i="7"/>
  <c r="AZ1031" i="7"/>
  <c r="AB1032" i="7"/>
  <c r="AF1032" i="7"/>
  <c r="AJ1032" i="7"/>
  <c r="AN1032" i="7"/>
  <c r="AR1032" i="7"/>
  <c r="AV1032" i="7"/>
  <c r="AZ1032" i="7"/>
  <c r="AV224" i="43"/>
  <c r="AB1035" i="7"/>
  <c r="AF1035" i="7"/>
  <c r="AJ1035" i="7"/>
  <c r="AN1035" i="7"/>
  <c r="AR1035" i="7"/>
  <c r="AV1035" i="7"/>
  <c r="AZ1035" i="7"/>
  <c r="AB1036" i="7"/>
  <c r="AF1036" i="7"/>
  <c r="AJ1036" i="7"/>
  <c r="AN1036" i="7"/>
  <c r="AR1036" i="7"/>
  <c r="AV1036" i="7"/>
  <c r="AZ1036" i="7"/>
  <c r="AB1037" i="7"/>
  <c r="AF1037" i="7"/>
  <c r="AJ1037" i="7"/>
  <c r="AN1037" i="7"/>
  <c r="AR1037" i="7"/>
  <c r="AV1037" i="7"/>
  <c r="AZ1037" i="7"/>
  <c r="AB1038" i="7"/>
  <c r="AF1038" i="7"/>
  <c r="AJ1038" i="7"/>
  <c r="AN1038" i="7"/>
  <c r="AR1038" i="7"/>
  <c r="AV1038" i="7"/>
  <c r="AZ1038" i="7"/>
  <c r="AB1039" i="7"/>
  <c r="AF1039" i="7"/>
  <c r="AJ1039" i="7"/>
  <c r="AN1039" i="7"/>
  <c r="AR1039" i="7"/>
  <c r="AV1039" i="7"/>
  <c r="AZ1039" i="7"/>
  <c r="AB1040" i="7"/>
  <c r="AF1040" i="7"/>
  <c r="AJ1040" i="7"/>
  <c r="AN1040" i="7"/>
  <c r="AR1040" i="7"/>
  <c r="AV1040" i="7"/>
  <c r="AZ1040" i="7"/>
  <c r="AV225" i="43"/>
  <c r="AB1043" i="7"/>
  <c r="AF1043" i="7"/>
  <c r="AJ1043" i="7"/>
  <c r="AN1043" i="7"/>
  <c r="AR1043" i="7"/>
  <c r="AV1043" i="7"/>
  <c r="AZ1043" i="7"/>
  <c r="AB1044" i="7"/>
  <c r="AF1044" i="7"/>
  <c r="AJ1044" i="7"/>
  <c r="AN1044" i="7"/>
  <c r="AR1044" i="7"/>
  <c r="AV1044" i="7"/>
  <c r="AZ1044" i="7"/>
  <c r="AB1045" i="7"/>
  <c r="AF1045" i="7"/>
  <c r="AJ1045" i="7"/>
  <c r="AN1045" i="7"/>
  <c r="AR1045" i="7"/>
  <c r="AV1045" i="7"/>
  <c r="AZ1045" i="7"/>
  <c r="AB1046" i="7"/>
  <c r="AF1046" i="7"/>
  <c r="AJ1046" i="7"/>
  <c r="AN1046" i="7"/>
  <c r="AR1046" i="7"/>
  <c r="AV1046" i="7"/>
  <c r="AZ1046" i="7"/>
  <c r="AB1047" i="7"/>
  <c r="AF1047" i="7"/>
  <c r="AJ1047" i="7"/>
  <c r="AN1047" i="7"/>
  <c r="AR1047" i="7"/>
  <c r="AV1047" i="7"/>
  <c r="AZ1047" i="7"/>
  <c r="AB1048" i="7"/>
  <c r="AF1048" i="7"/>
  <c r="AJ1048" i="7"/>
  <c r="AN1048" i="7"/>
  <c r="AR1048" i="7"/>
  <c r="AV1048" i="7"/>
  <c r="AZ1048" i="7"/>
  <c r="AV226" i="43"/>
  <c r="AB1052" i="7"/>
  <c r="AF1052" i="7"/>
  <c r="AJ1052" i="7"/>
  <c r="AN1052" i="7"/>
  <c r="AR1052" i="7"/>
  <c r="AV1052" i="7"/>
  <c r="AZ1052" i="7"/>
  <c r="AB1053" i="7"/>
  <c r="AF1053" i="7"/>
  <c r="AJ1053" i="7"/>
  <c r="AN1053" i="7"/>
  <c r="AR1053" i="7"/>
  <c r="AV1053" i="7"/>
  <c r="AZ1053" i="7"/>
  <c r="AB1054" i="7"/>
  <c r="AF1054" i="7"/>
  <c r="AJ1054" i="7"/>
  <c r="AN1054" i="7"/>
  <c r="AR1054" i="7"/>
  <c r="AV1054" i="7"/>
  <c r="AZ1054" i="7"/>
  <c r="AB1055" i="7"/>
  <c r="AF1055" i="7"/>
  <c r="AJ1055" i="7"/>
  <c r="AN1055" i="7"/>
  <c r="AR1055" i="7"/>
  <c r="AV1055" i="7"/>
  <c r="AZ1055" i="7"/>
  <c r="AB1056" i="7"/>
  <c r="AF1056" i="7"/>
  <c r="AJ1056" i="7"/>
  <c r="AN1056" i="7"/>
  <c r="AR1056" i="7"/>
  <c r="AV1056" i="7"/>
  <c r="AZ1056" i="7"/>
  <c r="AV227" i="43"/>
  <c r="AV228" i="43"/>
  <c r="AB966" i="7"/>
  <c r="AF966" i="7"/>
  <c r="AJ966" i="7"/>
  <c r="AN966" i="7"/>
  <c r="AR966" i="7"/>
  <c r="AV966" i="7"/>
  <c r="AZ966" i="7"/>
  <c r="AB967" i="7"/>
  <c r="AF967" i="7"/>
  <c r="AJ967" i="7"/>
  <c r="AN967" i="7"/>
  <c r="AR967" i="7"/>
  <c r="AV967" i="7"/>
  <c r="AZ967" i="7"/>
  <c r="AB968" i="7"/>
  <c r="AF968" i="7"/>
  <c r="AJ968" i="7"/>
  <c r="AN968" i="7"/>
  <c r="AR968" i="7"/>
  <c r="AV968" i="7"/>
  <c r="AZ968" i="7"/>
  <c r="AB969" i="7"/>
  <c r="AF969" i="7"/>
  <c r="AJ969" i="7"/>
  <c r="AN969" i="7"/>
  <c r="AR969" i="7"/>
  <c r="AV969" i="7"/>
  <c r="AZ969" i="7"/>
  <c r="AV212" i="43"/>
  <c r="L972" i="7"/>
  <c r="P972" i="7"/>
  <c r="T972" i="7"/>
  <c r="X972" i="7"/>
  <c r="AB972" i="7"/>
  <c r="AF972" i="7"/>
  <c r="AJ972" i="7"/>
  <c r="AN972" i="7"/>
  <c r="AR972" i="7"/>
  <c r="AV972" i="7"/>
  <c r="AZ972" i="7"/>
  <c r="AB973" i="7"/>
  <c r="AF973" i="7"/>
  <c r="AJ973" i="7"/>
  <c r="AN973" i="7"/>
  <c r="AR973" i="7"/>
  <c r="AV973" i="7"/>
  <c r="AZ973" i="7"/>
  <c r="AB974" i="7"/>
  <c r="AF974" i="7"/>
  <c r="AJ974" i="7"/>
  <c r="AN974" i="7"/>
  <c r="AR974" i="7"/>
  <c r="AV974" i="7"/>
  <c r="AZ974" i="7"/>
  <c r="AB975" i="7"/>
  <c r="AF975" i="7"/>
  <c r="AJ975" i="7"/>
  <c r="AN975" i="7"/>
  <c r="AR975" i="7"/>
  <c r="AV975" i="7"/>
  <c r="AZ975" i="7"/>
  <c r="AV213" i="43"/>
  <c r="AB978" i="7"/>
  <c r="AF978" i="7"/>
  <c r="AJ978" i="7"/>
  <c r="AN978" i="7"/>
  <c r="AR978" i="7"/>
  <c r="AV978" i="7"/>
  <c r="AZ978" i="7"/>
  <c r="AB979" i="7"/>
  <c r="AF979" i="7"/>
  <c r="AJ979" i="7"/>
  <c r="AN979" i="7"/>
  <c r="AR979" i="7"/>
  <c r="AV979" i="7"/>
  <c r="AZ979" i="7"/>
  <c r="AB980" i="7"/>
  <c r="AF980" i="7"/>
  <c r="AJ980" i="7"/>
  <c r="AN980" i="7"/>
  <c r="AR980" i="7"/>
  <c r="AV980" i="7"/>
  <c r="AZ980" i="7"/>
  <c r="AB981" i="7"/>
  <c r="AF981" i="7"/>
  <c r="AJ981" i="7"/>
  <c r="AN981" i="7"/>
  <c r="AR981" i="7"/>
  <c r="AV981" i="7"/>
  <c r="AZ981" i="7"/>
  <c r="AV214" i="43"/>
  <c r="AB984" i="7"/>
  <c r="AF984" i="7"/>
  <c r="AJ984" i="7"/>
  <c r="AN984" i="7"/>
  <c r="AR984" i="7"/>
  <c r="AV984" i="7"/>
  <c r="AZ984" i="7"/>
  <c r="AB985" i="7"/>
  <c r="AF985" i="7"/>
  <c r="AJ985" i="7"/>
  <c r="AN985" i="7"/>
  <c r="AR985" i="7"/>
  <c r="AV985" i="7"/>
  <c r="AZ985" i="7"/>
  <c r="AB986" i="7"/>
  <c r="AF986" i="7"/>
  <c r="AJ986" i="7"/>
  <c r="AN986" i="7"/>
  <c r="AR986" i="7"/>
  <c r="AV986" i="7"/>
  <c r="AZ986" i="7"/>
  <c r="AB987" i="7"/>
  <c r="AF987" i="7"/>
  <c r="AJ987" i="7"/>
  <c r="AN987" i="7"/>
  <c r="AR987" i="7"/>
  <c r="AV987" i="7"/>
  <c r="AZ987" i="7"/>
  <c r="AV215" i="43"/>
  <c r="AB993" i="7"/>
  <c r="AF993" i="7"/>
  <c r="AJ993" i="7"/>
  <c r="AN993" i="7"/>
  <c r="AR993" i="7"/>
  <c r="AV993" i="7"/>
  <c r="AZ993" i="7"/>
  <c r="AB994" i="7"/>
  <c r="AF994" i="7"/>
  <c r="AJ994" i="7"/>
  <c r="AN994" i="7"/>
  <c r="AR994" i="7"/>
  <c r="AV994" i="7"/>
  <c r="AZ994" i="7"/>
  <c r="AB995" i="7"/>
  <c r="AF995" i="7"/>
  <c r="AJ995" i="7"/>
  <c r="AN995" i="7"/>
  <c r="AR995" i="7"/>
  <c r="AV995" i="7"/>
  <c r="AZ995" i="7"/>
  <c r="AB996" i="7"/>
  <c r="AF996" i="7"/>
  <c r="AJ996" i="7"/>
  <c r="AN996" i="7"/>
  <c r="AR996" i="7"/>
  <c r="AV996" i="7"/>
  <c r="AZ996" i="7"/>
  <c r="AV216" i="43"/>
  <c r="L999" i="7"/>
  <c r="P999" i="7"/>
  <c r="T999" i="7"/>
  <c r="X999" i="7"/>
  <c r="AB999" i="7"/>
  <c r="AF999" i="7"/>
  <c r="AJ999" i="7"/>
  <c r="AN999" i="7"/>
  <c r="AR999" i="7"/>
  <c r="AV999" i="7"/>
  <c r="AZ999" i="7"/>
  <c r="AB1000" i="7"/>
  <c r="AF1000" i="7"/>
  <c r="AJ1000" i="7"/>
  <c r="AN1000" i="7"/>
  <c r="AR1000" i="7"/>
  <c r="AV1000" i="7"/>
  <c r="AZ1000" i="7"/>
  <c r="AB1001" i="7"/>
  <c r="AF1001" i="7"/>
  <c r="AJ1001" i="7"/>
  <c r="AN1001" i="7"/>
  <c r="AR1001" i="7"/>
  <c r="AV1001" i="7"/>
  <c r="AZ1001" i="7"/>
  <c r="AB1002" i="7"/>
  <c r="AF1002" i="7"/>
  <c r="AJ1002" i="7"/>
  <c r="AN1002" i="7"/>
  <c r="AR1002" i="7"/>
  <c r="AV1002" i="7"/>
  <c r="AZ1002" i="7"/>
  <c r="AV217" i="43"/>
  <c r="AB1005" i="7"/>
  <c r="AF1005" i="7"/>
  <c r="AJ1005" i="7"/>
  <c r="AN1005" i="7"/>
  <c r="AR1005" i="7"/>
  <c r="AV1005" i="7"/>
  <c r="AZ1005" i="7"/>
  <c r="AB1006" i="7"/>
  <c r="AF1006" i="7"/>
  <c r="AJ1006" i="7"/>
  <c r="AN1006" i="7"/>
  <c r="AR1006" i="7"/>
  <c r="AV1006" i="7"/>
  <c r="AZ1006" i="7"/>
  <c r="AB1007" i="7"/>
  <c r="AF1007" i="7"/>
  <c r="AJ1007" i="7"/>
  <c r="AN1007" i="7"/>
  <c r="AR1007" i="7"/>
  <c r="AV1007" i="7"/>
  <c r="AZ1007" i="7"/>
  <c r="AB1008" i="7"/>
  <c r="AF1008" i="7"/>
  <c r="AJ1008" i="7"/>
  <c r="AN1008" i="7"/>
  <c r="AR1008" i="7"/>
  <c r="AV1008" i="7"/>
  <c r="AZ1008" i="7"/>
  <c r="AV218" i="43"/>
  <c r="AB1011" i="7"/>
  <c r="AF1011" i="7"/>
  <c r="AJ1011" i="7"/>
  <c r="AN1011" i="7"/>
  <c r="AR1011" i="7"/>
  <c r="AV1011" i="7"/>
  <c r="AZ1011" i="7"/>
  <c r="AB1012" i="7"/>
  <c r="AF1012" i="7"/>
  <c r="AJ1012" i="7"/>
  <c r="AN1012" i="7"/>
  <c r="AR1012" i="7"/>
  <c r="AV1012" i="7"/>
  <c r="AZ1012" i="7"/>
  <c r="AB1013" i="7"/>
  <c r="AF1013" i="7"/>
  <c r="AJ1013" i="7"/>
  <c r="AN1013" i="7"/>
  <c r="AR1013" i="7"/>
  <c r="AV1013" i="7"/>
  <c r="AZ1013" i="7"/>
  <c r="AB1014" i="7"/>
  <c r="AF1014" i="7"/>
  <c r="AJ1014" i="7"/>
  <c r="AN1014" i="7"/>
  <c r="AR1014" i="7"/>
  <c r="AV1014" i="7"/>
  <c r="AZ1014" i="7"/>
  <c r="AV219" i="43"/>
  <c r="AB1017" i="7"/>
  <c r="AF1017" i="7"/>
  <c r="AJ1017" i="7"/>
  <c r="AN1017" i="7"/>
  <c r="AR1017" i="7"/>
  <c r="AV1017" i="7"/>
  <c r="AZ1017" i="7"/>
  <c r="AB1018" i="7"/>
  <c r="AF1018" i="7"/>
  <c r="AJ1018" i="7"/>
  <c r="AN1018" i="7"/>
  <c r="AR1018" i="7"/>
  <c r="AV1018" i="7"/>
  <c r="AZ1018" i="7"/>
  <c r="AB1019" i="7"/>
  <c r="AF1019" i="7"/>
  <c r="AJ1019" i="7"/>
  <c r="AN1019" i="7"/>
  <c r="AR1019" i="7"/>
  <c r="AV1019" i="7"/>
  <c r="AZ1019" i="7"/>
  <c r="AB1020" i="7"/>
  <c r="AF1020" i="7"/>
  <c r="AJ1020" i="7"/>
  <c r="AN1020" i="7"/>
  <c r="AR1020" i="7"/>
  <c r="AV1020" i="7"/>
  <c r="AZ1020" i="7"/>
  <c r="AV220" i="43"/>
  <c r="AV221" i="43"/>
  <c r="AB937" i="7"/>
  <c r="AF937" i="7"/>
  <c r="AJ937" i="7"/>
  <c r="AN937" i="7"/>
  <c r="AR937" i="7"/>
  <c r="AV937" i="7"/>
  <c r="AZ937" i="7"/>
  <c r="AB938" i="7"/>
  <c r="AF938" i="7"/>
  <c r="AJ938" i="7"/>
  <c r="AN938" i="7"/>
  <c r="AR938" i="7"/>
  <c r="AV938" i="7"/>
  <c r="AZ938" i="7"/>
  <c r="AB939" i="7"/>
  <c r="AF939" i="7"/>
  <c r="AJ939" i="7"/>
  <c r="AN939" i="7"/>
  <c r="AR939" i="7"/>
  <c r="AV939" i="7"/>
  <c r="AZ939" i="7"/>
  <c r="AB940" i="7"/>
  <c r="AF940" i="7"/>
  <c r="AJ940" i="7"/>
  <c r="AN940" i="7"/>
  <c r="AR940" i="7"/>
  <c r="AV940" i="7"/>
  <c r="AZ940" i="7"/>
  <c r="AB941" i="7"/>
  <c r="AF941" i="7"/>
  <c r="AJ941" i="7"/>
  <c r="AN941" i="7"/>
  <c r="AR941" i="7"/>
  <c r="AV941" i="7"/>
  <c r="AZ941" i="7"/>
  <c r="AB942" i="7"/>
  <c r="AF942" i="7"/>
  <c r="AJ942" i="7"/>
  <c r="AN942" i="7"/>
  <c r="AR942" i="7"/>
  <c r="AV942" i="7"/>
  <c r="AZ942" i="7"/>
  <c r="AV206" i="43"/>
  <c r="AB945" i="7"/>
  <c r="AF945" i="7"/>
  <c r="AJ945" i="7"/>
  <c r="AN945" i="7"/>
  <c r="AR945" i="7"/>
  <c r="AV945" i="7"/>
  <c r="AZ945" i="7"/>
  <c r="AB948" i="7"/>
  <c r="AF948" i="7"/>
  <c r="AJ948" i="7"/>
  <c r="AN948" i="7"/>
  <c r="AR948" i="7"/>
  <c r="AV948" i="7"/>
  <c r="AZ948" i="7"/>
  <c r="AB949" i="7"/>
  <c r="AF949" i="7"/>
  <c r="AJ949" i="7"/>
  <c r="AN949" i="7"/>
  <c r="AR949" i="7"/>
  <c r="AV949" i="7"/>
  <c r="AZ949" i="7"/>
  <c r="AB950" i="7"/>
  <c r="AF950" i="7"/>
  <c r="AJ950" i="7"/>
  <c r="AN950" i="7"/>
  <c r="AR950" i="7"/>
  <c r="AV950" i="7"/>
  <c r="AZ950" i="7"/>
  <c r="AV207" i="43"/>
  <c r="AB953" i="7"/>
  <c r="AF953" i="7"/>
  <c r="AJ953" i="7"/>
  <c r="AN953" i="7"/>
  <c r="AR953" i="7"/>
  <c r="AV953" i="7"/>
  <c r="AZ953" i="7"/>
  <c r="AB954" i="7"/>
  <c r="AF954" i="7"/>
  <c r="AJ954" i="7"/>
  <c r="AN954" i="7"/>
  <c r="AR954" i="7"/>
  <c r="AV954" i="7"/>
  <c r="AZ954" i="7"/>
  <c r="AB956" i="7"/>
  <c r="AF956" i="7"/>
  <c r="AJ956" i="7"/>
  <c r="AN956" i="7"/>
  <c r="AR956" i="7"/>
  <c r="AV956" i="7"/>
  <c r="AZ956" i="7"/>
  <c r="AB957" i="7"/>
  <c r="AF957" i="7"/>
  <c r="AJ957" i="7"/>
  <c r="AN957" i="7"/>
  <c r="AR957" i="7"/>
  <c r="AV957" i="7"/>
  <c r="AZ957" i="7"/>
  <c r="AB958" i="7"/>
  <c r="AF958" i="7"/>
  <c r="AJ958" i="7"/>
  <c r="AN958" i="7"/>
  <c r="AR958" i="7"/>
  <c r="AV958" i="7"/>
  <c r="AZ958" i="7"/>
  <c r="AV208" i="43"/>
  <c r="AV209" i="43"/>
  <c r="AB917" i="7"/>
  <c r="AF917" i="7"/>
  <c r="AJ917" i="7"/>
  <c r="AN917" i="7"/>
  <c r="AR917" i="7"/>
  <c r="AV917" i="7"/>
  <c r="AZ917" i="7"/>
  <c r="AB918" i="7"/>
  <c r="AF918" i="7"/>
  <c r="AJ918" i="7"/>
  <c r="AN918" i="7"/>
  <c r="AR918" i="7"/>
  <c r="AV918" i="7"/>
  <c r="AZ918" i="7"/>
  <c r="AB919" i="7"/>
  <c r="AF919" i="7"/>
  <c r="AJ919" i="7"/>
  <c r="AN919" i="7"/>
  <c r="AR919" i="7"/>
  <c r="AV919" i="7"/>
  <c r="AZ919" i="7"/>
  <c r="AB920" i="7"/>
  <c r="AF920" i="7"/>
  <c r="AJ920" i="7"/>
  <c r="AN920" i="7"/>
  <c r="AR920" i="7"/>
  <c r="AV920" i="7"/>
  <c r="AZ920" i="7"/>
  <c r="AB921" i="7"/>
  <c r="AF921" i="7"/>
  <c r="AJ921" i="7"/>
  <c r="AN921" i="7"/>
  <c r="AR921" i="7"/>
  <c r="AV921" i="7"/>
  <c r="AZ921" i="7"/>
  <c r="AB922" i="7"/>
  <c r="AF922" i="7"/>
  <c r="AJ922" i="7"/>
  <c r="AN922" i="7"/>
  <c r="AR922" i="7"/>
  <c r="AV922" i="7"/>
  <c r="AZ922" i="7"/>
  <c r="AV201" i="43"/>
  <c r="AB925" i="7"/>
  <c r="AF925" i="7"/>
  <c r="AJ925" i="7"/>
  <c r="AN925" i="7"/>
  <c r="AR925" i="7"/>
  <c r="AV925" i="7"/>
  <c r="AZ925" i="7"/>
  <c r="AB926" i="7"/>
  <c r="AF926" i="7"/>
  <c r="AJ926" i="7"/>
  <c r="AN926" i="7"/>
  <c r="AR926" i="7"/>
  <c r="AV926" i="7"/>
  <c r="AZ926" i="7"/>
  <c r="AB927" i="7"/>
  <c r="AF927" i="7"/>
  <c r="AJ927" i="7"/>
  <c r="AN927" i="7"/>
  <c r="AR927" i="7"/>
  <c r="AV927" i="7"/>
  <c r="AZ927" i="7"/>
  <c r="AB928" i="7"/>
  <c r="AF928" i="7"/>
  <c r="AJ928" i="7"/>
  <c r="AN928" i="7"/>
  <c r="AR928" i="7"/>
  <c r="AV928" i="7"/>
  <c r="AZ928" i="7"/>
  <c r="AB929" i="7"/>
  <c r="AF929" i="7"/>
  <c r="AJ929" i="7"/>
  <c r="AN929" i="7"/>
  <c r="AR929" i="7"/>
  <c r="AV929" i="7"/>
  <c r="AZ929" i="7"/>
  <c r="AB930" i="7"/>
  <c r="AF930" i="7"/>
  <c r="AJ930" i="7"/>
  <c r="AN930" i="7"/>
  <c r="AR930" i="7"/>
  <c r="AV930" i="7"/>
  <c r="AZ930" i="7"/>
  <c r="AV202" i="43"/>
  <c r="AV203" i="43"/>
  <c r="AV881" i="7"/>
  <c r="AZ881" i="7"/>
  <c r="AB882" i="7"/>
  <c r="AF882" i="7"/>
  <c r="AJ882" i="7"/>
  <c r="AN882" i="7"/>
  <c r="AR882" i="7"/>
  <c r="AV882" i="7"/>
  <c r="AZ882" i="7"/>
  <c r="AB883" i="7"/>
  <c r="AF883" i="7"/>
  <c r="AJ883" i="7"/>
  <c r="AN883" i="7"/>
  <c r="AR883" i="7"/>
  <c r="AV883" i="7"/>
  <c r="AZ883" i="7"/>
  <c r="AB884" i="7"/>
  <c r="AF884" i="7"/>
  <c r="AJ884" i="7"/>
  <c r="AN884" i="7"/>
  <c r="AR884" i="7"/>
  <c r="AV884" i="7"/>
  <c r="AZ884" i="7"/>
  <c r="AB885" i="7"/>
  <c r="AF885" i="7"/>
  <c r="AJ885" i="7"/>
  <c r="AN885" i="7"/>
  <c r="AR885" i="7"/>
  <c r="AV885" i="7"/>
  <c r="AZ885" i="7"/>
  <c r="AB886" i="7"/>
  <c r="AF886" i="7"/>
  <c r="AJ886" i="7"/>
  <c r="AN886" i="7"/>
  <c r="AR886" i="7"/>
  <c r="AV886" i="7"/>
  <c r="AZ886" i="7"/>
  <c r="AV194" i="43"/>
  <c r="AB889" i="7"/>
  <c r="AF889" i="7"/>
  <c r="AJ889" i="7"/>
  <c r="AN889" i="7"/>
  <c r="AR889" i="7"/>
  <c r="AV889" i="7"/>
  <c r="AZ889" i="7"/>
  <c r="AB890" i="7"/>
  <c r="AF890" i="7"/>
  <c r="AJ890" i="7"/>
  <c r="AN890" i="7"/>
  <c r="AR890" i="7"/>
  <c r="AV890" i="7"/>
  <c r="AZ890" i="7"/>
  <c r="AB891" i="7"/>
  <c r="AF891" i="7"/>
  <c r="AJ891" i="7"/>
  <c r="AN891" i="7"/>
  <c r="AR891" i="7"/>
  <c r="AV891" i="7"/>
  <c r="AZ891" i="7"/>
  <c r="AB892" i="7"/>
  <c r="AF892" i="7"/>
  <c r="AJ892" i="7"/>
  <c r="AN892" i="7"/>
  <c r="AR892" i="7"/>
  <c r="AV892" i="7"/>
  <c r="AZ892" i="7"/>
  <c r="AB893" i="7"/>
  <c r="AF893" i="7"/>
  <c r="AJ893" i="7"/>
  <c r="AN893" i="7"/>
  <c r="AR893" i="7"/>
  <c r="AV893" i="7"/>
  <c r="AZ893" i="7"/>
  <c r="AB894" i="7"/>
  <c r="AF894" i="7"/>
  <c r="AJ894" i="7"/>
  <c r="AN894" i="7"/>
  <c r="AR894" i="7"/>
  <c r="AV894" i="7"/>
  <c r="AZ894" i="7"/>
  <c r="AV195" i="43"/>
  <c r="AB897" i="7"/>
  <c r="AF897" i="7"/>
  <c r="AJ897" i="7"/>
  <c r="AN897" i="7"/>
  <c r="AR897" i="7"/>
  <c r="AV897" i="7"/>
  <c r="AZ897" i="7"/>
  <c r="AB898" i="7"/>
  <c r="AF898" i="7"/>
  <c r="AJ898" i="7"/>
  <c r="AN898" i="7"/>
  <c r="AR898" i="7"/>
  <c r="AV898" i="7"/>
  <c r="AZ898" i="7"/>
  <c r="AB899" i="7"/>
  <c r="AF899" i="7"/>
  <c r="AJ899" i="7"/>
  <c r="AN899" i="7"/>
  <c r="AR899" i="7"/>
  <c r="AV899" i="7"/>
  <c r="AZ899" i="7"/>
  <c r="AB900" i="7"/>
  <c r="AF900" i="7"/>
  <c r="AJ900" i="7"/>
  <c r="AN900" i="7"/>
  <c r="AR900" i="7"/>
  <c r="AV900" i="7"/>
  <c r="AZ900" i="7"/>
  <c r="AB901" i="7"/>
  <c r="AF901" i="7"/>
  <c r="AJ901" i="7"/>
  <c r="AN901" i="7"/>
  <c r="AR901" i="7"/>
  <c r="AV901" i="7"/>
  <c r="AZ901" i="7"/>
  <c r="AB902" i="7"/>
  <c r="AF902" i="7"/>
  <c r="AJ902" i="7"/>
  <c r="AN902" i="7"/>
  <c r="AR902" i="7"/>
  <c r="AV902" i="7"/>
  <c r="AZ902" i="7"/>
  <c r="AV196" i="43"/>
  <c r="AB906" i="7"/>
  <c r="AF906" i="7"/>
  <c r="AJ906" i="7"/>
  <c r="AN906" i="7"/>
  <c r="AR906" i="7"/>
  <c r="AV906" i="7"/>
  <c r="AZ906" i="7"/>
  <c r="AB907" i="7"/>
  <c r="AF907" i="7"/>
  <c r="AJ907" i="7"/>
  <c r="AN907" i="7"/>
  <c r="AR907" i="7"/>
  <c r="AV907" i="7"/>
  <c r="AZ907" i="7"/>
  <c r="AB908" i="7"/>
  <c r="AF908" i="7"/>
  <c r="AJ908" i="7"/>
  <c r="AN908" i="7"/>
  <c r="AR908" i="7"/>
  <c r="AV908" i="7"/>
  <c r="AZ908" i="7"/>
  <c r="AB909" i="7"/>
  <c r="AF909" i="7"/>
  <c r="AJ909" i="7"/>
  <c r="AN909" i="7"/>
  <c r="AR909" i="7"/>
  <c r="AV909" i="7"/>
  <c r="AZ909" i="7"/>
  <c r="AB910" i="7"/>
  <c r="AF910" i="7"/>
  <c r="AJ910" i="7"/>
  <c r="AN910" i="7"/>
  <c r="AR910" i="7"/>
  <c r="AV910" i="7"/>
  <c r="AZ910" i="7"/>
  <c r="AV197" i="43"/>
  <c r="AV198" i="43"/>
  <c r="L854" i="7"/>
  <c r="P854" i="7"/>
  <c r="T854" i="7"/>
  <c r="X854" i="7"/>
  <c r="AB854" i="7"/>
  <c r="AF854" i="7"/>
  <c r="AJ854" i="7"/>
  <c r="AN854" i="7"/>
  <c r="AR854" i="7"/>
  <c r="AV854" i="7"/>
  <c r="AZ854" i="7"/>
  <c r="L855" i="7"/>
  <c r="P855" i="7"/>
  <c r="T855" i="7"/>
  <c r="X855" i="7"/>
  <c r="AB855" i="7"/>
  <c r="AF855" i="7"/>
  <c r="AJ855" i="7"/>
  <c r="AN855" i="7"/>
  <c r="AR855" i="7"/>
  <c r="AV855" i="7"/>
  <c r="AZ855" i="7"/>
  <c r="L856" i="7"/>
  <c r="P856" i="7"/>
  <c r="T856" i="7"/>
  <c r="X856" i="7"/>
  <c r="AB856" i="7"/>
  <c r="AF856" i="7"/>
  <c r="AJ856" i="7"/>
  <c r="AN856" i="7"/>
  <c r="AR856" i="7"/>
  <c r="AV856" i="7"/>
  <c r="AZ856" i="7"/>
  <c r="AV187" i="43"/>
  <c r="L859" i="7"/>
  <c r="P859" i="7"/>
  <c r="T859" i="7"/>
  <c r="X859" i="7"/>
  <c r="AB859" i="7"/>
  <c r="AF859" i="7"/>
  <c r="AJ859" i="7"/>
  <c r="AN859" i="7"/>
  <c r="AR859" i="7"/>
  <c r="AV859" i="7"/>
  <c r="AZ859" i="7"/>
  <c r="L860" i="7"/>
  <c r="P860" i="7"/>
  <c r="T860" i="7"/>
  <c r="X860" i="7"/>
  <c r="AB860" i="7"/>
  <c r="AF860" i="7"/>
  <c r="AJ860" i="7"/>
  <c r="AN860" i="7"/>
  <c r="AR860" i="7"/>
  <c r="AV860" i="7"/>
  <c r="AZ860" i="7"/>
  <c r="L861" i="7"/>
  <c r="P861" i="7"/>
  <c r="T861" i="7"/>
  <c r="X861" i="7"/>
  <c r="AB861" i="7"/>
  <c r="AF861" i="7"/>
  <c r="AJ861" i="7"/>
  <c r="AN861" i="7"/>
  <c r="AR861" i="7"/>
  <c r="AV861" i="7"/>
  <c r="AZ861" i="7"/>
  <c r="L862" i="7"/>
  <c r="P862" i="7"/>
  <c r="T862" i="7"/>
  <c r="X862" i="7"/>
  <c r="AB862" i="7"/>
  <c r="AF862" i="7"/>
  <c r="AJ862" i="7"/>
  <c r="AN862" i="7"/>
  <c r="AR862" i="7"/>
  <c r="AV862" i="7"/>
  <c r="AZ862" i="7"/>
  <c r="AV188" i="43"/>
  <c r="L865" i="7"/>
  <c r="P865" i="7"/>
  <c r="T865" i="7"/>
  <c r="X865" i="7"/>
  <c r="AB865" i="7"/>
  <c r="AF865" i="7"/>
  <c r="AJ865" i="7"/>
  <c r="AN865" i="7"/>
  <c r="AR865" i="7"/>
  <c r="AV865" i="7"/>
  <c r="AZ865" i="7"/>
  <c r="L866" i="7"/>
  <c r="P866" i="7"/>
  <c r="T866" i="7"/>
  <c r="X866" i="7"/>
  <c r="AB866" i="7"/>
  <c r="AF866" i="7"/>
  <c r="AJ866" i="7"/>
  <c r="AN866" i="7"/>
  <c r="AR866" i="7"/>
  <c r="AV866" i="7"/>
  <c r="AZ866" i="7"/>
  <c r="L867" i="7"/>
  <c r="P867" i="7"/>
  <c r="T867" i="7"/>
  <c r="X867" i="7"/>
  <c r="AB867" i="7"/>
  <c r="AF867" i="7"/>
  <c r="AJ867" i="7"/>
  <c r="AN867" i="7"/>
  <c r="AR867" i="7"/>
  <c r="AV867" i="7"/>
  <c r="AZ867" i="7"/>
  <c r="L868" i="7"/>
  <c r="P868" i="7"/>
  <c r="T868" i="7"/>
  <c r="X868" i="7"/>
  <c r="AB868" i="7"/>
  <c r="AF868" i="7"/>
  <c r="AJ868" i="7"/>
  <c r="AN868" i="7"/>
  <c r="AR868" i="7"/>
  <c r="AV868" i="7"/>
  <c r="AZ868" i="7"/>
  <c r="AV189" i="43"/>
  <c r="L871" i="7"/>
  <c r="P871" i="7"/>
  <c r="T871" i="7"/>
  <c r="X871" i="7"/>
  <c r="AB871" i="7"/>
  <c r="AF871" i="7"/>
  <c r="AJ871" i="7"/>
  <c r="AN871" i="7"/>
  <c r="AR871" i="7"/>
  <c r="AV871" i="7"/>
  <c r="AZ871" i="7"/>
  <c r="L872" i="7"/>
  <c r="P872" i="7"/>
  <c r="T872" i="7"/>
  <c r="X872" i="7"/>
  <c r="AB872" i="7"/>
  <c r="AF872" i="7"/>
  <c r="AJ872" i="7"/>
  <c r="AN872" i="7"/>
  <c r="AR872" i="7"/>
  <c r="AV872" i="7"/>
  <c r="AZ872" i="7"/>
  <c r="L873" i="7"/>
  <c r="P873" i="7"/>
  <c r="T873" i="7"/>
  <c r="X873" i="7"/>
  <c r="AB873" i="7"/>
  <c r="AF873" i="7"/>
  <c r="AJ873" i="7"/>
  <c r="AN873" i="7"/>
  <c r="AR873" i="7"/>
  <c r="AV873" i="7"/>
  <c r="AZ873" i="7"/>
  <c r="L874" i="7"/>
  <c r="P874" i="7"/>
  <c r="T874" i="7"/>
  <c r="X874" i="7"/>
  <c r="AB874" i="7"/>
  <c r="AF874" i="7"/>
  <c r="AJ874" i="7"/>
  <c r="AN874" i="7"/>
  <c r="AR874" i="7"/>
  <c r="AV874" i="7"/>
  <c r="AZ874" i="7"/>
  <c r="AV190" i="43"/>
  <c r="AV191" i="43"/>
  <c r="AV184" i="43"/>
  <c r="AV177" i="43"/>
  <c r="AV233" i="43"/>
  <c r="AV156" i="43"/>
  <c r="AV151" i="43"/>
  <c r="AV142" i="43"/>
  <c r="AV134" i="43"/>
  <c r="AV129" i="43"/>
  <c r="L411" i="7"/>
  <c r="P411" i="7"/>
  <c r="T411" i="7"/>
  <c r="X411" i="7"/>
  <c r="AB411" i="7"/>
  <c r="AF411" i="7"/>
  <c r="AJ411" i="7"/>
  <c r="AN411" i="7"/>
  <c r="AR411" i="7"/>
  <c r="AV411" i="7"/>
  <c r="AZ411" i="7"/>
  <c r="L412" i="7"/>
  <c r="P412" i="7"/>
  <c r="T412" i="7"/>
  <c r="X412" i="7"/>
  <c r="AB412" i="7"/>
  <c r="AF412" i="7"/>
  <c r="AJ412" i="7"/>
  <c r="AN412" i="7"/>
  <c r="AR412" i="7"/>
  <c r="AV412" i="7"/>
  <c r="AZ412" i="7"/>
  <c r="L413" i="7"/>
  <c r="P413" i="7"/>
  <c r="T413" i="7"/>
  <c r="X413" i="7"/>
  <c r="AB413" i="7"/>
  <c r="AF413" i="7"/>
  <c r="AJ413" i="7"/>
  <c r="AN413" i="7"/>
  <c r="AR413" i="7"/>
  <c r="AV413" i="7"/>
  <c r="AZ413" i="7"/>
  <c r="L414" i="7"/>
  <c r="P414" i="7"/>
  <c r="T414" i="7"/>
  <c r="X414" i="7"/>
  <c r="AB414" i="7"/>
  <c r="AF414" i="7"/>
  <c r="AJ414" i="7"/>
  <c r="AN414" i="7"/>
  <c r="AR414" i="7"/>
  <c r="AV414" i="7"/>
  <c r="AZ414" i="7"/>
  <c r="L415" i="7"/>
  <c r="P415" i="7"/>
  <c r="T415" i="7"/>
  <c r="X415" i="7"/>
  <c r="AB415" i="7"/>
  <c r="AF415" i="7"/>
  <c r="AJ415" i="7"/>
  <c r="AN415" i="7"/>
  <c r="AR415" i="7"/>
  <c r="AV415" i="7"/>
  <c r="AZ415" i="7"/>
  <c r="L416" i="7"/>
  <c r="P416" i="7"/>
  <c r="T416" i="7"/>
  <c r="X416" i="7"/>
  <c r="AB416" i="7"/>
  <c r="AF416" i="7"/>
  <c r="AJ416" i="7"/>
  <c r="AN416" i="7"/>
  <c r="AR416" i="7"/>
  <c r="AV416" i="7"/>
  <c r="AZ416" i="7"/>
  <c r="L417" i="7"/>
  <c r="P417" i="7"/>
  <c r="T417" i="7"/>
  <c r="X417" i="7"/>
  <c r="AB417" i="7"/>
  <c r="AF417" i="7"/>
  <c r="AJ417" i="7"/>
  <c r="AN417" i="7"/>
  <c r="AR417" i="7"/>
  <c r="AV417" i="7"/>
  <c r="AZ417" i="7"/>
  <c r="L418" i="7"/>
  <c r="P418" i="7"/>
  <c r="T418" i="7"/>
  <c r="X418" i="7"/>
  <c r="AB418" i="7"/>
  <c r="AF418" i="7"/>
  <c r="AJ418" i="7"/>
  <c r="AN418" i="7"/>
  <c r="AR418" i="7"/>
  <c r="AV418" i="7"/>
  <c r="AZ418" i="7"/>
  <c r="L419" i="7"/>
  <c r="P419" i="7"/>
  <c r="T419" i="7"/>
  <c r="X419" i="7"/>
  <c r="AB419" i="7"/>
  <c r="AF419" i="7"/>
  <c r="AJ419" i="7"/>
  <c r="AN419" i="7"/>
  <c r="AR419" i="7"/>
  <c r="AV419" i="7"/>
  <c r="AZ419" i="7"/>
  <c r="AV100" i="43"/>
  <c r="L422" i="7"/>
  <c r="P422" i="7"/>
  <c r="T422" i="7"/>
  <c r="X422" i="7"/>
  <c r="AB422" i="7"/>
  <c r="AF422" i="7"/>
  <c r="AJ422" i="7"/>
  <c r="AN422" i="7"/>
  <c r="AR422" i="7"/>
  <c r="AV422" i="7"/>
  <c r="AZ422" i="7"/>
  <c r="L423" i="7"/>
  <c r="P423" i="7"/>
  <c r="T423" i="7"/>
  <c r="X423" i="7"/>
  <c r="AB423" i="7"/>
  <c r="AF423" i="7"/>
  <c r="AJ423" i="7"/>
  <c r="AN423" i="7"/>
  <c r="AR423" i="7"/>
  <c r="AV423" i="7"/>
  <c r="AZ423" i="7"/>
  <c r="L424" i="7"/>
  <c r="P424" i="7"/>
  <c r="T424" i="7"/>
  <c r="X424" i="7"/>
  <c r="AB424" i="7"/>
  <c r="AF424" i="7"/>
  <c r="AJ424" i="7"/>
  <c r="AN424" i="7"/>
  <c r="AR424" i="7"/>
  <c r="AV424" i="7"/>
  <c r="AZ424" i="7"/>
  <c r="L425" i="7"/>
  <c r="P425" i="7"/>
  <c r="T425" i="7"/>
  <c r="X425" i="7"/>
  <c r="AB425" i="7"/>
  <c r="AF425" i="7"/>
  <c r="AJ425" i="7"/>
  <c r="AN425" i="7"/>
  <c r="AR425" i="7"/>
  <c r="AV425" i="7"/>
  <c r="AZ425" i="7"/>
  <c r="L426" i="7"/>
  <c r="P426" i="7"/>
  <c r="T426" i="7"/>
  <c r="X426" i="7"/>
  <c r="AB426" i="7"/>
  <c r="AF426" i="7"/>
  <c r="AJ426" i="7"/>
  <c r="AN426" i="7"/>
  <c r="AR426" i="7"/>
  <c r="AV426" i="7"/>
  <c r="AZ426" i="7"/>
  <c r="L427" i="7"/>
  <c r="P427" i="7"/>
  <c r="T427" i="7"/>
  <c r="X427" i="7"/>
  <c r="AB427" i="7"/>
  <c r="AF427" i="7"/>
  <c r="AJ427" i="7"/>
  <c r="AN427" i="7"/>
  <c r="AR427" i="7"/>
  <c r="AV427" i="7"/>
  <c r="AZ427" i="7"/>
  <c r="L428" i="7"/>
  <c r="P428" i="7"/>
  <c r="T428" i="7"/>
  <c r="X428" i="7"/>
  <c r="AB428" i="7"/>
  <c r="AF428" i="7"/>
  <c r="AJ428" i="7"/>
  <c r="AN428" i="7"/>
  <c r="AR428" i="7"/>
  <c r="AV428" i="7"/>
  <c r="AZ428" i="7"/>
  <c r="L429" i="7"/>
  <c r="P429" i="7"/>
  <c r="T429" i="7"/>
  <c r="X429" i="7"/>
  <c r="AB429" i="7"/>
  <c r="AF429" i="7"/>
  <c r="AJ429" i="7"/>
  <c r="AN429" i="7"/>
  <c r="AR429" i="7"/>
  <c r="AV429" i="7"/>
  <c r="AZ429" i="7"/>
  <c r="AV101" i="43"/>
  <c r="L432" i="7"/>
  <c r="P432" i="7"/>
  <c r="T432" i="7"/>
  <c r="X432" i="7"/>
  <c r="AB432" i="7"/>
  <c r="AF432" i="7"/>
  <c r="AJ432" i="7"/>
  <c r="AN432" i="7"/>
  <c r="AR432" i="7"/>
  <c r="AV432" i="7"/>
  <c r="AZ432" i="7"/>
  <c r="L433" i="7"/>
  <c r="P433" i="7"/>
  <c r="T433" i="7"/>
  <c r="X433" i="7"/>
  <c r="AB433" i="7"/>
  <c r="AF433" i="7"/>
  <c r="AJ433" i="7"/>
  <c r="AN433" i="7"/>
  <c r="AR433" i="7"/>
  <c r="AV433" i="7"/>
  <c r="AZ433" i="7"/>
  <c r="L434" i="7"/>
  <c r="P434" i="7"/>
  <c r="T434" i="7"/>
  <c r="X434" i="7"/>
  <c r="AB434" i="7"/>
  <c r="AF434" i="7"/>
  <c r="AJ434" i="7"/>
  <c r="AN434" i="7"/>
  <c r="AR434" i="7"/>
  <c r="AV434" i="7"/>
  <c r="AZ434" i="7"/>
  <c r="L435" i="7"/>
  <c r="P435" i="7"/>
  <c r="T435" i="7"/>
  <c r="X435" i="7"/>
  <c r="AB435" i="7"/>
  <c r="AF435" i="7"/>
  <c r="AJ435" i="7"/>
  <c r="AN435" i="7"/>
  <c r="AR435" i="7"/>
  <c r="AV435" i="7"/>
  <c r="AZ435" i="7"/>
  <c r="AV102" i="43"/>
  <c r="L438" i="7"/>
  <c r="P438" i="7"/>
  <c r="T438" i="7"/>
  <c r="X438" i="7"/>
  <c r="AB438" i="7"/>
  <c r="AF438" i="7"/>
  <c r="AJ438" i="7"/>
  <c r="AN438" i="7"/>
  <c r="AR438" i="7"/>
  <c r="AV438" i="7"/>
  <c r="AZ438" i="7"/>
  <c r="L439" i="7"/>
  <c r="P439" i="7"/>
  <c r="T439" i="7"/>
  <c r="X439" i="7"/>
  <c r="AB439" i="7"/>
  <c r="AF439" i="7"/>
  <c r="AJ439" i="7"/>
  <c r="AN439" i="7"/>
  <c r="AR439" i="7"/>
  <c r="AV439" i="7"/>
  <c r="AZ439" i="7"/>
  <c r="L440" i="7"/>
  <c r="P440" i="7"/>
  <c r="T440" i="7"/>
  <c r="X440" i="7"/>
  <c r="AB440" i="7"/>
  <c r="AF440" i="7"/>
  <c r="AJ440" i="7"/>
  <c r="AN440" i="7"/>
  <c r="AR440" i="7"/>
  <c r="AV440" i="7"/>
  <c r="AZ440" i="7"/>
  <c r="L441" i="7"/>
  <c r="P441" i="7"/>
  <c r="T441" i="7"/>
  <c r="X441" i="7"/>
  <c r="AB441" i="7"/>
  <c r="AF441" i="7"/>
  <c r="AJ441" i="7"/>
  <c r="AN441" i="7"/>
  <c r="AR441" i="7"/>
  <c r="AV441" i="7"/>
  <c r="AZ441" i="7"/>
  <c r="AV103" i="43"/>
  <c r="L444" i="7"/>
  <c r="P444" i="7"/>
  <c r="T444" i="7"/>
  <c r="X444" i="7"/>
  <c r="AB444" i="7"/>
  <c r="AF444" i="7"/>
  <c r="AJ444" i="7"/>
  <c r="AN444" i="7"/>
  <c r="AR444" i="7"/>
  <c r="AV444" i="7"/>
  <c r="AZ444" i="7"/>
  <c r="L445" i="7"/>
  <c r="P445" i="7"/>
  <c r="T445" i="7"/>
  <c r="X445" i="7"/>
  <c r="AB445" i="7"/>
  <c r="AF445" i="7"/>
  <c r="AJ445" i="7"/>
  <c r="AN445" i="7"/>
  <c r="AR445" i="7"/>
  <c r="AV445" i="7"/>
  <c r="AZ445" i="7"/>
  <c r="L446" i="7"/>
  <c r="P446" i="7"/>
  <c r="T446" i="7"/>
  <c r="X446" i="7"/>
  <c r="AB446" i="7"/>
  <c r="AF446" i="7"/>
  <c r="AJ446" i="7"/>
  <c r="AN446" i="7"/>
  <c r="AR446" i="7"/>
  <c r="AV446" i="7"/>
  <c r="AZ446" i="7"/>
  <c r="L447" i="7"/>
  <c r="P447" i="7"/>
  <c r="T447" i="7"/>
  <c r="X447" i="7"/>
  <c r="AB447" i="7"/>
  <c r="AF447" i="7"/>
  <c r="AJ447" i="7"/>
  <c r="AN447" i="7"/>
  <c r="AR447" i="7"/>
  <c r="AV447" i="7"/>
  <c r="AZ447" i="7"/>
  <c r="L448" i="7"/>
  <c r="P448" i="7"/>
  <c r="T448" i="7"/>
  <c r="X448" i="7"/>
  <c r="AB448" i="7"/>
  <c r="AF448" i="7"/>
  <c r="AJ448" i="7"/>
  <c r="AN448" i="7"/>
  <c r="AR448" i="7"/>
  <c r="AV448" i="7"/>
  <c r="AZ448" i="7"/>
  <c r="L449" i="7"/>
  <c r="P449" i="7"/>
  <c r="T449" i="7"/>
  <c r="X449" i="7"/>
  <c r="AB449" i="7"/>
  <c r="AF449" i="7"/>
  <c r="AJ449" i="7"/>
  <c r="AN449" i="7"/>
  <c r="AR449" i="7"/>
  <c r="AV449" i="7"/>
  <c r="AZ449" i="7"/>
  <c r="AV104" i="43"/>
  <c r="L452" i="7"/>
  <c r="P452" i="7"/>
  <c r="T452" i="7"/>
  <c r="X452" i="7"/>
  <c r="AB452" i="7"/>
  <c r="AF452" i="7"/>
  <c r="AJ452" i="7"/>
  <c r="AN452" i="7"/>
  <c r="AR452" i="7"/>
  <c r="AV452" i="7"/>
  <c r="AZ452" i="7"/>
  <c r="L453" i="7"/>
  <c r="P453" i="7"/>
  <c r="T453" i="7"/>
  <c r="X453" i="7"/>
  <c r="AB453" i="7"/>
  <c r="AF453" i="7"/>
  <c r="AJ453" i="7"/>
  <c r="AN453" i="7"/>
  <c r="AR453" i="7"/>
  <c r="AV453" i="7"/>
  <c r="AZ453" i="7"/>
  <c r="L454" i="7"/>
  <c r="P454" i="7"/>
  <c r="T454" i="7"/>
  <c r="X454" i="7"/>
  <c r="AB454" i="7"/>
  <c r="AF454" i="7"/>
  <c r="AJ454" i="7"/>
  <c r="AN454" i="7"/>
  <c r="AR454" i="7"/>
  <c r="AV454" i="7"/>
  <c r="AZ454" i="7"/>
  <c r="L455" i="7"/>
  <c r="P455" i="7"/>
  <c r="T455" i="7"/>
  <c r="X455" i="7"/>
  <c r="AB455" i="7"/>
  <c r="AF455" i="7"/>
  <c r="AJ455" i="7"/>
  <c r="AN455" i="7"/>
  <c r="AR455" i="7"/>
  <c r="AV455" i="7"/>
  <c r="AZ455" i="7"/>
  <c r="AV105" i="43"/>
  <c r="L458" i="7"/>
  <c r="P458" i="7"/>
  <c r="T458" i="7"/>
  <c r="X458" i="7"/>
  <c r="AB458" i="7"/>
  <c r="AF458" i="7"/>
  <c r="AJ458" i="7"/>
  <c r="AN458" i="7"/>
  <c r="AR458" i="7"/>
  <c r="AV458" i="7"/>
  <c r="AZ458" i="7"/>
  <c r="L459" i="7"/>
  <c r="P459" i="7"/>
  <c r="T459" i="7"/>
  <c r="X459" i="7"/>
  <c r="AB459" i="7"/>
  <c r="AF459" i="7"/>
  <c r="AJ459" i="7"/>
  <c r="AN459" i="7"/>
  <c r="AR459" i="7"/>
  <c r="AV459" i="7"/>
  <c r="AZ459" i="7"/>
  <c r="L460" i="7"/>
  <c r="P460" i="7"/>
  <c r="T460" i="7"/>
  <c r="X460" i="7"/>
  <c r="AB460" i="7"/>
  <c r="AF460" i="7"/>
  <c r="AJ460" i="7"/>
  <c r="AN460" i="7"/>
  <c r="AR460" i="7"/>
  <c r="AV460" i="7"/>
  <c r="AZ460" i="7"/>
  <c r="L462" i="7"/>
  <c r="P462" i="7"/>
  <c r="T462" i="7"/>
  <c r="X462" i="7"/>
  <c r="AB462" i="7"/>
  <c r="AF462" i="7"/>
  <c r="AJ462" i="7"/>
  <c r="AN462" i="7"/>
  <c r="AR462" i="7"/>
  <c r="AV462" i="7"/>
  <c r="AZ462" i="7"/>
  <c r="AV106" i="43"/>
  <c r="L465" i="7"/>
  <c r="P465" i="7"/>
  <c r="T465" i="7"/>
  <c r="X465" i="7"/>
  <c r="AB465" i="7"/>
  <c r="AF465" i="7"/>
  <c r="AJ465" i="7"/>
  <c r="AN465" i="7"/>
  <c r="AR465" i="7"/>
  <c r="AV465" i="7"/>
  <c r="AZ465" i="7"/>
  <c r="L466" i="7"/>
  <c r="P466" i="7"/>
  <c r="T466" i="7"/>
  <c r="X466" i="7"/>
  <c r="AB466" i="7"/>
  <c r="AF466" i="7"/>
  <c r="AJ466" i="7"/>
  <c r="AN466" i="7"/>
  <c r="AR466" i="7"/>
  <c r="AV466" i="7"/>
  <c r="AZ466" i="7"/>
  <c r="L467" i="7"/>
  <c r="P467" i="7"/>
  <c r="T467" i="7"/>
  <c r="X467" i="7"/>
  <c r="AB467" i="7"/>
  <c r="AF467" i="7"/>
  <c r="AJ467" i="7"/>
  <c r="AN467" i="7"/>
  <c r="AR467" i="7"/>
  <c r="AV467" i="7"/>
  <c r="AZ467" i="7"/>
  <c r="L468" i="7"/>
  <c r="P468" i="7"/>
  <c r="T468" i="7"/>
  <c r="X468" i="7"/>
  <c r="AB468" i="7"/>
  <c r="AF468" i="7"/>
  <c r="AJ468" i="7"/>
  <c r="AN468" i="7"/>
  <c r="AR468" i="7"/>
  <c r="AV468" i="7"/>
  <c r="AZ468" i="7"/>
  <c r="AV107" i="43"/>
  <c r="L471" i="7"/>
  <c r="P471" i="7"/>
  <c r="T471" i="7"/>
  <c r="X471" i="7"/>
  <c r="AB471" i="7"/>
  <c r="AF471" i="7"/>
  <c r="AJ471" i="7"/>
  <c r="AN471" i="7"/>
  <c r="AR471" i="7"/>
  <c r="AV471" i="7"/>
  <c r="AZ471" i="7"/>
  <c r="L472" i="7"/>
  <c r="P472" i="7"/>
  <c r="T472" i="7"/>
  <c r="X472" i="7"/>
  <c r="AB472" i="7"/>
  <c r="AF472" i="7"/>
  <c r="AJ472" i="7"/>
  <c r="AN472" i="7"/>
  <c r="AR472" i="7"/>
  <c r="AV472" i="7"/>
  <c r="AZ472" i="7"/>
  <c r="L473" i="7"/>
  <c r="P473" i="7"/>
  <c r="T473" i="7"/>
  <c r="X473" i="7"/>
  <c r="AB473" i="7"/>
  <c r="AF473" i="7"/>
  <c r="AJ473" i="7"/>
  <c r="AN473" i="7"/>
  <c r="AR473" i="7"/>
  <c r="AV473" i="7"/>
  <c r="AZ473" i="7"/>
  <c r="L474" i="7"/>
  <c r="P474" i="7"/>
  <c r="T474" i="7"/>
  <c r="X474" i="7"/>
  <c r="AB474" i="7"/>
  <c r="AF474" i="7"/>
  <c r="AJ474" i="7"/>
  <c r="AN474" i="7"/>
  <c r="AR474" i="7"/>
  <c r="AV474" i="7"/>
  <c r="AZ474" i="7"/>
  <c r="AV108" i="43"/>
  <c r="L477" i="7"/>
  <c r="P477" i="7"/>
  <c r="T477" i="7"/>
  <c r="X477" i="7"/>
  <c r="AB477" i="7"/>
  <c r="AF477" i="7"/>
  <c r="AJ477" i="7"/>
  <c r="AN477" i="7"/>
  <c r="AR477" i="7"/>
  <c r="AV477" i="7"/>
  <c r="AZ477" i="7"/>
  <c r="L478" i="7"/>
  <c r="P478" i="7"/>
  <c r="T478" i="7"/>
  <c r="X478" i="7"/>
  <c r="AB478" i="7"/>
  <c r="AF478" i="7"/>
  <c r="AJ478" i="7"/>
  <c r="AN478" i="7"/>
  <c r="AR478" i="7"/>
  <c r="AV478" i="7"/>
  <c r="AZ478" i="7"/>
  <c r="L479" i="7"/>
  <c r="P479" i="7"/>
  <c r="T479" i="7"/>
  <c r="X479" i="7"/>
  <c r="AB479" i="7"/>
  <c r="AF479" i="7"/>
  <c r="AJ479" i="7"/>
  <c r="AN479" i="7"/>
  <c r="AR479" i="7"/>
  <c r="AV479" i="7"/>
  <c r="AZ479" i="7"/>
  <c r="L480" i="7"/>
  <c r="P480" i="7"/>
  <c r="T480" i="7"/>
  <c r="X480" i="7"/>
  <c r="AB480" i="7"/>
  <c r="AF480" i="7"/>
  <c r="AJ480" i="7"/>
  <c r="AN480" i="7"/>
  <c r="AR480" i="7"/>
  <c r="AV480" i="7"/>
  <c r="AZ480" i="7"/>
  <c r="L481" i="7"/>
  <c r="P481" i="7"/>
  <c r="T481" i="7"/>
  <c r="X481" i="7"/>
  <c r="AB481" i="7"/>
  <c r="AF481" i="7"/>
  <c r="AJ481" i="7"/>
  <c r="AN481" i="7"/>
  <c r="AR481" i="7"/>
  <c r="AV481" i="7"/>
  <c r="AZ481" i="7"/>
  <c r="L482" i="7"/>
  <c r="P482" i="7"/>
  <c r="T482" i="7"/>
  <c r="X482" i="7"/>
  <c r="AB482" i="7"/>
  <c r="AF482" i="7"/>
  <c r="AJ482" i="7"/>
  <c r="AN482" i="7"/>
  <c r="AR482" i="7"/>
  <c r="AV482" i="7"/>
  <c r="AZ482" i="7"/>
  <c r="L483" i="7"/>
  <c r="P483" i="7"/>
  <c r="T483" i="7"/>
  <c r="X483" i="7"/>
  <c r="AB483" i="7"/>
  <c r="AF483" i="7"/>
  <c r="AJ483" i="7"/>
  <c r="AN483" i="7"/>
  <c r="AR483" i="7"/>
  <c r="AV483" i="7"/>
  <c r="AZ483" i="7"/>
  <c r="AV109" i="43"/>
  <c r="L486" i="7"/>
  <c r="P486" i="7"/>
  <c r="T486" i="7"/>
  <c r="X486" i="7"/>
  <c r="AB486" i="7"/>
  <c r="AF486" i="7"/>
  <c r="AJ486" i="7"/>
  <c r="AN486" i="7"/>
  <c r="AR486" i="7"/>
  <c r="AV486" i="7"/>
  <c r="AZ486" i="7"/>
  <c r="L487" i="7"/>
  <c r="P487" i="7"/>
  <c r="T487" i="7"/>
  <c r="X487" i="7"/>
  <c r="AB487" i="7"/>
  <c r="AF487" i="7"/>
  <c r="AJ487" i="7"/>
  <c r="AN487" i="7"/>
  <c r="AR487" i="7"/>
  <c r="AV487" i="7"/>
  <c r="AZ487" i="7"/>
  <c r="L488" i="7"/>
  <c r="P488" i="7"/>
  <c r="T488" i="7"/>
  <c r="X488" i="7"/>
  <c r="AB488" i="7"/>
  <c r="AF488" i="7"/>
  <c r="AJ488" i="7"/>
  <c r="AN488" i="7"/>
  <c r="AR488" i="7"/>
  <c r="AV488" i="7"/>
  <c r="AZ488" i="7"/>
  <c r="L489" i="7"/>
  <c r="P489" i="7"/>
  <c r="T489" i="7"/>
  <c r="X489" i="7"/>
  <c r="AB489" i="7"/>
  <c r="AF489" i="7"/>
  <c r="AJ489" i="7"/>
  <c r="AN489" i="7"/>
  <c r="AR489" i="7"/>
  <c r="AV489" i="7"/>
  <c r="AZ489" i="7"/>
  <c r="AV110" i="43"/>
  <c r="L492" i="7"/>
  <c r="P492" i="7"/>
  <c r="T492" i="7"/>
  <c r="X492" i="7"/>
  <c r="AB492" i="7"/>
  <c r="AF492" i="7"/>
  <c r="AJ492" i="7"/>
  <c r="AN492" i="7"/>
  <c r="AR492" i="7"/>
  <c r="AV492" i="7"/>
  <c r="AZ492" i="7"/>
  <c r="L493" i="7"/>
  <c r="P493" i="7"/>
  <c r="T493" i="7"/>
  <c r="X493" i="7"/>
  <c r="AB493" i="7"/>
  <c r="AF493" i="7"/>
  <c r="AJ493" i="7"/>
  <c r="AN493" i="7"/>
  <c r="AR493" i="7"/>
  <c r="AV493" i="7"/>
  <c r="AZ493" i="7"/>
  <c r="L494" i="7"/>
  <c r="P494" i="7"/>
  <c r="T494" i="7"/>
  <c r="X494" i="7"/>
  <c r="AB494" i="7"/>
  <c r="AF494" i="7"/>
  <c r="AJ494" i="7"/>
  <c r="AN494" i="7"/>
  <c r="AR494" i="7"/>
  <c r="AV494" i="7"/>
  <c r="AZ494" i="7"/>
  <c r="L495" i="7"/>
  <c r="P495" i="7"/>
  <c r="T495" i="7"/>
  <c r="X495" i="7"/>
  <c r="AB495" i="7"/>
  <c r="AF495" i="7"/>
  <c r="AJ495" i="7"/>
  <c r="AN495" i="7"/>
  <c r="AR495" i="7"/>
  <c r="AV495" i="7"/>
  <c r="AZ495" i="7"/>
  <c r="AV111" i="43"/>
  <c r="L498" i="7"/>
  <c r="P498" i="7"/>
  <c r="T498" i="7"/>
  <c r="X498" i="7"/>
  <c r="AB498" i="7"/>
  <c r="AF498" i="7"/>
  <c r="AJ498" i="7"/>
  <c r="AN498" i="7"/>
  <c r="AR498" i="7"/>
  <c r="AV498" i="7"/>
  <c r="AZ498" i="7"/>
  <c r="L499" i="7"/>
  <c r="P499" i="7"/>
  <c r="T499" i="7"/>
  <c r="X499" i="7"/>
  <c r="AB499" i="7"/>
  <c r="AF499" i="7"/>
  <c r="AJ499" i="7"/>
  <c r="AN499" i="7"/>
  <c r="AR499" i="7"/>
  <c r="AV499" i="7"/>
  <c r="AZ499" i="7"/>
  <c r="L500" i="7"/>
  <c r="P500" i="7"/>
  <c r="T500" i="7"/>
  <c r="X500" i="7"/>
  <c r="AB500" i="7"/>
  <c r="AF500" i="7"/>
  <c r="AJ500" i="7"/>
  <c r="AN500" i="7"/>
  <c r="AR500" i="7"/>
  <c r="AV500" i="7"/>
  <c r="AZ500" i="7"/>
  <c r="L501" i="7"/>
  <c r="P501" i="7"/>
  <c r="T501" i="7"/>
  <c r="X501" i="7"/>
  <c r="AB501" i="7"/>
  <c r="AF501" i="7"/>
  <c r="AJ501" i="7"/>
  <c r="AN501" i="7"/>
  <c r="AR501" i="7"/>
  <c r="AV501" i="7"/>
  <c r="AZ501" i="7"/>
  <c r="AV112" i="43"/>
  <c r="AV114" i="43"/>
  <c r="AV124" i="43"/>
  <c r="AV92" i="43"/>
  <c r="AV86" i="43"/>
  <c r="AV158" i="43"/>
  <c r="AV263" i="43"/>
  <c r="AV268" i="43"/>
  <c r="AR51" i="43"/>
  <c r="AR43" i="43"/>
  <c r="AR38" i="43"/>
  <c r="AR32" i="43"/>
  <c r="AR15" i="43"/>
  <c r="AR16" i="43"/>
  <c r="AR17" i="43"/>
  <c r="AR18" i="43"/>
  <c r="AR14" i="43"/>
  <c r="AR19" i="43"/>
  <c r="AR20" i="43"/>
  <c r="AR11" i="43"/>
  <c r="AR54" i="43"/>
  <c r="AR256" i="43"/>
  <c r="AR257" i="43"/>
  <c r="AR258" i="43"/>
  <c r="AR260" i="43"/>
  <c r="AR245" i="43"/>
  <c r="AR246" i="43"/>
  <c r="AR247" i="43"/>
  <c r="AR248" i="43"/>
  <c r="AR249" i="43"/>
  <c r="AR250" i="43"/>
  <c r="AR251" i="43"/>
  <c r="AR239" i="43"/>
  <c r="AR240" i="43"/>
  <c r="AR241" i="43"/>
  <c r="AR242" i="43"/>
  <c r="AR254" i="43"/>
  <c r="AR230" i="43"/>
  <c r="AR224" i="43"/>
  <c r="AR225" i="43"/>
  <c r="AR226" i="43"/>
  <c r="AR227" i="43"/>
  <c r="AR228" i="43"/>
  <c r="AR212" i="43"/>
  <c r="AR213" i="43"/>
  <c r="AR214" i="43"/>
  <c r="AR215" i="43"/>
  <c r="AR216" i="43"/>
  <c r="AR217" i="43"/>
  <c r="AR218" i="43"/>
  <c r="AR219" i="43"/>
  <c r="AR220" i="43"/>
  <c r="AR221" i="43"/>
  <c r="AR206" i="43"/>
  <c r="AB946" i="7"/>
  <c r="AF946" i="7"/>
  <c r="AJ946" i="7"/>
  <c r="AN946" i="7"/>
  <c r="AR946" i="7"/>
  <c r="AV946" i="7"/>
  <c r="AR207" i="43"/>
  <c r="AR208" i="43"/>
  <c r="AR209" i="43"/>
  <c r="AR201" i="43"/>
  <c r="AR202" i="43"/>
  <c r="AR203" i="43"/>
  <c r="AR194" i="43"/>
  <c r="AR195" i="43"/>
  <c r="AR196" i="43"/>
  <c r="AR197" i="43"/>
  <c r="AR198" i="43"/>
  <c r="AR187" i="43"/>
  <c r="AR188" i="43"/>
  <c r="AR189" i="43"/>
  <c r="AR190" i="43"/>
  <c r="AR191" i="43"/>
  <c r="AR184" i="43"/>
  <c r="AR177" i="43"/>
  <c r="AR233" i="43"/>
  <c r="AR156" i="43"/>
  <c r="AR151" i="43"/>
  <c r="AR142" i="43"/>
  <c r="AR134" i="43"/>
  <c r="AR129" i="43"/>
  <c r="AR100" i="43"/>
  <c r="AR101" i="43"/>
  <c r="AR102" i="43"/>
  <c r="AR103" i="43"/>
  <c r="AR104" i="43"/>
  <c r="AR105" i="43"/>
  <c r="AR106" i="43"/>
  <c r="AR107" i="43"/>
  <c r="AR108" i="43"/>
  <c r="AR109" i="43"/>
  <c r="AR110" i="43"/>
  <c r="AR111" i="43"/>
  <c r="AR112" i="43"/>
  <c r="AR114" i="43"/>
  <c r="AR124" i="43"/>
  <c r="AR92" i="43"/>
  <c r="AR86" i="43"/>
  <c r="AR158" i="43"/>
  <c r="AR263" i="43"/>
  <c r="AR268" i="43"/>
  <c r="AN51" i="43"/>
  <c r="AN43" i="43"/>
  <c r="AN38" i="43"/>
  <c r="AN32" i="43"/>
  <c r="AN15" i="43"/>
  <c r="AN16" i="43"/>
  <c r="AN17" i="43"/>
  <c r="AN18" i="43"/>
  <c r="AN14" i="43"/>
  <c r="AN19" i="43"/>
  <c r="AN20" i="43"/>
  <c r="AN11" i="43"/>
  <c r="AN54" i="43"/>
  <c r="AN256" i="43"/>
  <c r="AN257" i="43"/>
  <c r="AN258" i="43"/>
  <c r="AN260" i="43"/>
  <c r="AN245" i="43"/>
  <c r="AN246" i="43"/>
  <c r="AN247" i="43"/>
  <c r="AN248" i="43"/>
  <c r="AN249" i="43"/>
  <c r="AN251" i="43"/>
  <c r="AN239" i="43"/>
  <c r="AN240" i="43"/>
  <c r="AN241" i="43"/>
  <c r="AN242" i="43"/>
  <c r="AN254" i="43"/>
  <c r="AN230" i="43"/>
  <c r="AN224" i="43"/>
  <c r="AN225" i="43"/>
  <c r="AN226" i="43"/>
  <c r="AN227" i="43"/>
  <c r="AN228" i="43"/>
  <c r="AN212" i="43"/>
  <c r="AN213" i="43"/>
  <c r="AN214" i="43"/>
  <c r="AN215" i="43"/>
  <c r="AN216" i="43"/>
  <c r="AN217" i="43"/>
  <c r="AN218" i="43"/>
  <c r="AN219" i="43"/>
  <c r="AN220" i="43"/>
  <c r="AN221" i="43"/>
  <c r="AN206" i="43"/>
  <c r="AN207" i="43"/>
  <c r="AN208" i="43"/>
  <c r="AN209" i="43"/>
  <c r="AN201" i="43"/>
  <c r="AN202" i="43"/>
  <c r="AN203" i="43"/>
  <c r="AN194" i="43"/>
  <c r="AN195" i="43"/>
  <c r="AN196" i="43"/>
  <c r="AN197" i="43"/>
  <c r="AN198" i="43"/>
  <c r="AN187" i="43"/>
  <c r="AN188" i="43"/>
  <c r="AN189" i="43"/>
  <c r="AN190" i="43"/>
  <c r="AN191" i="43"/>
  <c r="AN184" i="43"/>
  <c r="AN177" i="43"/>
  <c r="AN233" i="43"/>
  <c r="AN156" i="43"/>
  <c r="AN151" i="43"/>
  <c r="AN142" i="43"/>
  <c r="AN134" i="43"/>
  <c r="AN129" i="43"/>
  <c r="AN100" i="43"/>
  <c r="AN101" i="43"/>
  <c r="AN102" i="43"/>
  <c r="AN103" i="43"/>
  <c r="AN104" i="43"/>
  <c r="AN105" i="43"/>
  <c r="AN106" i="43"/>
  <c r="AN107" i="43"/>
  <c r="AN108" i="43"/>
  <c r="AN109" i="43"/>
  <c r="AN110" i="43"/>
  <c r="AN111" i="43"/>
  <c r="AN112" i="43"/>
  <c r="AN114" i="43"/>
  <c r="AN124" i="43"/>
  <c r="AN92" i="43"/>
  <c r="AN86" i="43"/>
  <c r="AN158" i="43"/>
  <c r="AN263" i="43"/>
  <c r="AN268" i="43"/>
  <c r="AJ51" i="43"/>
  <c r="AJ43" i="43"/>
  <c r="AJ38" i="43"/>
  <c r="AJ32" i="43"/>
  <c r="AJ15" i="43"/>
  <c r="AJ16" i="43"/>
  <c r="AJ17" i="43"/>
  <c r="AJ18" i="43"/>
  <c r="AJ14" i="43"/>
  <c r="AJ19" i="43"/>
  <c r="AJ20" i="43"/>
  <c r="AJ11" i="43"/>
  <c r="AJ54" i="43"/>
  <c r="AJ256" i="43"/>
  <c r="AJ257" i="43"/>
  <c r="AJ258" i="43"/>
  <c r="AJ260" i="43"/>
  <c r="AJ245" i="43"/>
  <c r="AJ246" i="43"/>
  <c r="AJ247" i="43"/>
  <c r="AJ248" i="43"/>
  <c r="AJ249" i="43"/>
  <c r="AJ251" i="43"/>
  <c r="AJ239" i="43"/>
  <c r="AJ240" i="43"/>
  <c r="AJ241" i="43"/>
  <c r="AJ242" i="43"/>
  <c r="AJ254" i="43"/>
  <c r="AJ230" i="43"/>
  <c r="AJ224" i="43"/>
  <c r="AJ225" i="43"/>
  <c r="AJ226" i="43"/>
  <c r="AJ227" i="43"/>
  <c r="AJ228" i="43"/>
  <c r="AJ212" i="43"/>
  <c r="AJ213" i="43"/>
  <c r="AJ214" i="43"/>
  <c r="AJ215" i="43"/>
  <c r="AJ216" i="43"/>
  <c r="AJ217" i="43"/>
  <c r="AJ218" i="43"/>
  <c r="AJ219" i="43"/>
  <c r="AJ220" i="43"/>
  <c r="AJ221" i="43"/>
  <c r="AJ206" i="43"/>
  <c r="AJ207" i="43"/>
  <c r="AJ208" i="43"/>
  <c r="AJ209" i="43"/>
  <c r="AJ201" i="43"/>
  <c r="AJ202" i="43"/>
  <c r="AJ203" i="43"/>
  <c r="AJ194" i="43"/>
  <c r="AJ195" i="43"/>
  <c r="AJ196" i="43"/>
  <c r="AJ197" i="43"/>
  <c r="AJ198" i="43"/>
  <c r="AJ187" i="43"/>
  <c r="AJ188" i="43"/>
  <c r="AJ189" i="43"/>
  <c r="AJ190" i="43"/>
  <c r="AJ191" i="43"/>
  <c r="AJ184" i="43"/>
  <c r="AJ177" i="43"/>
  <c r="AJ233" i="43"/>
  <c r="AJ156" i="43"/>
  <c r="AJ151" i="43"/>
  <c r="AJ142" i="43"/>
  <c r="AJ134" i="43"/>
  <c r="AJ129" i="43"/>
  <c r="AJ100" i="43"/>
  <c r="AJ101" i="43"/>
  <c r="AJ102" i="43"/>
  <c r="AJ103" i="43"/>
  <c r="AJ104" i="43"/>
  <c r="AJ105" i="43"/>
  <c r="AJ106" i="43"/>
  <c r="AJ107" i="43"/>
  <c r="AJ108" i="43"/>
  <c r="AJ109" i="43"/>
  <c r="AJ110" i="43"/>
  <c r="AJ111" i="43"/>
  <c r="AJ112" i="43"/>
  <c r="AJ114" i="43"/>
  <c r="AJ124" i="43"/>
  <c r="AJ92" i="43"/>
  <c r="AJ86" i="43"/>
  <c r="AJ158" i="43"/>
  <c r="AJ263" i="43"/>
  <c r="AJ268" i="43"/>
  <c r="AF51" i="43"/>
  <c r="AF43" i="43"/>
  <c r="AF38" i="43"/>
  <c r="AF32" i="43"/>
  <c r="AF15" i="43"/>
  <c r="AF16" i="43"/>
  <c r="AF17" i="43"/>
  <c r="AF18" i="43"/>
  <c r="AF14" i="43"/>
  <c r="AF19" i="43"/>
  <c r="AF20" i="43"/>
  <c r="AF11" i="43"/>
  <c r="AF54" i="43"/>
  <c r="AF256" i="43"/>
  <c r="AF257" i="43"/>
  <c r="AF258" i="43"/>
  <c r="AF260" i="43"/>
  <c r="AF245" i="43"/>
  <c r="AF246" i="43"/>
  <c r="AF247" i="43"/>
  <c r="AF248" i="43"/>
  <c r="AF249" i="43"/>
  <c r="AF251" i="43"/>
  <c r="AF239" i="43"/>
  <c r="AF240" i="43"/>
  <c r="AF241" i="43"/>
  <c r="AF242" i="43"/>
  <c r="AF254" i="43"/>
  <c r="AF230" i="43"/>
  <c r="AF224" i="43"/>
  <c r="AF225" i="43"/>
  <c r="AF226" i="43"/>
  <c r="AF227" i="43"/>
  <c r="AF228" i="43"/>
  <c r="AF212" i="43"/>
  <c r="AF213" i="43"/>
  <c r="AF214" i="43"/>
  <c r="AF215" i="43"/>
  <c r="AF216" i="43"/>
  <c r="AF217" i="43"/>
  <c r="AF218" i="43"/>
  <c r="AF219" i="43"/>
  <c r="AF220" i="43"/>
  <c r="AF221" i="43"/>
  <c r="AF206" i="43"/>
  <c r="AF207" i="43"/>
  <c r="AF208" i="43"/>
  <c r="AF209" i="43"/>
  <c r="AF201" i="43"/>
  <c r="AF202" i="43"/>
  <c r="AF203" i="43"/>
  <c r="AF194" i="43"/>
  <c r="AF195" i="43"/>
  <c r="AF196" i="43"/>
  <c r="AF197" i="43"/>
  <c r="AF198" i="43"/>
  <c r="AF187" i="43"/>
  <c r="AF188" i="43"/>
  <c r="AF189" i="43"/>
  <c r="AF190" i="43"/>
  <c r="AF191" i="43"/>
  <c r="AF184" i="43"/>
  <c r="AF177" i="43"/>
  <c r="AF233" i="43"/>
  <c r="AF156" i="43"/>
  <c r="AF151" i="43"/>
  <c r="AF142" i="43"/>
  <c r="AF134" i="43"/>
  <c r="AF129" i="43"/>
  <c r="AF100" i="43"/>
  <c r="AF101" i="43"/>
  <c r="AF102" i="43"/>
  <c r="AF103" i="43"/>
  <c r="AF104" i="43"/>
  <c r="AF105" i="43"/>
  <c r="AF106" i="43"/>
  <c r="AF107" i="43"/>
  <c r="AF108" i="43"/>
  <c r="AF109" i="43"/>
  <c r="AF110" i="43"/>
  <c r="AF111" i="43"/>
  <c r="AF112" i="43"/>
  <c r="AF114" i="43"/>
  <c r="AF124" i="43"/>
  <c r="AF92" i="43"/>
  <c r="AF86" i="43"/>
  <c r="AF158" i="43"/>
  <c r="AF263" i="43"/>
  <c r="AF268" i="43"/>
  <c r="AB51" i="43"/>
  <c r="AB43" i="43"/>
  <c r="AB38" i="43"/>
  <c r="AB32" i="43"/>
  <c r="AB15" i="43"/>
  <c r="AB16" i="43"/>
  <c r="AB17" i="43"/>
  <c r="AB18" i="43"/>
  <c r="AB14" i="43"/>
  <c r="AB19" i="43"/>
  <c r="AB20" i="43"/>
  <c r="AB11" i="43"/>
  <c r="AB54" i="43"/>
  <c r="AB256" i="43"/>
  <c r="AB257" i="43"/>
  <c r="AB258" i="43"/>
  <c r="AB260" i="43"/>
  <c r="AB245" i="43"/>
  <c r="AB246" i="43"/>
  <c r="AB247" i="43"/>
  <c r="AB248" i="43"/>
  <c r="AB249" i="43"/>
  <c r="AB251" i="43"/>
  <c r="AB239" i="43"/>
  <c r="AB240" i="43"/>
  <c r="AB241" i="43"/>
  <c r="AB242" i="43"/>
  <c r="AB254" i="43"/>
  <c r="AB230" i="43"/>
  <c r="AB224" i="43"/>
  <c r="AB225" i="43"/>
  <c r="AB226" i="43"/>
  <c r="AB227" i="43"/>
  <c r="AB228" i="43"/>
  <c r="AB212" i="43"/>
  <c r="AB213" i="43"/>
  <c r="AB214" i="43"/>
  <c r="AB215" i="43"/>
  <c r="AB216" i="43"/>
  <c r="AB217" i="43"/>
  <c r="AB218" i="43"/>
  <c r="AB219" i="43"/>
  <c r="AB220" i="43"/>
  <c r="AB221" i="43"/>
  <c r="AB206" i="43"/>
  <c r="AB207" i="43"/>
  <c r="AB208" i="43"/>
  <c r="AB209" i="43"/>
  <c r="AB201" i="43"/>
  <c r="AB202" i="43"/>
  <c r="AB203" i="43"/>
  <c r="AB194" i="43"/>
  <c r="AB195" i="43"/>
  <c r="AB196" i="43"/>
  <c r="AB197" i="43"/>
  <c r="AB198" i="43"/>
  <c r="AB187" i="43"/>
  <c r="AB188" i="43"/>
  <c r="AB189" i="43"/>
  <c r="AB190" i="43"/>
  <c r="AB191" i="43"/>
  <c r="AB184" i="43"/>
  <c r="AB177" i="43"/>
  <c r="AB233" i="43"/>
  <c r="AB156" i="43"/>
  <c r="AB151" i="43"/>
  <c r="AB142" i="43"/>
  <c r="AB134" i="43"/>
  <c r="AB129" i="43"/>
  <c r="AB100" i="43"/>
  <c r="AB101" i="43"/>
  <c r="AB102" i="43"/>
  <c r="AB103" i="43"/>
  <c r="AB104" i="43"/>
  <c r="AB105" i="43"/>
  <c r="AB106" i="43"/>
  <c r="AB107" i="43"/>
  <c r="AB108" i="43"/>
  <c r="AB109" i="43"/>
  <c r="AB110" i="43"/>
  <c r="AB111" i="43"/>
  <c r="AB112" i="43"/>
  <c r="AB114" i="43"/>
  <c r="AB124" i="43"/>
  <c r="AB92" i="43"/>
  <c r="AB86" i="43"/>
  <c r="AB158" i="43"/>
  <c r="AB263" i="43"/>
  <c r="AB268" i="43"/>
  <c r="X51" i="43"/>
  <c r="X43" i="43"/>
  <c r="X38" i="43"/>
  <c r="X32" i="43"/>
  <c r="X15" i="43"/>
  <c r="X16" i="43"/>
  <c r="X17" i="43"/>
  <c r="X18" i="43"/>
  <c r="X14" i="43"/>
  <c r="X19" i="43"/>
  <c r="X20" i="43"/>
  <c r="X11" i="43"/>
  <c r="X54" i="43"/>
  <c r="X256" i="43"/>
  <c r="X257" i="43"/>
  <c r="X258" i="43"/>
  <c r="X260" i="43"/>
  <c r="X245" i="43"/>
  <c r="X246" i="43"/>
  <c r="X247" i="43"/>
  <c r="X248" i="43"/>
  <c r="X249" i="43"/>
  <c r="X251" i="43"/>
  <c r="X239" i="43"/>
  <c r="X240" i="43"/>
  <c r="X241" i="43"/>
  <c r="X242" i="43"/>
  <c r="X254" i="43"/>
  <c r="X230" i="43"/>
  <c r="X224" i="43"/>
  <c r="X225" i="43"/>
  <c r="X226" i="43"/>
  <c r="X227" i="43"/>
  <c r="X228" i="43"/>
  <c r="X212" i="43"/>
  <c r="X213" i="43"/>
  <c r="X214" i="43"/>
  <c r="X215" i="43"/>
  <c r="X216" i="43"/>
  <c r="X217" i="43"/>
  <c r="X218" i="43"/>
  <c r="X219" i="43"/>
  <c r="X220" i="43"/>
  <c r="X221" i="43"/>
  <c r="X206" i="43"/>
  <c r="X207" i="43"/>
  <c r="X208" i="43"/>
  <c r="X209" i="43"/>
  <c r="X201" i="43"/>
  <c r="X202" i="43"/>
  <c r="X203" i="43"/>
  <c r="X194" i="43"/>
  <c r="X195" i="43"/>
  <c r="X196" i="43"/>
  <c r="X197" i="43"/>
  <c r="X198" i="43"/>
  <c r="X187" i="43"/>
  <c r="X188" i="43"/>
  <c r="X189" i="43"/>
  <c r="X190" i="43"/>
  <c r="X191" i="43"/>
  <c r="X184" i="43"/>
  <c r="X177" i="43"/>
  <c r="X233" i="43"/>
  <c r="X156" i="43"/>
  <c r="X151" i="43"/>
  <c r="X142" i="43"/>
  <c r="X134" i="43"/>
  <c r="X129" i="43"/>
  <c r="X100" i="43"/>
  <c r="X101" i="43"/>
  <c r="X102" i="43"/>
  <c r="X103" i="43"/>
  <c r="X104" i="43"/>
  <c r="X105" i="43"/>
  <c r="X106" i="43"/>
  <c r="X107" i="43"/>
  <c r="X108" i="43"/>
  <c r="X109" i="43"/>
  <c r="X110" i="43"/>
  <c r="X111" i="43"/>
  <c r="X112" i="43"/>
  <c r="X114" i="43"/>
  <c r="X124" i="43"/>
  <c r="X92" i="43"/>
  <c r="X86" i="43"/>
  <c r="X158" i="43"/>
  <c r="X263" i="43"/>
  <c r="X268" i="43"/>
  <c r="T51" i="43"/>
  <c r="T43" i="43"/>
  <c r="T38" i="43"/>
  <c r="T32" i="43"/>
  <c r="T15" i="43"/>
  <c r="T16" i="43"/>
  <c r="T17" i="43"/>
  <c r="T18" i="43"/>
  <c r="T14" i="43"/>
  <c r="T19" i="43"/>
  <c r="T20" i="43"/>
  <c r="T11" i="43"/>
  <c r="T54" i="43"/>
  <c r="T256" i="43"/>
  <c r="T257" i="43"/>
  <c r="T258" i="43"/>
  <c r="T260" i="43"/>
  <c r="T245" i="43"/>
  <c r="T246" i="43"/>
  <c r="T247" i="43"/>
  <c r="T248" i="43"/>
  <c r="T249" i="43"/>
  <c r="T251" i="43"/>
  <c r="T239" i="43"/>
  <c r="T240" i="43"/>
  <c r="T241" i="43"/>
  <c r="T242" i="43"/>
  <c r="T254" i="43"/>
  <c r="T230" i="43"/>
  <c r="T224" i="43"/>
  <c r="T225" i="43"/>
  <c r="T226" i="43"/>
  <c r="T227" i="43"/>
  <c r="T228" i="43"/>
  <c r="T212" i="43"/>
  <c r="T213" i="43"/>
  <c r="T214" i="43"/>
  <c r="T215" i="43"/>
  <c r="T216" i="43"/>
  <c r="T217" i="43"/>
  <c r="T218" i="43"/>
  <c r="T219" i="43"/>
  <c r="T220" i="43"/>
  <c r="T221" i="43"/>
  <c r="T206" i="43"/>
  <c r="T207" i="43"/>
  <c r="T208" i="43"/>
  <c r="T209" i="43"/>
  <c r="T201" i="43"/>
  <c r="T202" i="43"/>
  <c r="T203" i="43"/>
  <c r="T194" i="43"/>
  <c r="T195" i="43"/>
  <c r="T196" i="43"/>
  <c r="T197" i="43"/>
  <c r="T198" i="43"/>
  <c r="T187" i="43"/>
  <c r="T188" i="43"/>
  <c r="T189" i="43"/>
  <c r="T190" i="43"/>
  <c r="T191" i="43"/>
  <c r="T184" i="43"/>
  <c r="T177" i="43"/>
  <c r="T233" i="43"/>
  <c r="T156" i="43"/>
  <c r="T151" i="43"/>
  <c r="T142" i="43"/>
  <c r="T134" i="43"/>
  <c r="T129" i="43"/>
  <c r="T100" i="43"/>
  <c r="T101" i="43"/>
  <c r="T102" i="43"/>
  <c r="T103" i="43"/>
  <c r="T104" i="43"/>
  <c r="T105" i="43"/>
  <c r="X461" i="7"/>
  <c r="T106" i="43"/>
  <c r="T107" i="43"/>
  <c r="T108" i="43"/>
  <c r="T109" i="43"/>
  <c r="T110" i="43"/>
  <c r="T111" i="43"/>
  <c r="T112" i="43"/>
  <c r="T114" i="43"/>
  <c r="T124" i="43"/>
  <c r="T92" i="43"/>
  <c r="T86" i="43"/>
  <c r="T158" i="43"/>
  <c r="T263" i="43"/>
  <c r="T268" i="43"/>
  <c r="P51" i="43"/>
  <c r="P43" i="43"/>
  <c r="P38" i="43"/>
  <c r="P32" i="43"/>
  <c r="P15" i="43"/>
  <c r="P16" i="43"/>
  <c r="P17" i="43"/>
  <c r="P18" i="43"/>
  <c r="P14" i="43"/>
  <c r="P19" i="43"/>
  <c r="P20" i="43"/>
  <c r="P11" i="43"/>
  <c r="P54" i="43"/>
  <c r="L1153" i="7"/>
  <c r="P1153" i="7"/>
  <c r="T1153" i="7"/>
  <c r="L1154" i="7"/>
  <c r="P1154" i="7"/>
  <c r="T1154" i="7"/>
  <c r="L1155" i="7"/>
  <c r="P1155" i="7"/>
  <c r="T1155" i="7"/>
  <c r="L1156" i="7"/>
  <c r="P1156" i="7"/>
  <c r="T1156" i="7"/>
  <c r="P256" i="43"/>
  <c r="L1159" i="7"/>
  <c r="P1159" i="7"/>
  <c r="T1159" i="7"/>
  <c r="L1160" i="7"/>
  <c r="P1160" i="7"/>
  <c r="T1160" i="7"/>
  <c r="L1161" i="7"/>
  <c r="P1161" i="7"/>
  <c r="T1161" i="7"/>
  <c r="L1162" i="7"/>
  <c r="P1162" i="7"/>
  <c r="T1162" i="7"/>
  <c r="P257" i="43"/>
  <c r="P258" i="43"/>
  <c r="P260" i="43"/>
  <c r="L1097" i="7"/>
  <c r="P1097" i="7"/>
  <c r="T1097" i="7"/>
  <c r="L1098" i="7"/>
  <c r="P1098" i="7"/>
  <c r="T1098" i="7"/>
  <c r="L1099" i="7"/>
  <c r="P1099" i="7"/>
  <c r="T1099" i="7"/>
  <c r="L1100" i="7"/>
  <c r="P1100" i="7"/>
  <c r="T1100" i="7"/>
  <c r="P245" i="43"/>
  <c r="L1103" i="7"/>
  <c r="P1103" i="7"/>
  <c r="T1103" i="7"/>
  <c r="L1104" i="7"/>
  <c r="P1104" i="7"/>
  <c r="T1104" i="7"/>
  <c r="L1105" i="7"/>
  <c r="P1105" i="7"/>
  <c r="T1105" i="7"/>
  <c r="L1106" i="7"/>
  <c r="P1106" i="7"/>
  <c r="T1106" i="7"/>
  <c r="P246" i="43"/>
  <c r="L1115" i="7"/>
  <c r="P1115" i="7"/>
  <c r="T1115" i="7"/>
  <c r="L1116" i="7"/>
  <c r="P1116" i="7"/>
  <c r="T1116" i="7"/>
  <c r="L1117" i="7"/>
  <c r="P1117" i="7"/>
  <c r="T1117" i="7"/>
  <c r="L1118" i="7"/>
  <c r="P1118" i="7"/>
  <c r="T1118" i="7"/>
  <c r="P247" i="43"/>
  <c r="L1121" i="7"/>
  <c r="P1121" i="7"/>
  <c r="T1121" i="7"/>
  <c r="L1122" i="7"/>
  <c r="P1122" i="7"/>
  <c r="T1122" i="7"/>
  <c r="L1123" i="7"/>
  <c r="P1123" i="7"/>
  <c r="T1123" i="7"/>
  <c r="L1124" i="7"/>
  <c r="P1124" i="7"/>
  <c r="T1124" i="7"/>
  <c r="P248" i="43"/>
  <c r="L1127" i="7"/>
  <c r="P1127" i="7"/>
  <c r="T1127" i="7"/>
  <c r="L1128" i="7"/>
  <c r="P1128" i="7"/>
  <c r="T1128" i="7"/>
  <c r="L1129" i="7"/>
  <c r="P1129" i="7"/>
  <c r="T1129" i="7"/>
  <c r="L1130" i="7"/>
  <c r="P1130" i="7"/>
  <c r="T1130" i="7"/>
  <c r="P249" i="43"/>
  <c r="P251" i="43"/>
  <c r="L1076" i="7"/>
  <c r="P1076" i="7"/>
  <c r="T1076" i="7"/>
  <c r="L1077" i="7"/>
  <c r="P1077" i="7"/>
  <c r="T1077" i="7"/>
  <c r="L1078" i="7"/>
  <c r="P1078" i="7"/>
  <c r="T1078" i="7"/>
  <c r="L1079" i="7"/>
  <c r="P1079" i="7"/>
  <c r="T1079" i="7"/>
  <c r="P239" i="43"/>
  <c r="L1082" i="7"/>
  <c r="P1082" i="7"/>
  <c r="T1082" i="7"/>
  <c r="L1083" i="7"/>
  <c r="P1083" i="7"/>
  <c r="T1083" i="7"/>
  <c r="L1084" i="7"/>
  <c r="P1084" i="7"/>
  <c r="T1084" i="7"/>
  <c r="L1085" i="7"/>
  <c r="P1085" i="7"/>
  <c r="T1085" i="7"/>
  <c r="P240" i="43"/>
  <c r="L1088" i="7"/>
  <c r="P1088" i="7"/>
  <c r="T1088" i="7"/>
  <c r="L1089" i="7"/>
  <c r="P1089" i="7"/>
  <c r="T1089" i="7"/>
  <c r="L1090" i="7"/>
  <c r="P1090" i="7"/>
  <c r="T1090" i="7"/>
  <c r="L1091" i="7"/>
  <c r="P1091" i="7"/>
  <c r="T1091" i="7"/>
  <c r="P241" i="43"/>
  <c r="P242" i="43"/>
  <c r="P254" i="43"/>
  <c r="T1063" i="7"/>
  <c r="T1064" i="7"/>
  <c r="T1065" i="7"/>
  <c r="T1066" i="7"/>
  <c r="P230" i="43"/>
  <c r="T1027" i="7"/>
  <c r="T1028" i="7"/>
  <c r="T1029" i="7"/>
  <c r="T1030" i="7"/>
  <c r="T1031" i="7"/>
  <c r="T1032" i="7"/>
  <c r="V1031" i="7"/>
  <c r="V1032" i="7"/>
  <c r="P224" i="43"/>
  <c r="T1035" i="7"/>
  <c r="T1036" i="7"/>
  <c r="T1037" i="7"/>
  <c r="T1038" i="7"/>
  <c r="T1039" i="7"/>
  <c r="T1040" i="7"/>
  <c r="P225" i="43"/>
  <c r="T1043" i="7"/>
  <c r="T1044" i="7"/>
  <c r="T1045" i="7"/>
  <c r="T1046" i="7"/>
  <c r="T1047" i="7"/>
  <c r="T1048" i="7"/>
  <c r="P226" i="43"/>
  <c r="T1052" i="7"/>
  <c r="T1053" i="7"/>
  <c r="T1054" i="7"/>
  <c r="T1055" i="7"/>
  <c r="T1056" i="7"/>
  <c r="P227" i="43"/>
  <c r="P228" i="43"/>
  <c r="T966" i="7"/>
  <c r="T967" i="7"/>
  <c r="T968" i="7"/>
  <c r="T969" i="7"/>
  <c r="P212" i="43"/>
  <c r="T973" i="7"/>
  <c r="T974" i="7"/>
  <c r="T975" i="7"/>
  <c r="P213" i="43"/>
  <c r="T978" i="7"/>
  <c r="T979" i="7"/>
  <c r="T980" i="7"/>
  <c r="T981" i="7"/>
  <c r="P214" i="43"/>
  <c r="T984" i="7"/>
  <c r="T985" i="7"/>
  <c r="T986" i="7"/>
  <c r="T987" i="7"/>
  <c r="P215" i="43"/>
  <c r="T993" i="7"/>
  <c r="T994" i="7"/>
  <c r="T995" i="7"/>
  <c r="T996" i="7"/>
  <c r="P216" i="43"/>
  <c r="T1000" i="7"/>
  <c r="T1001" i="7"/>
  <c r="T1002" i="7"/>
  <c r="P217" i="43"/>
  <c r="T1005" i="7"/>
  <c r="T1006" i="7"/>
  <c r="T1007" i="7"/>
  <c r="T1008" i="7"/>
  <c r="P218" i="43"/>
  <c r="T1011" i="7"/>
  <c r="T1012" i="7"/>
  <c r="T1013" i="7"/>
  <c r="T1014" i="7"/>
  <c r="P219" i="43"/>
  <c r="T1017" i="7"/>
  <c r="T1018" i="7"/>
  <c r="T1019" i="7"/>
  <c r="T1020" i="7"/>
  <c r="P220" i="43"/>
  <c r="P221" i="43"/>
  <c r="T937" i="7"/>
  <c r="T938" i="7"/>
  <c r="T939" i="7"/>
  <c r="T940" i="7"/>
  <c r="T941" i="7"/>
  <c r="T942" i="7"/>
  <c r="V941" i="7"/>
  <c r="V942" i="7"/>
  <c r="P206" i="43"/>
  <c r="T945" i="7"/>
  <c r="T946" i="7"/>
  <c r="T948" i="7"/>
  <c r="T949" i="7"/>
  <c r="T950" i="7"/>
  <c r="P207" i="43"/>
  <c r="T953" i="7"/>
  <c r="T954" i="7"/>
  <c r="T956" i="7"/>
  <c r="T957" i="7"/>
  <c r="T958" i="7"/>
  <c r="V953" i="7"/>
  <c r="V954" i="7"/>
  <c r="V955" i="7"/>
  <c r="P208" i="43"/>
  <c r="P209" i="43"/>
  <c r="T917" i="7"/>
  <c r="T918" i="7"/>
  <c r="T919" i="7"/>
  <c r="T920" i="7"/>
  <c r="T921" i="7"/>
  <c r="T922" i="7"/>
  <c r="V921" i="7"/>
  <c r="V922" i="7"/>
  <c r="P201" i="43"/>
  <c r="T925" i="7"/>
  <c r="T926" i="7"/>
  <c r="T927" i="7"/>
  <c r="T928" i="7"/>
  <c r="T929" i="7"/>
  <c r="T930" i="7"/>
  <c r="P202" i="43"/>
  <c r="P203" i="43"/>
  <c r="T882" i="7"/>
  <c r="T883" i="7"/>
  <c r="T884" i="7"/>
  <c r="T885" i="7"/>
  <c r="T886" i="7"/>
  <c r="V885" i="7"/>
  <c r="V886" i="7"/>
  <c r="P194" i="43"/>
  <c r="T889" i="7"/>
  <c r="T890" i="7"/>
  <c r="T891" i="7"/>
  <c r="T892" i="7"/>
  <c r="T893" i="7"/>
  <c r="T894" i="7"/>
  <c r="P195" i="43"/>
  <c r="T897" i="7"/>
  <c r="T898" i="7"/>
  <c r="T899" i="7"/>
  <c r="T900" i="7"/>
  <c r="T901" i="7"/>
  <c r="T902" i="7"/>
  <c r="P196" i="43"/>
  <c r="T906" i="7"/>
  <c r="T907" i="7"/>
  <c r="T908" i="7"/>
  <c r="T909" i="7"/>
  <c r="T910" i="7"/>
  <c r="P197" i="43"/>
  <c r="P198" i="43"/>
  <c r="P187" i="43"/>
  <c r="P188" i="43"/>
  <c r="P189" i="43"/>
  <c r="P190" i="43"/>
  <c r="P191" i="43"/>
  <c r="P184" i="43"/>
  <c r="P177" i="43"/>
  <c r="P233" i="43"/>
  <c r="P156" i="43"/>
  <c r="P151" i="43"/>
  <c r="P142" i="43"/>
  <c r="P134" i="43"/>
  <c r="P129" i="43"/>
  <c r="P100" i="43"/>
  <c r="P101" i="43"/>
  <c r="P102" i="43"/>
  <c r="P103" i="43"/>
  <c r="P104" i="43"/>
  <c r="P105" i="43"/>
  <c r="P106" i="43"/>
  <c r="P107" i="43"/>
  <c r="P108" i="43"/>
  <c r="P109" i="43"/>
  <c r="P110" i="43"/>
  <c r="P111" i="43"/>
  <c r="P112" i="43"/>
  <c r="P114" i="43"/>
  <c r="P124" i="43"/>
  <c r="P92" i="43"/>
  <c r="P86" i="43"/>
  <c r="P158" i="43"/>
  <c r="P263" i="43"/>
  <c r="P268" i="43"/>
  <c r="L51" i="43"/>
  <c r="L43" i="43"/>
  <c r="L38" i="43"/>
  <c r="L32" i="43"/>
  <c r="L15" i="43"/>
  <c r="L16" i="43"/>
  <c r="L17" i="43"/>
  <c r="L18" i="43"/>
  <c r="L14" i="43"/>
  <c r="L19" i="43"/>
  <c r="L20" i="43"/>
  <c r="L11" i="43"/>
  <c r="L54" i="43"/>
  <c r="L256" i="43"/>
  <c r="L257" i="43"/>
  <c r="L258" i="43"/>
  <c r="L260" i="43"/>
  <c r="L245" i="43"/>
  <c r="L246" i="43"/>
  <c r="L247" i="43"/>
  <c r="L248" i="43"/>
  <c r="L249" i="43"/>
  <c r="L251" i="43"/>
  <c r="L239" i="43"/>
  <c r="L240" i="43"/>
  <c r="L241" i="43"/>
  <c r="L242" i="43"/>
  <c r="L254" i="43"/>
  <c r="L230" i="43"/>
  <c r="L224" i="43"/>
  <c r="L225" i="43"/>
  <c r="L226" i="43"/>
  <c r="L227" i="43"/>
  <c r="L228" i="43"/>
  <c r="L212" i="43"/>
  <c r="L213" i="43"/>
  <c r="L214" i="43"/>
  <c r="L215" i="43"/>
  <c r="L216" i="43"/>
  <c r="L217" i="43"/>
  <c r="L218" i="43"/>
  <c r="L219" i="43"/>
  <c r="L220" i="43"/>
  <c r="L221" i="43"/>
  <c r="L206" i="43"/>
  <c r="L207" i="43"/>
  <c r="L208" i="43"/>
  <c r="L209" i="43"/>
  <c r="L201" i="43"/>
  <c r="L202" i="43"/>
  <c r="L203" i="43"/>
  <c r="L194" i="43"/>
  <c r="L195" i="43"/>
  <c r="L196" i="43"/>
  <c r="L197" i="43"/>
  <c r="L198" i="43"/>
  <c r="L187" i="43"/>
  <c r="L188" i="43"/>
  <c r="L189" i="43"/>
  <c r="L190" i="43"/>
  <c r="L191" i="43"/>
  <c r="L184" i="43"/>
  <c r="L177" i="43"/>
  <c r="L233" i="43"/>
  <c r="L156" i="43"/>
  <c r="L151" i="43"/>
  <c r="L142" i="43"/>
  <c r="L134" i="43"/>
  <c r="L129" i="43"/>
  <c r="L100" i="43"/>
  <c r="L101" i="43"/>
  <c r="L102" i="43"/>
  <c r="L103" i="43"/>
  <c r="L104" i="43"/>
  <c r="L105" i="43"/>
  <c r="L461" i="7"/>
  <c r="P461" i="7"/>
  <c r="L106" i="43"/>
  <c r="L107" i="43"/>
  <c r="L108" i="43"/>
  <c r="L109" i="43"/>
  <c r="L110" i="43"/>
  <c r="L111" i="43"/>
  <c r="L112" i="43"/>
  <c r="L114" i="43"/>
  <c r="L124" i="43"/>
  <c r="L92" i="43"/>
  <c r="L86" i="43"/>
  <c r="L158" i="43"/>
  <c r="L263" i="43"/>
  <c r="L268" i="43"/>
  <c r="H51" i="43"/>
  <c r="H43" i="43"/>
  <c r="H38" i="43"/>
  <c r="H32" i="43"/>
  <c r="H15" i="43"/>
  <c r="H16" i="43"/>
  <c r="H17" i="43"/>
  <c r="H18" i="43"/>
  <c r="H14" i="43"/>
  <c r="H19" i="43"/>
  <c r="H20" i="43"/>
  <c r="H11" i="43"/>
  <c r="H54" i="43"/>
  <c r="H256" i="43"/>
  <c r="H257" i="43"/>
  <c r="H258" i="43"/>
  <c r="H260" i="43"/>
  <c r="H245" i="43"/>
  <c r="H246" i="43"/>
  <c r="H247" i="43"/>
  <c r="H248" i="43"/>
  <c r="H249" i="43"/>
  <c r="H251" i="43"/>
  <c r="H239" i="43"/>
  <c r="H240" i="43"/>
  <c r="H241" i="43"/>
  <c r="H242" i="43"/>
  <c r="H254" i="43"/>
  <c r="L1063" i="7"/>
  <c r="L1064" i="7"/>
  <c r="L1065" i="7"/>
  <c r="L1066" i="7"/>
  <c r="H230" i="43"/>
  <c r="L1027" i="7"/>
  <c r="L1028" i="7"/>
  <c r="L1029" i="7"/>
  <c r="L1030" i="7"/>
  <c r="L1031" i="7"/>
  <c r="L1032" i="7"/>
  <c r="H224" i="43"/>
  <c r="L1035" i="7"/>
  <c r="L1036" i="7"/>
  <c r="L1037" i="7"/>
  <c r="L1038" i="7"/>
  <c r="L1039" i="7"/>
  <c r="L1040" i="7"/>
  <c r="H225" i="43"/>
  <c r="L1043" i="7"/>
  <c r="L1044" i="7"/>
  <c r="L1045" i="7"/>
  <c r="L1046" i="7"/>
  <c r="L1047" i="7"/>
  <c r="L1048" i="7"/>
  <c r="H226" i="43"/>
  <c r="L1051" i="7"/>
  <c r="L1052" i="7"/>
  <c r="L1053" i="7"/>
  <c r="L1054" i="7"/>
  <c r="L1055" i="7"/>
  <c r="L1056" i="7"/>
  <c r="H227" i="43"/>
  <c r="H228" i="43"/>
  <c r="L966" i="7"/>
  <c r="L967" i="7"/>
  <c r="L968" i="7"/>
  <c r="L969" i="7"/>
  <c r="H212" i="43"/>
  <c r="L973" i="7"/>
  <c r="L974" i="7"/>
  <c r="L975" i="7"/>
  <c r="H213" i="43"/>
  <c r="L978" i="7"/>
  <c r="L979" i="7"/>
  <c r="L980" i="7"/>
  <c r="L981" i="7"/>
  <c r="H214" i="43"/>
  <c r="L984" i="7"/>
  <c r="L985" i="7"/>
  <c r="L986" i="7"/>
  <c r="L987" i="7"/>
  <c r="H215" i="43"/>
  <c r="L993" i="7"/>
  <c r="L994" i="7"/>
  <c r="L995" i="7"/>
  <c r="L996" i="7"/>
  <c r="H216" i="43"/>
  <c r="L1000" i="7"/>
  <c r="L1001" i="7"/>
  <c r="L1002" i="7"/>
  <c r="H217" i="43"/>
  <c r="L1005" i="7"/>
  <c r="L1006" i="7"/>
  <c r="L1007" i="7"/>
  <c r="L1008" i="7"/>
  <c r="H218" i="43"/>
  <c r="L1011" i="7"/>
  <c r="L1012" i="7"/>
  <c r="L1013" i="7"/>
  <c r="L1014" i="7"/>
  <c r="H219" i="43"/>
  <c r="L1017" i="7"/>
  <c r="L1018" i="7"/>
  <c r="L1019" i="7"/>
  <c r="L1020" i="7"/>
  <c r="H220" i="43"/>
  <c r="H221" i="43"/>
  <c r="L937" i="7"/>
  <c r="L938" i="7"/>
  <c r="L939" i="7"/>
  <c r="L940" i="7"/>
  <c r="L941" i="7"/>
  <c r="L942" i="7"/>
  <c r="H206" i="43"/>
  <c r="L945" i="7"/>
  <c r="L946" i="7"/>
  <c r="L948" i="7"/>
  <c r="L949" i="7"/>
  <c r="L950" i="7"/>
  <c r="H207" i="43"/>
  <c r="L953" i="7"/>
  <c r="L954" i="7"/>
  <c r="L956" i="7"/>
  <c r="L957" i="7"/>
  <c r="L958" i="7"/>
  <c r="N953" i="7"/>
  <c r="N954" i="7"/>
  <c r="N955" i="7"/>
  <c r="H208" i="43"/>
  <c r="H209" i="43"/>
  <c r="L917" i="7"/>
  <c r="L918" i="7"/>
  <c r="L919" i="7"/>
  <c r="L920" i="7"/>
  <c r="L921" i="7"/>
  <c r="L922" i="7"/>
  <c r="H201" i="43"/>
  <c r="L925" i="7"/>
  <c r="L926" i="7"/>
  <c r="L927" i="7"/>
  <c r="L928" i="7"/>
  <c r="L929" i="7"/>
  <c r="L930" i="7"/>
  <c r="H202" i="43"/>
  <c r="H203" i="43"/>
  <c r="L882" i="7"/>
  <c r="L883" i="7"/>
  <c r="L884" i="7"/>
  <c r="L885" i="7"/>
  <c r="L886" i="7"/>
  <c r="H194" i="43"/>
  <c r="L889" i="7"/>
  <c r="L890" i="7"/>
  <c r="L891" i="7"/>
  <c r="L892" i="7"/>
  <c r="L893" i="7"/>
  <c r="L894" i="7"/>
  <c r="H195" i="43"/>
  <c r="L897" i="7"/>
  <c r="L898" i="7"/>
  <c r="L899" i="7"/>
  <c r="L900" i="7"/>
  <c r="L901" i="7"/>
  <c r="L902" i="7"/>
  <c r="H196" i="43"/>
  <c r="L906" i="7"/>
  <c r="L907" i="7"/>
  <c r="L908" i="7"/>
  <c r="L909" i="7"/>
  <c r="L910" i="7"/>
  <c r="H197" i="43"/>
  <c r="H198" i="43"/>
  <c r="H187" i="43"/>
  <c r="H188" i="43"/>
  <c r="H189" i="43"/>
  <c r="H190" i="43"/>
  <c r="H191" i="43"/>
  <c r="H184" i="43"/>
  <c r="H177" i="43"/>
  <c r="H233" i="43"/>
  <c r="H156" i="43"/>
  <c r="H151" i="43"/>
  <c r="H142" i="43"/>
  <c r="H134" i="43"/>
  <c r="H129" i="43"/>
  <c r="H100" i="43"/>
  <c r="H101" i="43"/>
  <c r="H102" i="43"/>
  <c r="H103" i="43"/>
  <c r="H104" i="43"/>
  <c r="H105" i="43"/>
  <c r="H106" i="43"/>
  <c r="H107" i="43"/>
  <c r="H108" i="43"/>
  <c r="H109" i="43"/>
  <c r="H110" i="43"/>
  <c r="H111" i="43"/>
  <c r="H112" i="43"/>
  <c r="H114" i="43"/>
  <c r="H124" i="43"/>
  <c r="H92" i="43"/>
  <c r="H86" i="43"/>
  <c r="H158" i="43"/>
  <c r="H263" i="43"/>
  <c r="H268" i="43"/>
  <c r="D51" i="43"/>
  <c r="D43" i="43"/>
  <c r="D38" i="43"/>
  <c r="D32" i="43"/>
  <c r="D15" i="43"/>
  <c r="D16" i="43"/>
  <c r="D17" i="43"/>
  <c r="D18" i="43"/>
  <c r="D14" i="43"/>
  <c r="D19" i="43"/>
  <c r="D20" i="43"/>
  <c r="D11" i="43"/>
  <c r="D54" i="43"/>
  <c r="D256" i="43"/>
  <c r="D257" i="43"/>
  <c r="D258" i="43"/>
  <c r="D260" i="43"/>
  <c r="D245" i="43"/>
  <c r="D246" i="43"/>
  <c r="D247" i="43"/>
  <c r="D248" i="43"/>
  <c r="D249" i="43"/>
  <c r="D251" i="43"/>
  <c r="D239" i="43"/>
  <c r="D240" i="43"/>
  <c r="D241" i="43"/>
  <c r="D242" i="43"/>
  <c r="D254" i="43"/>
  <c r="D230" i="43"/>
  <c r="D224" i="43"/>
  <c r="D225" i="43"/>
  <c r="D226" i="43"/>
  <c r="D227" i="43"/>
  <c r="D228" i="43"/>
  <c r="D212" i="43"/>
  <c r="D213" i="43"/>
  <c r="D214" i="43"/>
  <c r="D215" i="43"/>
  <c r="D216" i="43"/>
  <c r="D217" i="43"/>
  <c r="D218" i="43"/>
  <c r="D219" i="43"/>
  <c r="D220" i="43"/>
  <c r="D221" i="43"/>
  <c r="D206" i="43"/>
  <c r="D207" i="43"/>
  <c r="D208" i="43"/>
  <c r="D209" i="43"/>
  <c r="D201" i="43"/>
  <c r="D202" i="43"/>
  <c r="D203" i="43"/>
  <c r="D194" i="43"/>
  <c r="D195" i="43"/>
  <c r="D196" i="43"/>
  <c r="D197" i="43"/>
  <c r="D198" i="43"/>
  <c r="D187" i="43"/>
  <c r="D188" i="43"/>
  <c r="D189" i="43"/>
  <c r="D190" i="43"/>
  <c r="D191" i="43"/>
  <c r="D184" i="43"/>
  <c r="D177" i="43"/>
  <c r="D233" i="43"/>
  <c r="D156" i="43"/>
  <c r="D151" i="43"/>
  <c r="D142" i="43"/>
  <c r="D134" i="43"/>
  <c r="D129" i="43"/>
  <c r="D100" i="43"/>
  <c r="D101" i="43"/>
  <c r="D102" i="43"/>
  <c r="D103" i="43"/>
  <c r="D104" i="43"/>
  <c r="D105" i="43"/>
  <c r="D106" i="43"/>
  <c r="D107" i="43"/>
  <c r="D108" i="43"/>
  <c r="D109" i="43"/>
  <c r="D110" i="43"/>
  <c r="D111" i="43"/>
  <c r="D112" i="43"/>
  <c r="D114" i="43"/>
  <c r="D124" i="43"/>
  <c r="D92" i="43"/>
  <c r="D86" i="43"/>
  <c r="D158" i="43"/>
  <c r="D263" i="43"/>
  <c r="D268" i="43"/>
  <c r="BB265" i="43"/>
  <c r="AZ265" i="43"/>
  <c r="AX265" i="43"/>
  <c r="AV265" i="43"/>
  <c r="AR265" i="43"/>
  <c r="AN265" i="43"/>
  <c r="AJ265" i="43"/>
  <c r="AF265" i="43"/>
  <c r="AB265" i="43"/>
  <c r="X265" i="43"/>
  <c r="T265" i="43"/>
  <c r="P265" i="43"/>
  <c r="L265" i="43"/>
  <c r="H265" i="43"/>
  <c r="D265" i="43"/>
  <c r="AZ245" i="43"/>
  <c r="AZ246" i="43"/>
  <c r="AZ247" i="43"/>
  <c r="AZ248" i="43"/>
  <c r="AZ249" i="43"/>
  <c r="AZ250" i="43"/>
  <c r="AZ251" i="43"/>
  <c r="AZ239" i="43"/>
  <c r="AZ241" i="43"/>
  <c r="AZ242" i="43"/>
  <c r="AZ194" i="43"/>
  <c r="AZ195" i="43"/>
  <c r="AZ196" i="43"/>
  <c r="AZ197" i="43"/>
  <c r="AZ198" i="43"/>
  <c r="AZ180" i="43"/>
  <c r="D180" i="43"/>
  <c r="L827" i="7"/>
  <c r="L828" i="7"/>
  <c r="L829" i="7"/>
  <c r="L830" i="7"/>
  <c r="H180" i="43"/>
  <c r="P827" i="7"/>
  <c r="P828" i="7"/>
  <c r="P829" i="7"/>
  <c r="P830" i="7"/>
  <c r="L180" i="43"/>
  <c r="T827" i="7"/>
  <c r="T828" i="7"/>
  <c r="T829" i="7"/>
  <c r="T830" i="7"/>
  <c r="P180" i="43"/>
  <c r="X827" i="7"/>
  <c r="X828" i="7"/>
  <c r="X829" i="7"/>
  <c r="X830" i="7"/>
  <c r="T180" i="43"/>
  <c r="AB827" i="7"/>
  <c r="AB828" i="7"/>
  <c r="AB829" i="7"/>
  <c r="AB830" i="7"/>
  <c r="X180" i="43"/>
  <c r="AF827" i="7"/>
  <c r="AF828" i="7"/>
  <c r="AF829" i="7"/>
  <c r="AF830" i="7"/>
  <c r="AB180" i="43"/>
  <c r="AJ827" i="7"/>
  <c r="AJ828" i="7"/>
  <c r="AJ829" i="7"/>
  <c r="AJ830" i="7"/>
  <c r="AF180" i="43"/>
  <c r="AN827" i="7"/>
  <c r="AN828" i="7"/>
  <c r="AN829" i="7"/>
  <c r="AN830" i="7"/>
  <c r="AJ180" i="43"/>
  <c r="AR827" i="7"/>
  <c r="AR828" i="7"/>
  <c r="AR829" i="7"/>
  <c r="AR830" i="7"/>
  <c r="AN180" i="43"/>
  <c r="AV827" i="7"/>
  <c r="AV828" i="7"/>
  <c r="AV829" i="7"/>
  <c r="AV830" i="7"/>
  <c r="AR180" i="43"/>
  <c r="AZ827" i="7"/>
  <c r="AZ828" i="7"/>
  <c r="AZ829" i="7"/>
  <c r="AZ830" i="7"/>
  <c r="AV180" i="43"/>
  <c r="AX180" i="43"/>
  <c r="BB114" i="43"/>
  <c r="AZ100" i="43"/>
  <c r="AZ101" i="43"/>
  <c r="AZ102" i="43"/>
  <c r="AZ103" i="43"/>
  <c r="AZ104" i="43"/>
  <c r="AZ105" i="43"/>
  <c r="AZ106" i="43"/>
  <c r="AZ107" i="43"/>
  <c r="AZ108" i="43"/>
  <c r="AZ109" i="43"/>
  <c r="AZ110" i="43"/>
  <c r="AZ111" i="43"/>
  <c r="AZ112" i="43"/>
  <c r="AZ113" i="43"/>
  <c r="AZ114" i="43"/>
  <c r="AX100" i="43"/>
  <c r="AX101" i="43"/>
  <c r="AX102" i="43"/>
  <c r="AX103" i="43"/>
  <c r="AX104" i="43"/>
  <c r="AX105" i="43"/>
  <c r="AX106" i="43"/>
  <c r="AX107" i="43"/>
  <c r="AX108" i="43"/>
  <c r="AX109" i="43"/>
  <c r="AX110" i="43"/>
  <c r="AX111" i="43"/>
  <c r="AX112" i="43"/>
  <c r="D113" i="43"/>
  <c r="L504" i="7"/>
  <c r="L505" i="7"/>
  <c r="L506" i="7"/>
  <c r="L507" i="7"/>
  <c r="H113" i="43"/>
  <c r="P504" i="7"/>
  <c r="P505" i="7"/>
  <c r="P506" i="7"/>
  <c r="P507" i="7"/>
  <c r="L113" i="43"/>
  <c r="T504" i="7"/>
  <c r="T505" i="7"/>
  <c r="T506" i="7"/>
  <c r="T507" i="7"/>
  <c r="P113" i="43"/>
  <c r="X504" i="7"/>
  <c r="X505" i="7"/>
  <c r="X506" i="7"/>
  <c r="X507" i="7"/>
  <c r="T113" i="43"/>
  <c r="AB504" i="7"/>
  <c r="AB505" i="7"/>
  <c r="AB506" i="7"/>
  <c r="AB507" i="7"/>
  <c r="X113" i="43"/>
  <c r="AF504" i="7"/>
  <c r="AF505" i="7"/>
  <c r="AF506" i="7"/>
  <c r="AF507" i="7"/>
  <c r="AB113" i="43"/>
  <c r="AJ504" i="7"/>
  <c r="AJ505" i="7"/>
  <c r="AJ506" i="7"/>
  <c r="AJ507" i="7"/>
  <c r="AF113" i="43"/>
  <c r="AN504" i="7"/>
  <c r="AN505" i="7"/>
  <c r="AN506" i="7"/>
  <c r="AN507" i="7"/>
  <c r="AJ113" i="43"/>
  <c r="AR504" i="7"/>
  <c r="AR505" i="7"/>
  <c r="AR506" i="7"/>
  <c r="AR507" i="7"/>
  <c r="AN113" i="43"/>
  <c r="AV504" i="7"/>
  <c r="AV505" i="7"/>
  <c r="AV506" i="7"/>
  <c r="AV507" i="7"/>
  <c r="AR113" i="43"/>
  <c r="AZ504" i="7"/>
  <c r="AZ505" i="7"/>
  <c r="AZ506" i="7"/>
  <c r="AZ507" i="7"/>
  <c r="AV113" i="43"/>
  <c r="AX113" i="43"/>
  <c r="AX114" i="43"/>
  <c r="C113" i="43"/>
  <c r="AX96" i="43"/>
  <c r="AX95" i="43"/>
  <c r="AZ88" i="43"/>
  <c r="AX77" i="43"/>
  <c r="AX76" i="43"/>
  <c r="AX75" i="43"/>
  <c r="AX71" i="43"/>
  <c r="AX70" i="43"/>
  <c r="AX69" i="43"/>
  <c r="AX68" i="43"/>
  <c r="AX67" i="43"/>
  <c r="AX66" i="43"/>
  <c r="AX65" i="43"/>
  <c r="AX64" i="43"/>
  <c r="AX63" i="43"/>
  <c r="AX62" i="43"/>
  <c r="AX61" i="43"/>
  <c r="AX60" i="43"/>
  <c r="AX59" i="43"/>
  <c r="AZ57" i="43"/>
  <c r="D57" i="43"/>
  <c r="L218" i="7"/>
  <c r="L219" i="7"/>
  <c r="L220" i="7"/>
  <c r="H57" i="43"/>
  <c r="P218" i="7"/>
  <c r="P219" i="7"/>
  <c r="P220" i="7"/>
  <c r="L57" i="43"/>
  <c r="T218" i="7"/>
  <c r="T219" i="7"/>
  <c r="T220" i="7"/>
  <c r="P57" i="43"/>
  <c r="X218" i="7"/>
  <c r="X219" i="7"/>
  <c r="X220" i="7"/>
  <c r="T57" i="43"/>
  <c r="AB218" i="7"/>
  <c r="AB219" i="7"/>
  <c r="AB220" i="7"/>
  <c r="X57" i="43"/>
  <c r="AF218" i="7"/>
  <c r="AF219" i="7"/>
  <c r="AF220" i="7"/>
  <c r="AB57" i="43"/>
  <c r="AJ218" i="7"/>
  <c r="AJ219" i="7"/>
  <c r="AJ220" i="7"/>
  <c r="AF57" i="43"/>
  <c r="AN218" i="7"/>
  <c r="AN219" i="7"/>
  <c r="AN220" i="7"/>
  <c r="AJ57" i="43"/>
  <c r="AR218" i="7"/>
  <c r="AR219" i="7"/>
  <c r="AR220" i="7"/>
  <c r="AN57" i="43"/>
  <c r="AV218" i="7"/>
  <c r="AV219" i="7"/>
  <c r="AV220" i="7"/>
  <c r="AR57" i="43"/>
  <c r="AZ218" i="7"/>
  <c r="AZ219" i="7"/>
  <c r="AZ220" i="7"/>
  <c r="AV57" i="43"/>
  <c r="AX57" i="43"/>
  <c r="AZ19" i="43"/>
  <c r="AX14" i="43"/>
  <c r="AX15" i="43"/>
  <c r="AX16" i="43"/>
  <c r="AX17" i="43"/>
  <c r="AX18" i="43"/>
  <c r="AX19" i="43"/>
  <c r="AZ18" i="43"/>
  <c r="AZ17" i="43"/>
  <c r="AZ16" i="43"/>
  <c r="AZ15" i="43"/>
  <c r="AZ14" i="43"/>
  <c r="A2" i="43"/>
  <c r="BB279" i="42"/>
  <c r="AZ279" i="42"/>
  <c r="AX279" i="42"/>
  <c r="AV277" i="42"/>
  <c r="AV278" i="42"/>
  <c r="AV279" i="42"/>
  <c r="AR277" i="42"/>
  <c r="AR278" i="42"/>
  <c r="AR279" i="42"/>
  <c r="AN277" i="42"/>
  <c r="AN278" i="42"/>
  <c r="AN279" i="42"/>
  <c r="AJ277" i="42"/>
  <c r="AJ278" i="42"/>
  <c r="AJ279" i="42"/>
  <c r="AF277" i="42"/>
  <c r="AF278" i="42"/>
  <c r="AF279" i="42"/>
  <c r="AB277" i="42"/>
  <c r="AB278" i="42"/>
  <c r="AB279" i="42"/>
  <c r="X277" i="42"/>
  <c r="X278" i="42"/>
  <c r="X279" i="42"/>
  <c r="T277" i="42"/>
  <c r="T278" i="42"/>
  <c r="T279" i="42"/>
  <c r="V1139" i="7"/>
  <c r="P277" i="42"/>
  <c r="P278" i="42"/>
  <c r="P279" i="42"/>
  <c r="L277" i="42"/>
  <c r="L278" i="42"/>
  <c r="L279" i="42"/>
  <c r="H277" i="42"/>
  <c r="H278" i="42"/>
  <c r="H279" i="42"/>
  <c r="D277" i="42"/>
  <c r="D278" i="42"/>
  <c r="D279" i="42"/>
  <c r="BB51" i="42"/>
  <c r="BB43" i="42"/>
  <c r="BB38" i="42"/>
  <c r="BB32" i="42"/>
  <c r="BB20" i="42"/>
  <c r="BB11" i="42"/>
  <c r="BB54" i="42"/>
  <c r="BB260" i="42"/>
  <c r="BB254" i="42"/>
  <c r="BB177" i="42"/>
  <c r="BB184" i="42"/>
  <c r="BB191" i="42"/>
  <c r="BB198" i="42"/>
  <c r="BB203" i="42"/>
  <c r="BB209" i="42"/>
  <c r="BB221" i="42"/>
  <c r="BB228" i="42"/>
  <c r="BB233" i="42"/>
  <c r="BB156" i="42"/>
  <c r="BB151" i="42"/>
  <c r="BB142" i="42"/>
  <c r="BB134" i="42"/>
  <c r="BB129" i="42"/>
  <c r="BB124" i="42"/>
  <c r="BB97" i="42"/>
  <c r="BB92" i="42"/>
  <c r="BB86" i="42"/>
  <c r="BB78" i="42"/>
  <c r="BB72" i="42"/>
  <c r="BB158" i="42"/>
  <c r="BB263" i="42"/>
  <c r="BB268" i="42"/>
  <c r="BB274" i="42"/>
  <c r="AZ272" i="42"/>
  <c r="AZ48" i="42"/>
  <c r="AZ49" i="42"/>
  <c r="AZ50" i="42"/>
  <c r="AZ51" i="42"/>
  <c r="AZ46" i="42"/>
  <c r="AZ45" i="42"/>
  <c r="AZ41" i="42"/>
  <c r="AZ42" i="42"/>
  <c r="AZ43" i="42"/>
  <c r="AZ35" i="42"/>
  <c r="AZ36" i="42"/>
  <c r="AZ37" i="42"/>
  <c r="AZ38" i="42"/>
  <c r="BF85" i="7"/>
  <c r="BH85" i="7"/>
  <c r="BJ85" i="7"/>
  <c r="AZ26" i="42"/>
  <c r="BF92" i="7"/>
  <c r="BH92" i="7"/>
  <c r="BJ92" i="7"/>
  <c r="AZ27" i="42"/>
  <c r="BF99" i="7"/>
  <c r="BH99" i="7"/>
  <c r="BJ99" i="7"/>
  <c r="AZ28" i="42"/>
  <c r="BF106" i="7"/>
  <c r="BH106" i="7"/>
  <c r="BJ106" i="7"/>
  <c r="AZ29" i="42"/>
  <c r="BF113" i="7"/>
  <c r="BH113" i="7"/>
  <c r="BJ113" i="7"/>
  <c r="AZ30" i="42"/>
  <c r="BF120" i="7"/>
  <c r="BH120" i="7"/>
  <c r="BJ120" i="7"/>
  <c r="AZ31" i="42"/>
  <c r="AZ32" i="42"/>
  <c r="AZ23" i="42"/>
  <c r="AZ7" i="42"/>
  <c r="AZ8" i="42"/>
  <c r="AZ9" i="42"/>
  <c r="AZ10" i="42"/>
  <c r="AZ11" i="42"/>
  <c r="AZ54" i="42"/>
  <c r="AZ260" i="42"/>
  <c r="AZ240" i="42"/>
  <c r="AZ254" i="42"/>
  <c r="AZ230" i="42"/>
  <c r="AZ224" i="42"/>
  <c r="AZ225" i="42"/>
  <c r="AZ226" i="42"/>
  <c r="AZ227" i="42"/>
  <c r="AZ228" i="42"/>
  <c r="AZ212" i="42"/>
  <c r="AZ213" i="42"/>
  <c r="AZ214" i="42"/>
  <c r="AZ215" i="42"/>
  <c r="AZ216" i="42"/>
  <c r="AZ217" i="42"/>
  <c r="AZ218" i="42"/>
  <c r="AZ219" i="42"/>
  <c r="AZ220" i="42"/>
  <c r="AZ221" i="42"/>
  <c r="AZ206" i="42"/>
  <c r="AZ207" i="42"/>
  <c r="AZ208" i="42"/>
  <c r="AZ209" i="42"/>
  <c r="AZ201" i="42"/>
  <c r="AZ202" i="42"/>
  <c r="AZ203" i="42"/>
  <c r="AZ182" i="42"/>
  <c r="AZ183" i="42"/>
  <c r="AZ184" i="42"/>
  <c r="AZ187" i="42"/>
  <c r="AZ188" i="42"/>
  <c r="AZ189" i="42"/>
  <c r="AZ190" i="42"/>
  <c r="AZ191" i="42"/>
  <c r="AZ162" i="42"/>
  <c r="AZ163" i="42"/>
  <c r="AZ164" i="42"/>
  <c r="AZ165" i="42"/>
  <c r="AZ166" i="42"/>
  <c r="AZ167" i="42"/>
  <c r="AZ168" i="42"/>
  <c r="AZ169" i="42"/>
  <c r="AZ170" i="42"/>
  <c r="AZ171" i="42"/>
  <c r="AZ172" i="42"/>
  <c r="AZ173" i="42"/>
  <c r="AZ174" i="42"/>
  <c r="AZ175" i="42"/>
  <c r="AZ176" i="42"/>
  <c r="AZ177" i="42"/>
  <c r="AZ233" i="42"/>
  <c r="AZ154" i="42"/>
  <c r="AZ155" i="42"/>
  <c r="AZ156" i="42"/>
  <c r="AZ148" i="42"/>
  <c r="AZ149" i="42"/>
  <c r="AZ150" i="42"/>
  <c r="AZ151" i="42"/>
  <c r="AZ137" i="42"/>
  <c r="AZ138" i="42"/>
  <c r="AZ139" i="42"/>
  <c r="AZ140" i="42"/>
  <c r="AZ141" i="42"/>
  <c r="AZ142" i="42"/>
  <c r="AZ144" i="42"/>
  <c r="AZ145" i="42"/>
  <c r="AZ132" i="42"/>
  <c r="AZ133" i="42"/>
  <c r="AZ134" i="42"/>
  <c r="AZ127" i="42"/>
  <c r="AZ128" i="42"/>
  <c r="AZ129" i="42"/>
  <c r="AZ117" i="42"/>
  <c r="AZ118" i="42"/>
  <c r="AZ119" i="42"/>
  <c r="AZ120" i="42"/>
  <c r="AZ121" i="42"/>
  <c r="AZ122" i="42"/>
  <c r="AZ123" i="42"/>
  <c r="AZ124" i="42"/>
  <c r="AZ95" i="42"/>
  <c r="AZ96" i="42"/>
  <c r="AZ97" i="42"/>
  <c r="AZ90" i="42"/>
  <c r="AZ91" i="42"/>
  <c r="AZ92" i="42"/>
  <c r="AZ81" i="42"/>
  <c r="AZ82" i="42"/>
  <c r="AZ83" i="42"/>
  <c r="AZ84" i="42"/>
  <c r="AZ85" i="42"/>
  <c r="AZ86" i="42"/>
  <c r="AZ75" i="42"/>
  <c r="AZ76" i="42"/>
  <c r="AZ77" i="42"/>
  <c r="AZ78" i="42"/>
  <c r="AZ59" i="42"/>
  <c r="AZ60" i="42"/>
  <c r="AZ61" i="42"/>
  <c r="AZ62" i="42"/>
  <c r="AZ63" i="42"/>
  <c r="AZ64" i="42"/>
  <c r="AZ65" i="42"/>
  <c r="AZ66" i="42"/>
  <c r="AZ67" i="42"/>
  <c r="BJ297" i="7"/>
  <c r="AZ68" i="42"/>
  <c r="AZ69" i="42"/>
  <c r="AZ70" i="42"/>
  <c r="AZ71" i="42"/>
  <c r="AZ72" i="42"/>
  <c r="AZ158" i="42"/>
  <c r="AZ263" i="42"/>
  <c r="AZ268" i="42"/>
  <c r="AZ274" i="42"/>
  <c r="AX272" i="42"/>
  <c r="D45" i="42"/>
  <c r="H45" i="42"/>
  <c r="L45" i="42"/>
  <c r="P45" i="42"/>
  <c r="T45" i="42"/>
  <c r="X45" i="42"/>
  <c r="AB45" i="42"/>
  <c r="AF45" i="42"/>
  <c r="AJ45" i="42"/>
  <c r="AN45" i="42"/>
  <c r="AR45" i="42"/>
  <c r="AV45" i="42"/>
  <c r="AX45" i="42"/>
  <c r="D46" i="42"/>
  <c r="H46" i="42"/>
  <c r="L46" i="42"/>
  <c r="P46" i="42"/>
  <c r="T46" i="42"/>
  <c r="X46" i="42"/>
  <c r="AB46" i="42"/>
  <c r="AF46" i="42"/>
  <c r="AJ46" i="42"/>
  <c r="AN46" i="42"/>
  <c r="AR46" i="42"/>
  <c r="AV46" i="42"/>
  <c r="AX46" i="42"/>
  <c r="AX47" i="42"/>
  <c r="D48" i="42"/>
  <c r="H48" i="42"/>
  <c r="L48" i="42"/>
  <c r="P48" i="42"/>
  <c r="T48" i="42"/>
  <c r="X48" i="42"/>
  <c r="AB48" i="42"/>
  <c r="AF48" i="42"/>
  <c r="AJ48" i="42"/>
  <c r="AN48" i="42"/>
  <c r="AR48" i="42"/>
  <c r="AV48" i="42"/>
  <c r="AX48" i="42"/>
  <c r="D49" i="42"/>
  <c r="H49" i="42"/>
  <c r="L49" i="42"/>
  <c r="P49" i="42"/>
  <c r="T49" i="42"/>
  <c r="X49" i="42"/>
  <c r="AB49" i="42"/>
  <c r="AF49" i="42"/>
  <c r="AJ49" i="42"/>
  <c r="AN49" i="42"/>
  <c r="AR49" i="42"/>
  <c r="AV49" i="42"/>
  <c r="AX49" i="42"/>
  <c r="D50" i="42"/>
  <c r="H50" i="42"/>
  <c r="L50" i="42"/>
  <c r="P50" i="42"/>
  <c r="T50" i="42"/>
  <c r="X50" i="42"/>
  <c r="AB50" i="42"/>
  <c r="AF50" i="42"/>
  <c r="AJ50" i="42"/>
  <c r="AN50" i="42"/>
  <c r="AR50" i="42"/>
  <c r="AV50" i="42"/>
  <c r="AX50" i="42"/>
  <c r="AX51" i="42"/>
  <c r="D41" i="42"/>
  <c r="H41" i="42"/>
  <c r="L41" i="42"/>
  <c r="P41" i="42"/>
  <c r="T41" i="42"/>
  <c r="X41" i="42"/>
  <c r="AB41" i="42"/>
  <c r="AF41" i="42"/>
  <c r="AJ41" i="42"/>
  <c r="AN41" i="42"/>
  <c r="AR41" i="42"/>
  <c r="AV41" i="42"/>
  <c r="AX41" i="42"/>
  <c r="D42" i="42"/>
  <c r="H42" i="42"/>
  <c r="L42" i="42"/>
  <c r="P42" i="42"/>
  <c r="T42" i="42"/>
  <c r="X42" i="42"/>
  <c r="AB42" i="42"/>
  <c r="AF42" i="42"/>
  <c r="AJ42" i="42"/>
  <c r="AN42" i="42"/>
  <c r="AR42" i="42"/>
  <c r="AV42" i="42"/>
  <c r="AX42" i="42"/>
  <c r="AX43" i="42"/>
  <c r="D35" i="42"/>
  <c r="H35" i="42"/>
  <c r="L35" i="42"/>
  <c r="P35" i="42"/>
  <c r="T35" i="42"/>
  <c r="X35" i="42"/>
  <c r="AB35" i="42"/>
  <c r="AF35" i="42"/>
  <c r="AJ35" i="42"/>
  <c r="AN35" i="42"/>
  <c r="AR35" i="42"/>
  <c r="AV35" i="42"/>
  <c r="AX35" i="42"/>
  <c r="D36" i="42"/>
  <c r="H36" i="42"/>
  <c r="L36" i="42"/>
  <c r="P36" i="42"/>
  <c r="T36" i="42"/>
  <c r="X36" i="42"/>
  <c r="AB36" i="42"/>
  <c r="AF36" i="42"/>
  <c r="AJ36" i="42"/>
  <c r="AN36" i="42"/>
  <c r="AR36" i="42"/>
  <c r="AV36" i="42"/>
  <c r="AX36" i="42"/>
  <c r="D37" i="42"/>
  <c r="H37" i="42"/>
  <c r="L37" i="42"/>
  <c r="P37" i="42"/>
  <c r="T37" i="42"/>
  <c r="X37" i="42"/>
  <c r="AB37" i="42"/>
  <c r="AF37" i="42"/>
  <c r="AJ37" i="42"/>
  <c r="AN37" i="42"/>
  <c r="AR37" i="42"/>
  <c r="AV37" i="42"/>
  <c r="AX37" i="42"/>
  <c r="AX38" i="42"/>
  <c r="J80" i="7"/>
  <c r="D26" i="42"/>
  <c r="H26" i="42"/>
  <c r="L26" i="42"/>
  <c r="P26" i="42"/>
  <c r="T26" i="42"/>
  <c r="X26" i="42"/>
  <c r="AB26" i="42"/>
  <c r="AF26" i="42"/>
  <c r="AJ26" i="42"/>
  <c r="AN26" i="42"/>
  <c r="AR26" i="42"/>
  <c r="AV26" i="42"/>
  <c r="AX26" i="42"/>
  <c r="J87" i="7"/>
  <c r="D27" i="42"/>
  <c r="H27" i="42"/>
  <c r="L27" i="42"/>
  <c r="P27" i="42"/>
  <c r="T27" i="42"/>
  <c r="X27" i="42"/>
  <c r="AB27" i="42"/>
  <c r="AF27" i="42"/>
  <c r="AJ27" i="42"/>
  <c r="AN27" i="42"/>
  <c r="AR27" i="42"/>
  <c r="AV27" i="42"/>
  <c r="AX27" i="42"/>
  <c r="J94" i="7"/>
  <c r="D28" i="42"/>
  <c r="H28" i="42"/>
  <c r="L28" i="42"/>
  <c r="P28" i="42"/>
  <c r="T28" i="42"/>
  <c r="X28" i="42"/>
  <c r="AB28" i="42"/>
  <c r="AF28" i="42"/>
  <c r="AJ28" i="42"/>
  <c r="AN28" i="42"/>
  <c r="AR28" i="42"/>
  <c r="AV28" i="42"/>
  <c r="AX28" i="42"/>
  <c r="J101" i="7"/>
  <c r="D29" i="42"/>
  <c r="H29" i="42"/>
  <c r="L29" i="42"/>
  <c r="P29" i="42"/>
  <c r="T29" i="42"/>
  <c r="X29" i="42"/>
  <c r="AB29" i="42"/>
  <c r="AF29" i="42"/>
  <c r="AJ29" i="42"/>
  <c r="AN29" i="42"/>
  <c r="AR29" i="42"/>
  <c r="AV29" i="42"/>
  <c r="AX29" i="42"/>
  <c r="J108" i="7"/>
  <c r="D30" i="42"/>
  <c r="H30" i="42"/>
  <c r="L30" i="42"/>
  <c r="P30" i="42"/>
  <c r="T30" i="42"/>
  <c r="X30" i="42"/>
  <c r="AB30" i="42"/>
  <c r="AF30" i="42"/>
  <c r="AJ30" i="42"/>
  <c r="AN30" i="42"/>
  <c r="AR30" i="42"/>
  <c r="AV30" i="42"/>
  <c r="AX30" i="42"/>
  <c r="J115" i="7"/>
  <c r="D31" i="42"/>
  <c r="H31" i="42"/>
  <c r="L31" i="42"/>
  <c r="P31" i="42"/>
  <c r="T31" i="42"/>
  <c r="X31" i="42"/>
  <c r="AB31" i="42"/>
  <c r="AF31" i="42"/>
  <c r="AJ31" i="42"/>
  <c r="AN31" i="42"/>
  <c r="AR31" i="42"/>
  <c r="AV31" i="42"/>
  <c r="AX31" i="42"/>
  <c r="AX32" i="42"/>
  <c r="D23" i="42"/>
  <c r="H23" i="42"/>
  <c r="L23" i="42"/>
  <c r="P23" i="42"/>
  <c r="T23" i="42"/>
  <c r="X23" i="42"/>
  <c r="AB23" i="42"/>
  <c r="AF23" i="42"/>
  <c r="AJ23" i="42"/>
  <c r="AN23" i="42"/>
  <c r="AR23" i="42"/>
  <c r="AV23" i="42"/>
  <c r="AX23" i="42"/>
  <c r="D7" i="42"/>
  <c r="H7" i="42"/>
  <c r="L7" i="42"/>
  <c r="P7" i="42"/>
  <c r="T7" i="42"/>
  <c r="X7" i="42"/>
  <c r="AB7" i="42"/>
  <c r="AF7" i="42"/>
  <c r="AJ7" i="42"/>
  <c r="AN7" i="42"/>
  <c r="AR7" i="42"/>
  <c r="AV7" i="42"/>
  <c r="AX7" i="42"/>
  <c r="D8" i="42"/>
  <c r="H8" i="42"/>
  <c r="L8" i="42"/>
  <c r="P8" i="42"/>
  <c r="T8" i="42"/>
  <c r="X8" i="42"/>
  <c r="AB8" i="42"/>
  <c r="AF8" i="42"/>
  <c r="AJ8" i="42"/>
  <c r="AN8" i="42"/>
  <c r="AR8" i="42"/>
  <c r="AV8" i="42"/>
  <c r="AX8" i="42"/>
  <c r="D9" i="42"/>
  <c r="H9" i="42"/>
  <c r="L9" i="42"/>
  <c r="P9" i="42"/>
  <c r="T9" i="42"/>
  <c r="X9" i="42"/>
  <c r="AB9" i="42"/>
  <c r="AF9" i="42"/>
  <c r="AJ9" i="42"/>
  <c r="AN9" i="42"/>
  <c r="AR9" i="42"/>
  <c r="AV9" i="42"/>
  <c r="AX9" i="42"/>
  <c r="D10" i="42"/>
  <c r="H10" i="42"/>
  <c r="L10" i="42"/>
  <c r="P10" i="42"/>
  <c r="T10" i="42"/>
  <c r="X10" i="42"/>
  <c r="AB10" i="42"/>
  <c r="AF10" i="42"/>
  <c r="AJ10" i="42"/>
  <c r="AN10" i="42"/>
  <c r="AR10" i="42"/>
  <c r="AV10" i="42"/>
  <c r="AX10" i="42"/>
  <c r="AX11" i="42"/>
  <c r="AX54" i="42"/>
  <c r="AX256" i="42"/>
  <c r="AX257" i="42"/>
  <c r="AX258" i="42"/>
  <c r="AX260" i="42"/>
  <c r="AX245" i="42"/>
  <c r="AX246" i="42"/>
  <c r="AX247" i="42"/>
  <c r="AX248" i="42"/>
  <c r="AX249" i="42"/>
  <c r="AX250" i="42"/>
  <c r="AX251" i="42"/>
  <c r="AX239" i="42"/>
  <c r="AX240" i="42"/>
  <c r="AX241" i="42"/>
  <c r="AX242" i="42"/>
  <c r="AX254" i="42"/>
  <c r="AX230" i="42"/>
  <c r="AX224" i="42"/>
  <c r="AX225" i="42"/>
  <c r="AX226" i="42"/>
  <c r="AX227" i="42"/>
  <c r="AX228" i="42"/>
  <c r="AX212" i="42"/>
  <c r="AX213" i="42"/>
  <c r="AX214" i="42"/>
  <c r="AX215" i="42"/>
  <c r="AX216" i="42"/>
  <c r="AX217" i="42"/>
  <c r="AX218" i="42"/>
  <c r="AX219" i="42"/>
  <c r="AX220" i="42"/>
  <c r="AX221" i="42"/>
  <c r="AX206" i="42"/>
  <c r="AX207" i="42"/>
  <c r="AX208" i="42"/>
  <c r="AX209" i="42"/>
  <c r="AX201" i="42"/>
  <c r="AX202" i="42"/>
  <c r="AX203" i="42"/>
  <c r="AX194" i="42"/>
  <c r="AX195" i="42"/>
  <c r="AX196" i="42"/>
  <c r="AX197" i="42"/>
  <c r="AX198" i="42"/>
  <c r="AX187" i="42"/>
  <c r="AX188" i="42"/>
  <c r="AX189" i="42"/>
  <c r="AX190" i="42"/>
  <c r="AX191" i="42"/>
  <c r="D182" i="42"/>
  <c r="H182" i="42"/>
  <c r="L182" i="42"/>
  <c r="P182" i="42"/>
  <c r="T182" i="42"/>
  <c r="X182" i="42"/>
  <c r="AB182" i="42"/>
  <c r="AF182" i="42"/>
  <c r="AJ182" i="42"/>
  <c r="AN182" i="42"/>
  <c r="AR182" i="42"/>
  <c r="AV182" i="42"/>
  <c r="AX182" i="42"/>
  <c r="D183" i="42"/>
  <c r="H183" i="42"/>
  <c r="L183" i="42"/>
  <c r="P183" i="42"/>
  <c r="T183" i="42"/>
  <c r="X183" i="42"/>
  <c r="AB183" i="42"/>
  <c r="AF183" i="42"/>
  <c r="AJ183" i="42"/>
  <c r="AN183" i="42"/>
  <c r="AR183" i="42"/>
  <c r="AV183" i="42"/>
  <c r="AX183" i="42"/>
  <c r="AX184" i="42"/>
  <c r="D162" i="42"/>
  <c r="H162" i="42"/>
  <c r="L162" i="42"/>
  <c r="P162" i="42"/>
  <c r="T162" i="42"/>
  <c r="X162" i="42"/>
  <c r="AB162" i="42"/>
  <c r="AF162" i="42"/>
  <c r="AJ162" i="42"/>
  <c r="AN162" i="42"/>
  <c r="AR162" i="42"/>
  <c r="AV162" i="42"/>
  <c r="AX162" i="42"/>
  <c r="D163" i="42"/>
  <c r="H163" i="42"/>
  <c r="L163" i="42"/>
  <c r="P163" i="42"/>
  <c r="T163" i="42"/>
  <c r="X163" i="42"/>
  <c r="AB163" i="42"/>
  <c r="AF163" i="42"/>
  <c r="AJ163" i="42"/>
  <c r="AN163" i="42"/>
  <c r="AR163" i="42"/>
  <c r="AV163" i="42"/>
  <c r="AX163" i="42"/>
  <c r="D164" i="42"/>
  <c r="H164" i="42"/>
  <c r="L164" i="42"/>
  <c r="P164" i="42"/>
  <c r="T164" i="42"/>
  <c r="X164" i="42"/>
  <c r="AB164" i="42"/>
  <c r="AF164" i="42"/>
  <c r="AJ164" i="42"/>
  <c r="AN164" i="42"/>
  <c r="AR164" i="42"/>
  <c r="AV164" i="42"/>
  <c r="AX164" i="42"/>
  <c r="D165" i="42"/>
  <c r="H165" i="42"/>
  <c r="L165" i="42"/>
  <c r="P165" i="42"/>
  <c r="T165" i="42"/>
  <c r="X165" i="42"/>
  <c r="AB165" i="42"/>
  <c r="AF165" i="42"/>
  <c r="AJ165" i="42"/>
  <c r="AN165" i="42"/>
  <c r="AR165" i="42"/>
  <c r="AV165" i="42"/>
  <c r="AX165" i="42"/>
  <c r="D166" i="42"/>
  <c r="H166" i="42"/>
  <c r="L166" i="42"/>
  <c r="P166" i="42"/>
  <c r="T166" i="42"/>
  <c r="X166" i="42"/>
  <c r="AB166" i="42"/>
  <c r="AF166" i="42"/>
  <c r="AJ166" i="42"/>
  <c r="AN166" i="42"/>
  <c r="AR166" i="42"/>
  <c r="AV166" i="42"/>
  <c r="AX166" i="42"/>
  <c r="D167" i="42"/>
  <c r="H167" i="42"/>
  <c r="L167" i="42"/>
  <c r="P167" i="42"/>
  <c r="T167" i="42"/>
  <c r="X167" i="42"/>
  <c r="AB167" i="42"/>
  <c r="AF167" i="42"/>
  <c r="AJ167" i="42"/>
  <c r="AN167" i="42"/>
  <c r="AR167" i="42"/>
  <c r="AV167" i="42"/>
  <c r="AX167" i="42"/>
  <c r="D168" i="42"/>
  <c r="H168" i="42"/>
  <c r="L168" i="42"/>
  <c r="P168" i="42"/>
  <c r="T168" i="42"/>
  <c r="X168" i="42"/>
  <c r="AB168" i="42"/>
  <c r="AF168" i="42"/>
  <c r="AJ168" i="42"/>
  <c r="AN168" i="42"/>
  <c r="AR168" i="42"/>
  <c r="AV168" i="42"/>
  <c r="AX168" i="42"/>
  <c r="D169" i="42"/>
  <c r="H169" i="42"/>
  <c r="L169" i="42"/>
  <c r="P169" i="42"/>
  <c r="T169" i="42"/>
  <c r="X169" i="42"/>
  <c r="AB169" i="42"/>
  <c r="AF169" i="42"/>
  <c r="AJ169" i="42"/>
  <c r="AN169" i="42"/>
  <c r="AR169" i="42"/>
  <c r="AV169" i="42"/>
  <c r="AX169" i="42"/>
  <c r="D170" i="42"/>
  <c r="H170" i="42"/>
  <c r="L170" i="42"/>
  <c r="P170" i="42"/>
  <c r="T170" i="42"/>
  <c r="X170" i="42"/>
  <c r="AB170" i="42"/>
  <c r="AF170" i="42"/>
  <c r="AJ170" i="42"/>
  <c r="AN170" i="42"/>
  <c r="AR170" i="42"/>
  <c r="AV170" i="42"/>
  <c r="AX170" i="42"/>
  <c r="D171" i="42"/>
  <c r="H171" i="42"/>
  <c r="L171" i="42"/>
  <c r="P171" i="42"/>
  <c r="T171" i="42"/>
  <c r="X171" i="42"/>
  <c r="AB171" i="42"/>
  <c r="AF171" i="42"/>
  <c r="AJ171" i="42"/>
  <c r="AN171" i="42"/>
  <c r="AR171" i="42"/>
  <c r="AV171" i="42"/>
  <c r="AX171" i="42"/>
  <c r="D172" i="42"/>
  <c r="H172" i="42"/>
  <c r="L172" i="42"/>
  <c r="P172" i="42"/>
  <c r="T172" i="42"/>
  <c r="X172" i="42"/>
  <c r="AB172" i="42"/>
  <c r="AF172" i="42"/>
  <c r="AJ172" i="42"/>
  <c r="AN172" i="42"/>
  <c r="AR172" i="42"/>
  <c r="AV172" i="42"/>
  <c r="AX172" i="42"/>
  <c r="D173" i="42"/>
  <c r="H173" i="42"/>
  <c r="L173" i="42"/>
  <c r="P173" i="42"/>
  <c r="T173" i="42"/>
  <c r="X173" i="42"/>
  <c r="AB173" i="42"/>
  <c r="AF173" i="42"/>
  <c r="AJ173" i="42"/>
  <c r="AN173" i="42"/>
  <c r="AR173" i="42"/>
  <c r="AV173" i="42"/>
  <c r="AX173" i="42"/>
  <c r="D174" i="42"/>
  <c r="H174" i="42"/>
  <c r="L174" i="42"/>
  <c r="P174" i="42"/>
  <c r="T174" i="42"/>
  <c r="X174" i="42"/>
  <c r="AB174" i="42"/>
  <c r="AF174" i="42"/>
  <c r="AJ174" i="42"/>
  <c r="AN174" i="42"/>
  <c r="AR174" i="42"/>
  <c r="AV174" i="42"/>
  <c r="AX174" i="42"/>
  <c r="D175" i="42"/>
  <c r="H175" i="42"/>
  <c r="L175" i="42"/>
  <c r="P175" i="42"/>
  <c r="T175" i="42"/>
  <c r="X175" i="42"/>
  <c r="AB175" i="42"/>
  <c r="AF175" i="42"/>
  <c r="AJ175" i="42"/>
  <c r="AN175" i="42"/>
  <c r="AR175" i="42"/>
  <c r="AV175" i="42"/>
  <c r="AX175" i="42"/>
  <c r="D176" i="42"/>
  <c r="H176" i="42"/>
  <c r="L176" i="42"/>
  <c r="P176" i="42"/>
  <c r="T176" i="42"/>
  <c r="X176" i="42"/>
  <c r="AB176" i="42"/>
  <c r="AF176" i="42"/>
  <c r="AJ176" i="42"/>
  <c r="AN176" i="42"/>
  <c r="AR176" i="42"/>
  <c r="AV176" i="42"/>
  <c r="AX176" i="42"/>
  <c r="AX177" i="42"/>
  <c r="AX233" i="42"/>
  <c r="D154" i="42"/>
  <c r="H154" i="42"/>
  <c r="L154" i="42"/>
  <c r="P154" i="42"/>
  <c r="T154" i="42"/>
  <c r="X154" i="42"/>
  <c r="AB154" i="42"/>
  <c r="AF154" i="42"/>
  <c r="AJ154" i="42"/>
  <c r="AN154" i="42"/>
  <c r="AR154" i="42"/>
  <c r="AV154" i="42"/>
  <c r="AX154" i="42"/>
  <c r="D155" i="42"/>
  <c r="H155" i="42"/>
  <c r="L155" i="42"/>
  <c r="P155" i="42"/>
  <c r="T155" i="42"/>
  <c r="X155" i="42"/>
  <c r="AB155" i="42"/>
  <c r="AF155" i="42"/>
  <c r="AJ155" i="42"/>
  <c r="AN155" i="42"/>
  <c r="AR155" i="42"/>
  <c r="AV155" i="42"/>
  <c r="AX155" i="42"/>
  <c r="AX156" i="42"/>
  <c r="D148" i="42"/>
  <c r="H148" i="42"/>
  <c r="L148" i="42"/>
  <c r="P148" i="42"/>
  <c r="T148" i="42"/>
  <c r="X148" i="42"/>
  <c r="AB148" i="42"/>
  <c r="AF148" i="42"/>
  <c r="AJ148" i="42"/>
  <c r="AN148" i="42"/>
  <c r="AR148" i="42"/>
  <c r="AV148" i="42"/>
  <c r="AX148" i="42"/>
  <c r="D149" i="42"/>
  <c r="H149" i="42"/>
  <c r="L149" i="42"/>
  <c r="P149" i="42"/>
  <c r="T149" i="42"/>
  <c r="X149" i="42"/>
  <c r="AB149" i="42"/>
  <c r="AF149" i="42"/>
  <c r="AJ149" i="42"/>
  <c r="AN149" i="42"/>
  <c r="AR149" i="42"/>
  <c r="AV149" i="42"/>
  <c r="AX149" i="42"/>
  <c r="D150" i="42"/>
  <c r="H150" i="42"/>
  <c r="L150" i="42"/>
  <c r="P150" i="42"/>
  <c r="T150" i="42"/>
  <c r="X150" i="42"/>
  <c r="AB150" i="42"/>
  <c r="AF150" i="42"/>
  <c r="AJ150" i="42"/>
  <c r="AN150" i="42"/>
  <c r="AR150" i="42"/>
  <c r="AV150" i="42"/>
  <c r="AX150" i="42"/>
  <c r="AX151" i="42"/>
  <c r="D137" i="42"/>
  <c r="H137" i="42"/>
  <c r="L137" i="42"/>
  <c r="P137" i="42"/>
  <c r="T137" i="42"/>
  <c r="X137" i="42"/>
  <c r="AB137" i="42"/>
  <c r="AF137" i="42"/>
  <c r="AJ137" i="42"/>
  <c r="AN137" i="42"/>
  <c r="AR137" i="42"/>
  <c r="AV137" i="42"/>
  <c r="AX137" i="42"/>
  <c r="D138" i="42"/>
  <c r="H138" i="42"/>
  <c r="L138" i="42"/>
  <c r="P138" i="42"/>
  <c r="T138" i="42"/>
  <c r="X138" i="42"/>
  <c r="AB138" i="42"/>
  <c r="AF138" i="42"/>
  <c r="AJ138" i="42"/>
  <c r="AN138" i="42"/>
  <c r="AR138" i="42"/>
  <c r="AV138" i="42"/>
  <c r="AX138" i="42"/>
  <c r="D139" i="42"/>
  <c r="H139" i="42"/>
  <c r="L139" i="42"/>
  <c r="P139" i="42"/>
  <c r="T139" i="42"/>
  <c r="X139" i="42"/>
  <c r="AB139" i="42"/>
  <c r="AF139" i="42"/>
  <c r="AJ139" i="42"/>
  <c r="AN139" i="42"/>
  <c r="AR139" i="42"/>
  <c r="AV139" i="42"/>
  <c r="AX139" i="42"/>
  <c r="D140" i="42"/>
  <c r="H140" i="42"/>
  <c r="L140" i="42"/>
  <c r="P140" i="42"/>
  <c r="T140" i="42"/>
  <c r="X140" i="42"/>
  <c r="AB140" i="42"/>
  <c r="AF140" i="42"/>
  <c r="AJ140" i="42"/>
  <c r="AN140" i="42"/>
  <c r="AR140" i="42"/>
  <c r="AV140" i="42"/>
  <c r="AX140" i="42"/>
  <c r="D141" i="42"/>
  <c r="H141" i="42"/>
  <c r="L141" i="42"/>
  <c r="P141" i="42"/>
  <c r="T141" i="42"/>
  <c r="X141" i="42"/>
  <c r="AB141" i="42"/>
  <c r="AF141" i="42"/>
  <c r="AJ141" i="42"/>
  <c r="AN141" i="42"/>
  <c r="AR141" i="42"/>
  <c r="AV141" i="42"/>
  <c r="AX141" i="42"/>
  <c r="AX142" i="42"/>
  <c r="D144" i="42"/>
  <c r="H144" i="42"/>
  <c r="L144" i="42"/>
  <c r="P144" i="42"/>
  <c r="T144" i="42"/>
  <c r="X144" i="42"/>
  <c r="AB144" i="42"/>
  <c r="AF144" i="42"/>
  <c r="AJ144" i="42"/>
  <c r="AN144" i="42"/>
  <c r="AR144" i="42"/>
  <c r="AV144" i="42"/>
  <c r="AX144" i="42"/>
  <c r="D145" i="42"/>
  <c r="H145" i="42"/>
  <c r="L145" i="42"/>
  <c r="P145" i="42"/>
  <c r="T145" i="42"/>
  <c r="X145" i="42"/>
  <c r="AB145" i="42"/>
  <c r="AF145" i="42"/>
  <c r="AJ145" i="42"/>
  <c r="AN145" i="42"/>
  <c r="AR145" i="42"/>
  <c r="AV145" i="42"/>
  <c r="AX145" i="42"/>
  <c r="D132" i="42"/>
  <c r="H132" i="42"/>
  <c r="L132" i="42"/>
  <c r="P132" i="42"/>
  <c r="T132" i="42"/>
  <c r="X132" i="42"/>
  <c r="AB132" i="42"/>
  <c r="AF132" i="42"/>
  <c r="AJ132" i="42"/>
  <c r="AN132" i="42"/>
  <c r="AR132" i="42"/>
  <c r="AV132" i="42"/>
  <c r="AX132" i="42"/>
  <c r="D133" i="42"/>
  <c r="H133" i="42"/>
  <c r="L133" i="42"/>
  <c r="P133" i="42"/>
  <c r="T133" i="42"/>
  <c r="X133" i="42"/>
  <c r="AB133" i="42"/>
  <c r="AF133" i="42"/>
  <c r="AJ133" i="42"/>
  <c r="AN133" i="42"/>
  <c r="AR133" i="42"/>
  <c r="AV133" i="42"/>
  <c r="AX133" i="42"/>
  <c r="AX134" i="42"/>
  <c r="D127" i="42"/>
  <c r="H127" i="42"/>
  <c r="L127" i="42"/>
  <c r="P127" i="42"/>
  <c r="T127" i="42"/>
  <c r="X127" i="42"/>
  <c r="AB127" i="42"/>
  <c r="AF127" i="42"/>
  <c r="AJ127" i="42"/>
  <c r="AN127" i="42"/>
  <c r="AR127" i="42"/>
  <c r="AV127" i="42"/>
  <c r="AX127" i="42"/>
  <c r="D128" i="42"/>
  <c r="H128" i="42"/>
  <c r="L128" i="42"/>
  <c r="P128" i="42"/>
  <c r="T128" i="42"/>
  <c r="X128" i="42"/>
  <c r="AB128" i="42"/>
  <c r="AF128" i="42"/>
  <c r="AJ128" i="42"/>
  <c r="AN128" i="42"/>
  <c r="AR128" i="42"/>
  <c r="AV128" i="42"/>
  <c r="AX128" i="42"/>
  <c r="AX129" i="42"/>
  <c r="D117" i="42"/>
  <c r="H117" i="42"/>
  <c r="L117" i="42"/>
  <c r="P117" i="42"/>
  <c r="T117" i="42"/>
  <c r="X117" i="42"/>
  <c r="AB117" i="42"/>
  <c r="AF117" i="42"/>
  <c r="AJ117" i="42"/>
  <c r="AN117" i="42"/>
  <c r="AR117" i="42"/>
  <c r="AV117" i="42"/>
  <c r="AX117" i="42"/>
  <c r="D118" i="42"/>
  <c r="H118" i="42"/>
  <c r="L118" i="42"/>
  <c r="P118" i="42"/>
  <c r="T118" i="42"/>
  <c r="X118" i="42"/>
  <c r="AB118" i="42"/>
  <c r="AF118" i="42"/>
  <c r="AJ118" i="42"/>
  <c r="AN118" i="42"/>
  <c r="AR118" i="42"/>
  <c r="AV118" i="42"/>
  <c r="AX118" i="42"/>
  <c r="D119" i="42"/>
  <c r="H119" i="42"/>
  <c r="L119" i="42"/>
  <c r="P119" i="42"/>
  <c r="T119" i="42"/>
  <c r="X119" i="42"/>
  <c r="AB119" i="42"/>
  <c r="AF119" i="42"/>
  <c r="AJ119" i="42"/>
  <c r="AN119" i="42"/>
  <c r="AR119" i="42"/>
  <c r="AV119" i="42"/>
  <c r="AX119" i="42"/>
  <c r="D120" i="42"/>
  <c r="H120" i="42"/>
  <c r="L120" i="42"/>
  <c r="P120" i="42"/>
  <c r="T120" i="42"/>
  <c r="X120" i="42"/>
  <c r="AB120" i="42"/>
  <c r="AF120" i="42"/>
  <c r="AJ120" i="42"/>
  <c r="AN120" i="42"/>
  <c r="AR120" i="42"/>
  <c r="AV120" i="42"/>
  <c r="AX120" i="42"/>
  <c r="D121" i="42"/>
  <c r="H121" i="42"/>
  <c r="L121" i="42"/>
  <c r="P121" i="42"/>
  <c r="T121" i="42"/>
  <c r="X121" i="42"/>
  <c r="AB121" i="42"/>
  <c r="AF121" i="42"/>
  <c r="AJ121" i="42"/>
  <c r="AN121" i="42"/>
  <c r="AR121" i="42"/>
  <c r="AV121" i="42"/>
  <c r="AX121" i="42"/>
  <c r="D122" i="42"/>
  <c r="H122" i="42"/>
  <c r="L122" i="42"/>
  <c r="P122" i="42"/>
  <c r="T122" i="42"/>
  <c r="X122" i="42"/>
  <c r="AB122" i="42"/>
  <c r="AF122" i="42"/>
  <c r="AJ122" i="42"/>
  <c r="AN122" i="42"/>
  <c r="AR122" i="42"/>
  <c r="AV122" i="42"/>
  <c r="AX122" i="42"/>
  <c r="D123" i="42"/>
  <c r="H123" i="42"/>
  <c r="L123" i="42"/>
  <c r="P123" i="42"/>
  <c r="T123" i="42"/>
  <c r="X123" i="42"/>
  <c r="AB123" i="42"/>
  <c r="AF123" i="42"/>
  <c r="AJ123" i="42"/>
  <c r="AN123" i="42"/>
  <c r="AR123" i="42"/>
  <c r="AV123" i="42"/>
  <c r="AX123" i="42"/>
  <c r="AX124" i="42"/>
  <c r="D95" i="42"/>
  <c r="D96" i="42"/>
  <c r="D97" i="42"/>
  <c r="H95" i="42"/>
  <c r="H96" i="42"/>
  <c r="H97" i="42"/>
  <c r="L95" i="42"/>
  <c r="L96" i="42"/>
  <c r="L97" i="42"/>
  <c r="P95" i="42"/>
  <c r="P96" i="42"/>
  <c r="P97" i="42"/>
  <c r="T95" i="42"/>
  <c r="T96" i="42"/>
  <c r="T97" i="42"/>
  <c r="X95" i="42"/>
  <c r="X96" i="42"/>
  <c r="X97" i="42"/>
  <c r="AB95" i="42"/>
  <c r="AB96" i="42"/>
  <c r="AB97" i="42"/>
  <c r="AF95" i="42"/>
  <c r="AF96" i="42"/>
  <c r="AF97" i="42"/>
  <c r="AJ95" i="42"/>
  <c r="AJ96" i="42"/>
  <c r="AJ97" i="42"/>
  <c r="AN95" i="42"/>
  <c r="AN96" i="42"/>
  <c r="AN97" i="42"/>
  <c r="AR95" i="42"/>
  <c r="AR96" i="42"/>
  <c r="AR97" i="42"/>
  <c r="AV95" i="42"/>
  <c r="AV96" i="42"/>
  <c r="AV97" i="42"/>
  <c r="AX97" i="42"/>
  <c r="D88" i="42"/>
  <c r="H88" i="42"/>
  <c r="L88" i="42"/>
  <c r="P88" i="42"/>
  <c r="T88" i="42"/>
  <c r="X88" i="42"/>
  <c r="AB88" i="42"/>
  <c r="AF88" i="42"/>
  <c r="AJ88" i="42"/>
  <c r="AN88" i="42"/>
  <c r="AR88" i="42"/>
  <c r="AV88" i="42"/>
  <c r="AX88" i="42"/>
  <c r="D90" i="42"/>
  <c r="H90" i="42"/>
  <c r="L90" i="42"/>
  <c r="P90" i="42"/>
  <c r="T90" i="42"/>
  <c r="X90" i="42"/>
  <c r="AB90" i="42"/>
  <c r="AF90" i="42"/>
  <c r="AJ90" i="42"/>
  <c r="AN90" i="42"/>
  <c r="AR90" i="42"/>
  <c r="AV90" i="42"/>
  <c r="AX90" i="42"/>
  <c r="D91" i="42"/>
  <c r="H91" i="42"/>
  <c r="L91" i="42"/>
  <c r="P91" i="42"/>
  <c r="T91" i="42"/>
  <c r="X91" i="42"/>
  <c r="AB91" i="42"/>
  <c r="AF91" i="42"/>
  <c r="AJ91" i="42"/>
  <c r="AN91" i="42"/>
  <c r="AR91" i="42"/>
  <c r="AV91" i="42"/>
  <c r="AX91" i="42"/>
  <c r="AX92" i="42"/>
  <c r="D81" i="42"/>
  <c r="H81" i="42"/>
  <c r="L81" i="42"/>
  <c r="P81" i="42"/>
  <c r="T81" i="42"/>
  <c r="X81" i="42"/>
  <c r="AB81" i="42"/>
  <c r="AF81" i="42"/>
  <c r="AJ81" i="42"/>
  <c r="AN81" i="42"/>
  <c r="AR81" i="42"/>
  <c r="AV81" i="42"/>
  <c r="AX81" i="42"/>
  <c r="D82" i="42"/>
  <c r="H82" i="42"/>
  <c r="L82" i="42"/>
  <c r="P82" i="42"/>
  <c r="T82" i="42"/>
  <c r="X82" i="42"/>
  <c r="AB82" i="42"/>
  <c r="AF82" i="42"/>
  <c r="AJ82" i="42"/>
  <c r="AN82" i="42"/>
  <c r="AR82" i="42"/>
  <c r="AV82" i="42"/>
  <c r="AX82" i="42"/>
  <c r="D83" i="42"/>
  <c r="H83" i="42"/>
  <c r="L83" i="42"/>
  <c r="P83" i="42"/>
  <c r="T83" i="42"/>
  <c r="X83" i="42"/>
  <c r="AB83" i="42"/>
  <c r="AF83" i="42"/>
  <c r="AJ83" i="42"/>
  <c r="AN83" i="42"/>
  <c r="AR83" i="42"/>
  <c r="AV83" i="42"/>
  <c r="AX83" i="42"/>
  <c r="D84" i="42"/>
  <c r="H84" i="42"/>
  <c r="L84" i="42"/>
  <c r="P84" i="42"/>
  <c r="T84" i="42"/>
  <c r="X84" i="42"/>
  <c r="AB84" i="42"/>
  <c r="AF84" i="42"/>
  <c r="AJ84" i="42"/>
  <c r="AN84" i="42"/>
  <c r="AR84" i="42"/>
  <c r="AV84" i="42"/>
  <c r="AX84" i="42"/>
  <c r="D85" i="42"/>
  <c r="H85" i="42"/>
  <c r="L85" i="42"/>
  <c r="P85" i="42"/>
  <c r="T85" i="42"/>
  <c r="X85" i="42"/>
  <c r="AB85" i="42"/>
  <c r="AF85" i="42"/>
  <c r="AJ85" i="42"/>
  <c r="AN85" i="42"/>
  <c r="AR85" i="42"/>
  <c r="AV85" i="42"/>
  <c r="AX85" i="42"/>
  <c r="AX86" i="42"/>
  <c r="D75" i="42"/>
  <c r="D76" i="42"/>
  <c r="D77" i="42"/>
  <c r="D78" i="42"/>
  <c r="H75" i="42"/>
  <c r="H76" i="42"/>
  <c r="H77" i="42"/>
  <c r="H78" i="42"/>
  <c r="L75" i="42"/>
  <c r="L76" i="42"/>
  <c r="L77" i="42"/>
  <c r="L78" i="42"/>
  <c r="P75" i="42"/>
  <c r="P76" i="42"/>
  <c r="P77" i="42"/>
  <c r="P78" i="42"/>
  <c r="T75" i="42"/>
  <c r="T76" i="42"/>
  <c r="T77" i="42"/>
  <c r="T78" i="42"/>
  <c r="X75" i="42"/>
  <c r="X76" i="42"/>
  <c r="X77" i="42"/>
  <c r="X78" i="42"/>
  <c r="AB75" i="42"/>
  <c r="AB76" i="42"/>
  <c r="AB77" i="42"/>
  <c r="AB78" i="42"/>
  <c r="AF75" i="42"/>
  <c r="AF76" i="42"/>
  <c r="AF77" i="42"/>
  <c r="AF78" i="42"/>
  <c r="AJ75" i="42"/>
  <c r="AJ76" i="42"/>
  <c r="AJ77" i="42"/>
  <c r="AJ78" i="42"/>
  <c r="AN75" i="42"/>
  <c r="AN76" i="42"/>
  <c r="AN77" i="42"/>
  <c r="AN78" i="42"/>
  <c r="AR75" i="42"/>
  <c r="AR76" i="42"/>
  <c r="AR77" i="42"/>
  <c r="AR78" i="42"/>
  <c r="AV75" i="42"/>
  <c r="AV76" i="42"/>
  <c r="AV77" i="42"/>
  <c r="AV78" i="42"/>
  <c r="AX7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H59" i="42"/>
  <c r="H60" i="42"/>
  <c r="H61" i="42"/>
  <c r="H62" i="42"/>
  <c r="H63" i="42"/>
  <c r="H64" i="42"/>
  <c r="H65" i="42"/>
  <c r="H66" i="42"/>
  <c r="H67" i="42"/>
  <c r="H68" i="42"/>
  <c r="H69" i="42"/>
  <c r="H70" i="42"/>
  <c r="H71" i="42"/>
  <c r="H72" i="42"/>
  <c r="L59" i="42"/>
  <c r="L60" i="42"/>
  <c r="L61" i="42"/>
  <c r="L62" i="42"/>
  <c r="L63" i="42"/>
  <c r="L64" i="42"/>
  <c r="L65" i="42"/>
  <c r="L66" i="42"/>
  <c r="L67" i="42"/>
  <c r="L68" i="42"/>
  <c r="L69" i="42"/>
  <c r="L70" i="42"/>
  <c r="L71" i="42"/>
  <c r="L72" i="42"/>
  <c r="P59" i="42"/>
  <c r="P60" i="42"/>
  <c r="P61" i="42"/>
  <c r="P62" i="42"/>
  <c r="P63" i="42"/>
  <c r="P64" i="42"/>
  <c r="P65" i="42"/>
  <c r="P66" i="42"/>
  <c r="P67" i="42"/>
  <c r="P68" i="42"/>
  <c r="P69" i="42"/>
  <c r="P70" i="42"/>
  <c r="P71" i="42"/>
  <c r="P72" i="42"/>
  <c r="T59" i="42"/>
  <c r="T60" i="42"/>
  <c r="T61" i="42"/>
  <c r="T62" i="42"/>
  <c r="T63" i="42"/>
  <c r="T64" i="42"/>
  <c r="T65" i="42"/>
  <c r="T66" i="42"/>
  <c r="T67" i="42"/>
  <c r="T68" i="42"/>
  <c r="T69" i="42"/>
  <c r="T70" i="42"/>
  <c r="T71" i="42"/>
  <c r="T72" i="42"/>
  <c r="X59" i="42"/>
  <c r="X60" i="42"/>
  <c r="X61" i="42"/>
  <c r="X62" i="42"/>
  <c r="X63" i="42"/>
  <c r="X64" i="42"/>
  <c r="X65" i="42"/>
  <c r="X66" i="42"/>
  <c r="X67" i="42"/>
  <c r="X68" i="42"/>
  <c r="X69" i="42"/>
  <c r="X70" i="42"/>
  <c r="X71" i="42"/>
  <c r="X72" i="42"/>
  <c r="AB59" i="42"/>
  <c r="AB60" i="42"/>
  <c r="AB61" i="42"/>
  <c r="AB62" i="42"/>
  <c r="AB63" i="42"/>
  <c r="AB64" i="42"/>
  <c r="AB65" i="42"/>
  <c r="AB66" i="42"/>
  <c r="AB67" i="42"/>
  <c r="AB68" i="42"/>
  <c r="AB69" i="42"/>
  <c r="AB70" i="42"/>
  <c r="AB71" i="42"/>
  <c r="AB72" i="42"/>
  <c r="AF59" i="42"/>
  <c r="AF60" i="42"/>
  <c r="AF61" i="42"/>
  <c r="AF62" i="42"/>
  <c r="AF63" i="42"/>
  <c r="AF64" i="42"/>
  <c r="AF65" i="42"/>
  <c r="AF66" i="42"/>
  <c r="AF67" i="42"/>
  <c r="AF68" i="42"/>
  <c r="AF69" i="42"/>
  <c r="AF70" i="42"/>
  <c r="AF71" i="42"/>
  <c r="AF72" i="42"/>
  <c r="AJ59" i="42"/>
  <c r="AJ60" i="42"/>
  <c r="AJ61" i="42"/>
  <c r="AJ62" i="42"/>
  <c r="AJ63" i="42"/>
  <c r="AJ64" i="42"/>
  <c r="AJ65" i="42"/>
  <c r="AJ66" i="42"/>
  <c r="AJ67" i="42"/>
  <c r="AJ68" i="42"/>
  <c r="AJ69" i="42"/>
  <c r="AJ70" i="42"/>
  <c r="AJ71" i="42"/>
  <c r="AJ72" i="42"/>
  <c r="AN59" i="42"/>
  <c r="AN60" i="42"/>
  <c r="AN61" i="42"/>
  <c r="AN62" i="42"/>
  <c r="AN63" i="42"/>
  <c r="AN64" i="42"/>
  <c r="AN65" i="42"/>
  <c r="AN66" i="42"/>
  <c r="AN67" i="42"/>
  <c r="AN68" i="42"/>
  <c r="AN69" i="42"/>
  <c r="AN70" i="42"/>
  <c r="AN71" i="42"/>
  <c r="AN72" i="42"/>
  <c r="AR59" i="42"/>
  <c r="AR60" i="42"/>
  <c r="AR61" i="42"/>
  <c r="AR62" i="42"/>
  <c r="AR63" i="42"/>
  <c r="AR64" i="42"/>
  <c r="AR65" i="42"/>
  <c r="AR66" i="42"/>
  <c r="AR67" i="42"/>
  <c r="AR68" i="42"/>
  <c r="AR69" i="42"/>
  <c r="AR70" i="42"/>
  <c r="AR71" i="42"/>
  <c r="AR72" i="42"/>
  <c r="AV59" i="42"/>
  <c r="AV60" i="42"/>
  <c r="AV61" i="42"/>
  <c r="AV62" i="42"/>
  <c r="AV63" i="42"/>
  <c r="AV64" i="42"/>
  <c r="AV65" i="42"/>
  <c r="AV66" i="42"/>
  <c r="AV67" i="42"/>
  <c r="AV68" i="42"/>
  <c r="AV69" i="42"/>
  <c r="AV70" i="42"/>
  <c r="AV71" i="42"/>
  <c r="AV72" i="42"/>
  <c r="AX72" i="42"/>
  <c r="AX158" i="42"/>
  <c r="AX263" i="42"/>
  <c r="AX268" i="42"/>
  <c r="AX274" i="42"/>
  <c r="AV274" i="42"/>
  <c r="AR274" i="42"/>
  <c r="AN274" i="42"/>
  <c r="AJ274" i="42"/>
  <c r="AF274" i="42"/>
  <c r="AB274" i="42"/>
  <c r="X274" i="42"/>
  <c r="T274" i="42"/>
  <c r="P274" i="42"/>
  <c r="L274" i="42"/>
  <c r="H274" i="42"/>
  <c r="D274" i="42"/>
  <c r="AV51" i="42"/>
  <c r="AV43" i="42"/>
  <c r="AV38" i="42"/>
  <c r="AV32" i="42"/>
  <c r="AV15" i="42"/>
  <c r="AV16" i="42"/>
  <c r="AV17" i="42"/>
  <c r="AV18" i="42"/>
  <c r="AV14" i="42"/>
  <c r="AV19" i="42"/>
  <c r="AV20" i="42"/>
  <c r="AV11" i="42"/>
  <c r="AV54" i="42"/>
  <c r="AV256" i="42"/>
  <c r="AV257" i="42"/>
  <c r="AV258" i="42"/>
  <c r="AV260" i="42"/>
  <c r="AV245" i="42"/>
  <c r="AV246" i="42"/>
  <c r="AV247" i="42"/>
  <c r="AV248" i="42"/>
  <c r="AV249" i="42"/>
  <c r="AV250" i="42"/>
  <c r="AV251" i="42"/>
  <c r="AV239" i="42"/>
  <c r="AV240" i="42"/>
  <c r="AV241" i="42"/>
  <c r="AV242" i="42"/>
  <c r="AV254" i="42"/>
  <c r="AV230" i="42"/>
  <c r="AV224" i="42"/>
  <c r="AV225" i="42"/>
  <c r="AV226" i="42"/>
  <c r="AV227" i="42"/>
  <c r="AV228" i="42"/>
  <c r="AV212" i="42"/>
  <c r="AV213" i="42"/>
  <c r="AV214" i="42"/>
  <c r="AV215" i="42"/>
  <c r="AV216" i="42"/>
  <c r="AV217" i="42"/>
  <c r="AV218" i="42"/>
  <c r="AV219" i="42"/>
  <c r="AV220" i="42"/>
  <c r="AV221" i="42"/>
  <c r="AV206" i="42"/>
  <c r="AV207" i="42"/>
  <c r="AV208" i="42"/>
  <c r="AV209" i="42"/>
  <c r="AV201" i="42"/>
  <c r="AV202" i="42"/>
  <c r="AV203" i="42"/>
  <c r="AV194" i="42"/>
  <c r="AV195" i="42"/>
  <c r="AV196" i="42"/>
  <c r="AV197" i="42"/>
  <c r="AV198" i="42"/>
  <c r="AV187" i="42"/>
  <c r="AV188" i="42"/>
  <c r="AV189" i="42"/>
  <c r="AV190" i="42"/>
  <c r="AV191" i="42"/>
  <c r="AV184" i="42"/>
  <c r="AV177" i="42"/>
  <c r="AV233" i="42"/>
  <c r="AV156" i="42"/>
  <c r="AV151" i="42"/>
  <c r="AV142" i="42"/>
  <c r="AV134" i="42"/>
  <c r="AV129" i="42"/>
  <c r="AV100" i="42"/>
  <c r="AV101" i="42"/>
  <c r="AV102" i="42"/>
  <c r="AV103" i="42"/>
  <c r="AV104" i="42"/>
  <c r="AV105" i="42"/>
  <c r="AV106" i="42"/>
  <c r="AV107" i="42"/>
  <c r="AV108" i="42"/>
  <c r="AV109" i="42"/>
  <c r="AV110" i="42"/>
  <c r="Q493" i="7"/>
  <c r="U493" i="7"/>
  <c r="Y493" i="7"/>
  <c r="AC493" i="7"/>
  <c r="AG493" i="7"/>
  <c r="AK493" i="7"/>
  <c r="AO493" i="7"/>
  <c r="AS493" i="7"/>
  <c r="AW493" i="7"/>
  <c r="BA493" i="7"/>
  <c r="BB493" i="7"/>
  <c r="AV111" i="42"/>
  <c r="AV112" i="42"/>
  <c r="AV114" i="42"/>
  <c r="AV124" i="42"/>
  <c r="AV92" i="42"/>
  <c r="AV86" i="42"/>
  <c r="AV158" i="42"/>
  <c r="AV263" i="42"/>
  <c r="AV268" i="42"/>
  <c r="AR51" i="42"/>
  <c r="AR43" i="42"/>
  <c r="AR38" i="42"/>
  <c r="AR32" i="42"/>
  <c r="AR15" i="42"/>
  <c r="AR16" i="42"/>
  <c r="AR17" i="42"/>
  <c r="AR18" i="42"/>
  <c r="AR14" i="42"/>
  <c r="AR19" i="42"/>
  <c r="AR20" i="42"/>
  <c r="AR11" i="42"/>
  <c r="AR54" i="42"/>
  <c r="AR256" i="42"/>
  <c r="AR257" i="42"/>
  <c r="AR258" i="42"/>
  <c r="AR260" i="42"/>
  <c r="AR245" i="42"/>
  <c r="AR246" i="42"/>
  <c r="AR247" i="42"/>
  <c r="AR248" i="42"/>
  <c r="AR249" i="42"/>
  <c r="AR250" i="42"/>
  <c r="AR251" i="42"/>
  <c r="AR239" i="42"/>
  <c r="AR240" i="42"/>
  <c r="AR241" i="42"/>
  <c r="AR242" i="42"/>
  <c r="AR254" i="42"/>
  <c r="AR230" i="42"/>
  <c r="AR224" i="42"/>
  <c r="AR225" i="42"/>
  <c r="AR226" i="42"/>
  <c r="AR227" i="42"/>
  <c r="AR228" i="42"/>
  <c r="AR212" i="42"/>
  <c r="AR213" i="42"/>
  <c r="AR214" i="42"/>
  <c r="AR215" i="42"/>
  <c r="AR216" i="42"/>
  <c r="AR217" i="42"/>
  <c r="AR218" i="42"/>
  <c r="AR219" i="42"/>
  <c r="AR220" i="42"/>
  <c r="AR221" i="42"/>
  <c r="AR206" i="42"/>
  <c r="AR207" i="42"/>
  <c r="AR208" i="42"/>
  <c r="AR209" i="42"/>
  <c r="AR201" i="42"/>
  <c r="AR202" i="42"/>
  <c r="AR203" i="42"/>
  <c r="AR194" i="42"/>
  <c r="AR195" i="42"/>
  <c r="AR196" i="42"/>
  <c r="AR197" i="42"/>
  <c r="AR198" i="42"/>
  <c r="AR187" i="42"/>
  <c r="AR188" i="42"/>
  <c r="AR189" i="42"/>
  <c r="AR190" i="42"/>
  <c r="AR191" i="42"/>
  <c r="AR184" i="42"/>
  <c r="AR177" i="42"/>
  <c r="AR233" i="42"/>
  <c r="AR156" i="42"/>
  <c r="AR151" i="42"/>
  <c r="AR142" i="42"/>
  <c r="AR134" i="42"/>
  <c r="AR129" i="42"/>
  <c r="AR100" i="42"/>
  <c r="AR101" i="42"/>
  <c r="AR102" i="42"/>
  <c r="AR103" i="42"/>
  <c r="AR104" i="42"/>
  <c r="AR105" i="42"/>
  <c r="AR106" i="42"/>
  <c r="AR107" i="42"/>
  <c r="AR108" i="42"/>
  <c r="AR109" i="42"/>
  <c r="AR110" i="42"/>
  <c r="AX493" i="7"/>
  <c r="AR111" i="42"/>
  <c r="AR112" i="42"/>
  <c r="AR114" i="42"/>
  <c r="AR124" i="42"/>
  <c r="AR92" i="42"/>
  <c r="AR86" i="42"/>
  <c r="AR158" i="42"/>
  <c r="AR263" i="42"/>
  <c r="AR268" i="42"/>
  <c r="AN51" i="42"/>
  <c r="AN43" i="42"/>
  <c r="AN38" i="42"/>
  <c r="AN32" i="42"/>
  <c r="AN15" i="42"/>
  <c r="AN16" i="42"/>
  <c r="AN17" i="42"/>
  <c r="AN18" i="42"/>
  <c r="AN14" i="42"/>
  <c r="AN19" i="42"/>
  <c r="AN20" i="42"/>
  <c r="AN11" i="42"/>
  <c r="AN54" i="42"/>
  <c r="AN256" i="42"/>
  <c r="AN257" i="42"/>
  <c r="AN258" i="42"/>
  <c r="AN260" i="42"/>
  <c r="AN245" i="42"/>
  <c r="AN246" i="42"/>
  <c r="AN247" i="42"/>
  <c r="AN248" i="42"/>
  <c r="AN249" i="42"/>
  <c r="AN251" i="42"/>
  <c r="AN239" i="42"/>
  <c r="AN240" i="42"/>
  <c r="AN241" i="42"/>
  <c r="AN242" i="42"/>
  <c r="AN254" i="42"/>
  <c r="AN230" i="42"/>
  <c r="AN224" i="42"/>
  <c r="AN225" i="42"/>
  <c r="AN226" i="42"/>
  <c r="AN227" i="42"/>
  <c r="AN228" i="42"/>
  <c r="AN212" i="42"/>
  <c r="AN213" i="42"/>
  <c r="AN214" i="42"/>
  <c r="AN215" i="42"/>
  <c r="AN216" i="42"/>
  <c r="AN217" i="42"/>
  <c r="AN218" i="42"/>
  <c r="AN219" i="42"/>
  <c r="AN220" i="42"/>
  <c r="AN221" i="42"/>
  <c r="AN206" i="42"/>
  <c r="AN207" i="42"/>
  <c r="AN208" i="42"/>
  <c r="AN209" i="42"/>
  <c r="AN201" i="42"/>
  <c r="AN202" i="42"/>
  <c r="AN203" i="42"/>
  <c r="AN194" i="42"/>
  <c r="AN195" i="42"/>
  <c r="AN196" i="42"/>
  <c r="AN197" i="42"/>
  <c r="AN198" i="42"/>
  <c r="AN187" i="42"/>
  <c r="AN188" i="42"/>
  <c r="AN189" i="42"/>
  <c r="AN190" i="42"/>
  <c r="AN191" i="42"/>
  <c r="AN184" i="42"/>
  <c r="AN177" i="42"/>
  <c r="AN233" i="42"/>
  <c r="AN156" i="42"/>
  <c r="AN151" i="42"/>
  <c r="AN142" i="42"/>
  <c r="AN134" i="42"/>
  <c r="AN129" i="42"/>
  <c r="AN100" i="42"/>
  <c r="AN101" i="42"/>
  <c r="AN102" i="42"/>
  <c r="AN103" i="42"/>
  <c r="AN104" i="42"/>
  <c r="AN105" i="42"/>
  <c r="AN106" i="42"/>
  <c r="AN107" i="42"/>
  <c r="AN108" i="42"/>
  <c r="AN109" i="42"/>
  <c r="AN110" i="42"/>
  <c r="AT493" i="7"/>
  <c r="AN111" i="42"/>
  <c r="AN112" i="42"/>
  <c r="AN114" i="42"/>
  <c r="AN124" i="42"/>
  <c r="AN92" i="42"/>
  <c r="AN86" i="42"/>
  <c r="AN158" i="42"/>
  <c r="AN263" i="42"/>
  <c r="AN268" i="42"/>
  <c r="AJ51" i="42"/>
  <c r="AJ43" i="42"/>
  <c r="AJ38" i="42"/>
  <c r="AJ32" i="42"/>
  <c r="AJ15" i="42"/>
  <c r="AJ16" i="42"/>
  <c r="AJ17" i="42"/>
  <c r="AJ18" i="42"/>
  <c r="AJ14" i="42"/>
  <c r="AJ19" i="42"/>
  <c r="AJ20" i="42"/>
  <c r="AJ11" i="42"/>
  <c r="AJ54" i="42"/>
  <c r="AJ256" i="42"/>
  <c r="AJ257" i="42"/>
  <c r="AJ258" i="42"/>
  <c r="AJ260" i="42"/>
  <c r="AJ245" i="42"/>
  <c r="AJ246" i="42"/>
  <c r="AJ247" i="42"/>
  <c r="AJ248" i="42"/>
  <c r="AJ249" i="42"/>
  <c r="AJ251" i="42"/>
  <c r="AJ239" i="42"/>
  <c r="AJ240" i="42"/>
  <c r="AJ241" i="42"/>
  <c r="AJ242" i="42"/>
  <c r="AJ254" i="42"/>
  <c r="AJ230" i="42"/>
  <c r="AJ224" i="42"/>
  <c r="AJ225" i="42"/>
  <c r="AJ226" i="42"/>
  <c r="AJ227" i="42"/>
  <c r="AJ228" i="42"/>
  <c r="AJ212" i="42"/>
  <c r="AJ213" i="42"/>
  <c r="AJ214" i="42"/>
  <c r="AJ215" i="42"/>
  <c r="AJ216" i="42"/>
  <c r="AJ217" i="42"/>
  <c r="AJ218" i="42"/>
  <c r="AJ219" i="42"/>
  <c r="AJ220" i="42"/>
  <c r="AJ221" i="42"/>
  <c r="AJ206" i="42"/>
  <c r="AJ207" i="42"/>
  <c r="AJ208" i="42"/>
  <c r="AJ209" i="42"/>
  <c r="AJ201" i="42"/>
  <c r="AJ202" i="42"/>
  <c r="AJ203" i="42"/>
  <c r="AJ194" i="42"/>
  <c r="AJ195" i="42"/>
  <c r="AJ196" i="42"/>
  <c r="AJ197" i="42"/>
  <c r="AJ198" i="42"/>
  <c r="AJ187" i="42"/>
  <c r="AJ188" i="42"/>
  <c r="AJ189" i="42"/>
  <c r="AJ190" i="42"/>
  <c r="AJ191" i="42"/>
  <c r="AJ184" i="42"/>
  <c r="AJ177" i="42"/>
  <c r="AJ233" i="42"/>
  <c r="AJ156" i="42"/>
  <c r="AJ151" i="42"/>
  <c r="AJ142" i="42"/>
  <c r="AJ134" i="42"/>
  <c r="AJ129" i="42"/>
  <c r="AJ100" i="42"/>
  <c r="AJ101" i="42"/>
  <c r="AJ102" i="42"/>
  <c r="AJ103" i="42"/>
  <c r="AJ104" i="42"/>
  <c r="AJ105" i="42"/>
  <c r="AJ106" i="42"/>
  <c r="AJ107" i="42"/>
  <c r="AJ108" i="42"/>
  <c r="AJ109" i="42"/>
  <c r="AJ110" i="42"/>
  <c r="AP493" i="7"/>
  <c r="AJ111" i="42"/>
  <c r="AJ112" i="42"/>
  <c r="AJ114" i="42"/>
  <c r="AJ124" i="42"/>
  <c r="AJ92" i="42"/>
  <c r="AJ86" i="42"/>
  <c r="AJ158" i="42"/>
  <c r="AJ263" i="42"/>
  <c r="AJ268" i="42"/>
  <c r="AF51" i="42"/>
  <c r="AF43" i="42"/>
  <c r="AF38" i="42"/>
  <c r="AF32" i="42"/>
  <c r="AF15" i="42"/>
  <c r="AF16" i="42"/>
  <c r="AF17" i="42"/>
  <c r="AF18" i="42"/>
  <c r="AF14" i="42"/>
  <c r="AF19" i="42"/>
  <c r="AF20" i="42"/>
  <c r="AF11" i="42"/>
  <c r="AF54" i="42"/>
  <c r="AF256" i="42"/>
  <c r="AF257" i="42"/>
  <c r="AF258" i="42"/>
  <c r="AF260" i="42"/>
  <c r="AF245" i="42"/>
  <c r="AF246" i="42"/>
  <c r="AF247" i="42"/>
  <c r="AF248" i="42"/>
  <c r="AF249" i="42"/>
  <c r="AF251" i="42"/>
  <c r="AF239" i="42"/>
  <c r="AF240" i="42"/>
  <c r="AF241" i="42"/>
  <c r="AF242" i="42"/>
  <c r="AF254" i="42"/>
  <c r="AF230" i="42"/>
  <c r="AF224" i="42"/>
  <c r="AF225" i="42"/>
  <c r="AF226" i="42"/>
  <c r="AF227" i="42"/>
  <c r="AF228" i="42"/>
  <c r="AF212" i="42"/>
  <c r="AF213" i="42"/>
  <c r="AF214" i="42"/>
  <c r="AF215" i="42"/>
  <c r="AF216" i="42"/>
  <c r="AF217" i="42"/>
  <c r="AF218" i="42"/>
  <c r="AF219" i="42"/>
  <c r="AF220" i="42"/>
  <c r="AF221" i="42"/>
  <c r="AF206" i="42"/>
  <c r="AF207" i="42"/>
  <c r="AF208" i="42"/>
  <c r="AF209" i="42"/>
  <c r="AF201" i="42"/>
  <c r="AF202" i="42"/>
  <c r="AF203" i="42"/>
  <c r="AF194" i="42"/>
  <c r="AF195" i="42"/>
  <c r="AF196" i="42"/>
  <c r="AF197" i="42"/>
  <c r="AF198" i="42"/>
  <c r="AF187" i="42"/>
  <c r="AF188" i="42"/>
  <c r="AF189" i="42"/>
  <c r="AF190" i="42"/>
  <c r="AF191" i="42"/>
  <c r="AF184" i="42"/>
  <c r="AF177" i="42"/>
  <c r="AF233" i="42"/>
  <c r="AF156" i="42"/>
  <c r="AF151" i="42"/>
  <c r="AF142" i="42"/>
  <c r="AF134" i="42"/>
  <c r="AF129" i="42"/>
  <c r="AF100" i="42"/>
  <c r="AF101" i="42"/>
  <c r="AF102" i="42"/>
  <c r="AF103" i="42"/>
  <c r="AF104" i="42"/>
  <c r="AF105" i="42"/>
  <c r="AF106" i="42"/>
  <c r="AF107" i="42"/>
  <c r="AF108" i="42"/>
  <c r="AF109" i="42"/>
  <c r="AF110" i="42"/>
  <c r="AL493" i="7"/>
  <c r="AF111" i="42"/>
  <c r="AF112" i="42"/>
  <c r="AF114" i="42"/>
  <c r="AF124" i="42"/>
  <c r="AF92" i="42"/>
  <c r="AF86" i="42"/>
  <c r="AF158" i="42"/>
  <c r="AF263" i="42"/>
  <c r="AF268" i="42"/>
  <c r="AB51" i="42"/>
  <c r="AB43" i="42"/>
  <c r="AB38" i="42"/>
  <c r="AB32" i="42"/>
  <c r="AB15" i="42"/>
  <c r="AB16" i="42"/>
  <c r="AB17" i="42"/>
  <c r="AB18" i="42"/>
  <c r="AB14" i="42"/>
  <c r="AB19" i="42"/>
  <c r="AB20" i="42"/>
  <c r="AB11" i="42"/>
  <c r="AB54" i="42"/>
  <c r="AB256" i="42"/>
  <c r="AB257" i="42"/>
  <c r="AB258" i="42"/>
  <c r="AB260" i="42"/>
  <c r="AB245" i="42"/>
  <c r="AB246" i="42"/>
  <c r="AB247" i="42"/>
  <c r="AB248" i="42"/>
  <c r="AB249" i="42"/>
  <c r="AB251" i="42"/>
  <c r="AB239" i="42"/>
  <c r="AB240" i="42"/>
  <c r="AB241" i="42"/>
  <c r="AB242" i="42"/>
  <c r="AB254" i="42"/>
  <c r="AB230" i="42"/>
  <c r="AB224" i="42"/>
  <c r="AB225" i="42"/>
  <c r="AB226" i="42"/>
  <c r="AB227" i="42"/>
  <c r="AB228" i="42"/>
  <c r="AB212" i="42"/>
  <c r="AB213" i="42"/>
  <c r="AB214" i="42"/>
  <c r="AB215" i="42"/>
  <c r="AB216" i="42"/>
  <c r="AB217" i="42"/>
  <c r="AB218" i="42"/>
  <c r="AB219" i="42"/>
  <c r="AB220" i="42"/>
  <c r="AB221" i="42"/>
  <c r="AB206" i="42"/>
  <c r="AB207" i="42"/>
  <c r="AB208" i="42"/>
  <c r="AB209" i="42"/>
  <c r="AB201" i="42"/>
  <c r="AB202" i="42"/>
  <c r="AB203" i="42"/>
  <c r="AB194" i="42"/>
  <c r="AB195" i="42"/>
  <c r="AB196" i="42"/>
  <c r="AB197" i="42"/>
  <c r="AB198" i="42"/>
  <c r="AB187" i="42"/>
  <c r="AB188" i="42"/>
  <c r="AB189" i="42"/>
  <c r="AB190" i="42"/>
  <c r="AB191" i="42"/>
  <c r="AB184" i="42"/>
  <c r="AB177" i="42"/>
  <c r="AB233" i="42"/>
  <c r="AB156" i="42"/>
  <c r="AB151" i="42"/>
  <c r="AB142" i="42"/>
  <c r="AB134" i="42"/>
  <c r="AB129" i="42"/>
  <c r="AB100" i="42"/>
  <c r="AB101" i="42"/>
  <c r="AB102" i="42"/>
  <c r="AB103" i="42"/>
  <c r="AB104" i="42"/>
  <c r="AB105" i="42"/>
  <c r="AB106" i="42"/>
  <c r="AB107" i="42"/>
  <c r="AB108" i="42"/>
  <c r="AB109" i="42"/>
  <c r="AB110" i="42"/>
  <c r="AH493" i="7"/>
  <c r="AB111" i="42"/>
  <c r="AB112" i="42"/>
  <c r="AB114" i="42"/>
  <c r="AB124" i="42"/>
  <c r="AB92" i="42"/>
  <c r="AB86" i="42"/>
  <c r="AB158" i="42"/>
  <c r="AB263" i="42"/>
  <c r="AB268" i="42"/>
  <c r="X51" i="42"/>
  <c r="X43" i="42"/>
  <c r="X38" i="42"/>
  <c r="X32" i="42"/>
  <c r="X15" i="42"/>
  <c r="X16" i="42"/>
  <c r="X17" i="42"/>
  <c r="X18" i="42"/>
  <c r="X14" i="42"/>
  <c r="X19" i="42"/>
  <c r="X20" i="42"/>
  <c r="X11" i="42"/>
  <c r="X54" i="42"/>
  <c r="X256" i="42"/>
  <c r="X257" i="42"/>
  <c r="X258" i="42"/>
  <c r="X260" i="42"/>
  <c r="X245" i="42"/>
  <c r="X246" i="42"/>
  <c r="X247" i="42"/>
  <c r="X248" i="42"/>
  <c r="X249" i="42"/>
  <c r="X251" i="42"/>
  <c r="X239" i="42"/>
  <c r="X240" i="42"/>
  <c r="X241" i="42"/>
  <c r="X242" i="42"/>
  <c r="X254" i="42"/>
  <c r="X230" i="42"/>
  <c r="X224" i="42"/>
  <c r="X225" i="42"/>
  <c r="X226" i="42"/>
  <c r="X227" i="42"/>
  <c r="X228" i="42"/>
  <c r="X212" i="42"/>
  <c r="X213" i="42"/>
  <c r="X214" i="42"/>
  <c r="X215" i="42"/>
  <c r="X216" i="42"/>
  <c r="X217" i="42"/>
  <c r="X218" i="42"/>
  <c r="X219" i="42"/>
  <c r="X220" i="42"/>
  <c r="X221" i="42"/>
  <c r="X206" i="42"/>
  <c r="X207" i="42"/>
  <c r="X208" i="42"/>
  <c r="X209" i="42"/>
  <c r="X201" i="42"/>
  <c r="X202" i="42"/>
  <c r="X203" i="42"/>
  <c r="X194" i="42"/>
  <c r="X195" i="42"/>
  <c r="X196" i="42"/>
  <c r="X197" i="42"/>
  <c r="X198" i="42"/>
  <c r="X187" i="42"/>
  <c r="X188" i="42"/>
  <c r="X189" i="42"/>
  <c r="X190" i="42"/>
  <c r="X191" i="42"/>
  <c r="X184" i="42"/>
  <c r="X177" i="42"/>
  <c r="X233" i="42"/>
  <c r="X156" i="42"/>
  <c r="X151" i="42"/>
  <c r="X142" i="42"/>
  <c r="X134" i="42"/>
  <c r="X129" i="42"/>
  <c r="X100" i="42"/>
  <c r="X101" i="42"/>
  <c r="X102" i="42"/>
  <c r="X103" i="42"/>
  <c r="X104" i="42"/>
  <c r="X105" i="42"/>
  <c r="X106" i="42"/>
  <c r="X107" i="42"/>
  <c r="X108" i="42"/>
  <c r="X109" i="42"/>
  <c r="X110" i="42"/>
  <c r="AD493" i="7"/>
  <c r="X111" i="42"/>
  <c r="X112" i="42"/>
  <c r="X114" i="42"/>
  <c r="X124" i="42"/>
  <c r="X92" i="42"/>
  <c r="X86" i="42"/>
  <c r="X158" i="42"/>
  <c r="X263" i="42"/>
  <c r="X268" i="42"/>
  <c r="T51" i="42"/>
  <c r="T43" i="42"/>
  <c r="T38" i="42"/>
  <c r="T32" i="42"/>
  <c r="T15" i="42"/>
  <c r="T16" i="42"/>
  <c r="T17" i="42"/>
  <c r="T18" i="42"/>
  <c r="T14" i="42"/>
  <c r="T19" i="42"/>
  <c r="T20" i="42"/>
  <c r="T11" i="42"/>
  <c r="T54" i="42"/>
  <c r="T256" i="42"/>
  <c r="T257" i="42"/>
  <c r="T258" i="42"/>
  <c r="T260" i="42"/>
  <c r="T245" i="42"/>
  <c r="T246" i="42"/>
  <c r="T247" i="42"/>
  <c r="T248" i="42"/>
  <c r="T249" i="42"/>
  <c r="T251" i="42"/>
  <c r="T239" i="42"/>
  <c r="T240" i="42"/>
  <c r="T241" i="42"/>
  <c r="T242" i="42"/>
  <c r="T254" i="42"/>
  <c r="T230" i="42"/>
  <c r="T224" i="42"/>
  <c r="T225" i="42"/>
  <c r="T226" i="42"/>
  <c r="T227" i="42"/>
  <c r="T228" i="42"/>
  <c r="T212" i="42"/>
  <c r="T213" i="42"/>
  <c r="T214" i="42"/>
  <c r="T215" i="42"/>
  <c r="T216" i="42"/>
  <c r="T217" i="42"/>
  <c r="T218" i="42"/>
  <c r="T219" i="42"/>
  <c r="T220" i="42"/>
  <c r="T221" i="42"/>
  <c r="T206" i="42"/>
  <c r="T207" i="42"/>
  <c r="T208" i="42"/>
  <c r="T209" i="42"/>
  <c r="T201" i="42"/>
  <c r="T202" i="42"/>
  <c r="T203" i="42"/>
  <c r="T194" i="42"/>
  <c r="T195" i="42"/>
  <c r="T196" i="42"/>
  <c r="T197" i="42"/>
  <c r="T198" i="42"/>
  <c r="T187" i="42"/>
  <c r="T188" i="42"/>
  <c r="T189" i="42"/>
  <c r="T190" i="42"/>
  <c r="T191" i="42"/>
  <c r="T184" i="42"/>
  <c r="T177" i="42"/>
  <c r="T233" i="42"/>
  <c r="T156" i="42"/>
  <c r="T151" i="42"/>
  <c r="T142" i="42"/>
  <c r="T134" i="42"/>
  <c r="T129" i="42"/>
  <c r="T100" i="42"/>
  <c r="T101" i="42"/>
  <c r="T102" i="42"/>
  <c r="T103" i="42"/>
  <c r="T104" i="42"/>
  <c r="T105" i="42"/>
  <c r="T106" i="42"/>
  <c r="T107" i="42"/>
  <c r="T108" i="42"/>
  <c r="T109" i="42"/>
  <c r="T110" i="42"/>
  <c r="Z493" i="7"/>
  <c r="T111" i="42"/>
  <c r="T112" i="42"/>
  <c r="T114" i="42"/>
  <c r="T124" i="42"/>
  <c r="T92" i="42"/>
  <c r="T86" i="42"/>
  <c r="T158" i="42"/>
  <c r="T263" i="42"/>
  <c r="T268" i="42"/>
  <c r="P51" i="42"/>
  <c r="P43" i="42"/>
  <c r="P38" i="42"/>
  <c r="P32" i="42"/>
  <c r="P15" i="42"/>
  <c r="P16" i="42"/>
  <c r="P17" i="42"/>
  <c r="P18" i="42"/>
  <c r="P14" i="42"/>
  <c r="P19" i="42"/>
  <c r="P20" i="42"/>
  <c r="P11" i="42"/>
  <c r="P54" i="42"/>
  <c r="P256" i="42"/>
  <c r="P257" i="42"/>
  <c r="P258" i="42"/>
  <c r="P260" i="42"/>
  <c r="P245" i="42"/>
  <c r="P246" i="42"/>
  <c r="V1115" i="7"/>
  <c r="V1116" i="7"/>
  <c r="V1117" i="7"/>
  <c r="P247" i="42"/>
  <c r="V1121" i="7"/>
  <c r="P248" i="42"/>
  <c r="P249" i="42"/>
  <c r="P251" i="42"/>
  <c r="P239" i="42"/>
  <c r="P240" i="42"/>
  <c r="P241" i="42"/>
  <c r="P242" i="42"/>
  <c r="P254" i="42"/>
  <c r="P230" i="42"/>
  <c r="P224" i="42"/>
  <c r="P225" i="42"/>
  <c r="P226" i="42"/>
  <c r="P227" i="42"/>
  <c r="P228" i="42"/>
  <c r="P212" i="42"/>
  <c r="P213" i="42"/>
  <c r="P214" i="42"/>
  <c r="P215" i="42"/>
  <c r="P216" i="42"/>
  <c r="P217" i="42"/>
  <c r="P218" i="42"/>
  <c r="P219" i="42"/>
  <c r="P220" i="42"/>
  <c r="P221" i="42"/>
  <c r="P206" i="42"/>
  <c r="P207" i="42"/>
  <c r="P208" i="42"/>
  <c r="P209" i="42"/>
  <c r="P201" i="42"/>
  <c r="P202" i="42"/>
  <c r="P203" i="42"/>
  <c r="P194" i="42"/>
  <c r="P195" i="42"/>
  <c r="P196" i="42"/>
  <c r="P197" i="42"/>
  <c r="P198" i="42"/>
  <c r="P187" i="42"/>
  <c r="P188" i="42"/>
  <c r="P189" i="42"/>
  <c r="P190" i="42"/>
  <c r="P191" i="42"/>
  <c r="P184" i="42"/>
  <c r="P177" i="42"/>
  <c r="P233" i="42"/>
  <c r="P156" i="42"/>
  <c r="P151" i="42"/>
  <c r="P142" i="42"/>
  <c r="P134" i="42"/>
  <c r="P129" i="42"/>
  <c r="P100" i="42"/>
  <c r="P101" i="42"/>
  <c r="P102" i="42"/>
  <c r="P103" i="42"/>
  <c r="P104" i="42"/>
  <c r="P105" i="42"/>
  <c r="P106" i="42"/>
  <c r="P107" i="42"/>
  <c r="P108" i="42"/>
  <c r="P109" i="42"/>
  <c r="P110" i="42"/>
  <c r="V493" i="7"/>
  <c r="P111" i="42"/>
  <c r="P112" i="42"/>
  <c r="P114" i="42"/>
  <c r="P124" i="42"/>
  <c r="P92" i="42"/>
  <c r="P86" i="42"/>
  <c r="P158" i="42"/>
  <c r="P263" i="42"/>
  <c r="P268" i="42"/>
  <c r="L51" i="42"/>
  <c r="L43" i="42"/>
  <c r="L38" i="42"/>
  <c r="L32" i="42"/>
  <c r="L15" i="42"/>
  <c r="L16" i="42"/>
  <c r="L17" i="42"/>
  <c r="L18" i="42"/>
  <c r="L14" i="42"/>
  <c r="L19" i="42"/>
  <c r="L20" i="42"/>
  <c r="L11" i="42"/>
  <c r="L54" i="42"/>
  <c r="L256" i="42"/>
  <c r="L257" i="42"/>
  <c r="L258" i="42"/>
  <c r="L260" i="42"/>
  <c r="L245" i="42"/>
  <c r="L246" i="42"/>
  <c r="L247" i="42"/>
  <c r="L248" i="42"/>
  <c r="L249" i="42"/>
  <c r="L251" i="42"/>
  <c r="L239" i="42"/>
  <c r="L240" i="42"/>
  <c r="L241" i="42"/>
  <c r="L242" i="42"/>
  <c r="L254" i="42"/>
  <c r="L230" i="42"/>
  <c r="L224" i="42"/>
  <c r="L225" i="42"/>
  <c r="L226" i="42"/>
  <c r="L227" i="42"/>
  <c r="L228" i="42"/>
  <c r="L212" i="42"/>
  <c r="L213" i="42"/>
  <c r="L214" i="42"/>
  <c r="L215" i="42"/>
  <c r="L216" i="42"/>
  <c r="L217" i="42"/>
  <c r="L218" i="42"/>
  <c r="L219" i="42"/>
  <c r="L220" i="42"/>
  <c r="L221" i="42"/>
  <c r="L206" i="42"/>
  <c r="L207" i="42"/>
  <c r="L208" i="42"/>
  <c r="L209" i="42"/>
  <c r="L201" i="42"/>
  <c r="L202" i="42"/>
  <c r="L203" i="42"/>
  <c r="L194" i="42"/>
  <c r="L195" i="42"/>
  <c r="L196" i="42"/>
  <c r="L197" i="42"/>
  <c r="L198" i="42"/>
  <c r="L187" i="42"/>
  <c r="L188" i="42"/>
  <c r="L189" i="42"/>
  <c r="L190" i="42"/>
  <c r="L191" i="42"/>
  <c r="L184" i="42"/>
  <c r="L177" i="42"/>
  <c r="L233" i="42"/>
  <c r="L156" i="42"/>
  <c r="L151" i="42"/>
  <c r="L142" i="42"/>
  <c r="L134" i="42"/>
  <c r="L129" i="42"/>
  <c r="L100" i="42"/>
  <c r="L101" i="42"/>
  <c r="L102" i="42"/>
  <c r="L103" i="42"/>
  <c r="L104" i="42"/>
  <c r="L105" i="42"/>
  <c r="L106" i="42"/>
  <c r="L107" i="42"/>
  <c r="L108" i="42"/>
  <c r="L109" i="42"/>
  <c r="L110" i="42"/>
  <c r="R493" i="7"/>
  <c r="L111" i="42"/>
  <c r="L112" i="42"/>
  <c r="L114" i="42"/>
  <c r="L124" i="42"/>
  <c r="L92" i="42"/>
  <c r="L86" i="42"/>
  <c r="L158" i="42"/>
  <c r="L263" i="42"/>
  <c r="L268" i="42"/>
  <c r="H51" i="42"/>
  <c r="H43" i="42"/>
  <c r="H38" i="42"/>
  <c r="H32" i="42"/>
  <c r="H15" i="42"/>
  <c r="H16" i="42"/>
  <c r="H17" i="42"/>
  <c r="H18" i="42"/>
  <c r="H14" i="42"/>
  <c r="H19" i="42"/>
  <c r="H20" i="42"/>
  <c r="H11" i="42"/>
  <c r="H54" i="42"/>
  <c r="H256" i="42"/>
  <c r="H257" i="42"/>
  <c r="H258" i="42"/>
  <c r="H260" i="42"/>
  <c r="H245" i="42"/>
  <c r="H246" i="42"/>
  <c r="H247" i="42"/>
  <c r="H248" i="42"/>
  <c r="H249" i="42"/>
  <c r="H251" i="42"/>
  <c r="H239" i="42"/>
  <c r="H240" i="42"/>
  <c r="H241" i="42"/>
  <c r="H242" i="42"/>
  <c r="H254" i="42"/>
  <c r="H230" i="42"/>
  <c r="H224" i="42"/>
  <c r="H225" i="42"/>
  <c r="H226" i="42"/>
  <c r="H227" i="42"/>
  <c r="H228" i="42"/>
  <c r="H212" i="42"/>
  <c r="H213" i="42"/>
  <c r="H214" i="42"/>
  <c r="H215" i="42"/>
  <c r="H216" i="42"/>
  <c r="H217" i="42"/>
  <c r="H218" i="42"/>
  <c r="H219" i="42"/>
  <c r="H220" i="42"/>
  <c r="H221" i="42"/>
  <c r="H206" i="42"/>
  <c r="H207" i="42"/>
  <c r="H208" i="42"/>
  <c r="H209" i="42"/>
  <c r="H201" i="42"/>
  <c r="H202" i="42"/>
  <c r="H203" i="42"/>
  <c r="H194" i="42"/>
  <c r="H195" i="42"/>
  <c r="H196" i="42"/>
  <c r="H197" i="42"/>
  <c r="H198" i="42"/>
  <c r="H187" i="42"/>
  <c r="H188" i="42"/>
  <c r="H189" i="42"/>
  <c r="H190" i="42"/>
  <c r="H191" i="42"/>
  <c r="H184" i="42"/>
  <c r="H177" i="42"/>
  <c r="H233" i="42"/>
  <c r="H156" i="42"/>
  <c r="H151" i="42"/>
  <c r="H142" i="42"/>
  <c r="H134" i="42"/>
  <c r="H129" i="42"/>
  <c r="H100" i="42"/>
  <c r="H101" i="42"/>
  <c r="H102" i="42"/>
  <c r="H103" i="42"/>
  <c r="H104" i="42"/>
  <c r="H105" i="42"/>
  <c r="H106" i="42"/>
  <c r="H107" i="42"/>
  <c r="H108" i="42"/>
  <c r="H109" i="42"/>
  <c r="H110" i="42"/>
  <c r="N493" i="7"/>
  <c r="H111" i="42"/>
  <c r="H112" i="42"/>
  <c r="H114" i="42"/>
  <c r="H124" i="42"/>
  <c r="H92" i="42"/>
  <c r="H86" i="42"/>
  <c r="H158" i="42"/>
  <c r="H263" i="42"/>
  <c r="H268" i="42"/>
  <c r="D51" i="42"/>
  <c r="D43" i="42"/>
  <c r="D38" i="42"/>
  <c r="D32" i="42"/>
  <c r="D15" i="42"/>
  <c r="D16" i="42"/>
  <c r="D17" i="42"/>
  <c r="D18" i="42"/>
  <c r="D14" i="42"/>
  <c r="D19" i="42"/>
  <c r="D20" i="42"/>
  <c r="D11" i="42"/>
  <c r="D54" i="42"/>
  <c r="D256" i="42"/>
  <c r="D257" i="42"/>
  <c r="D258" i="42"/>
  <c r="D260" i="42"/>
  <c r="D245" i="42"/>
  <c r="D246" i="42"/>
  <c r="D247" i="42"/>
  <c r="D248" i="42"/>
  <c r="D249" i="42"/>
  <c r="D251" i="42"/>
  <c r="D239" i="42"/>
  <c r="D240" i="42"/>
  <c r="D241" i="42"/>
  <c r="D242" i="42"/>
  <c r="D254" i="42"/>
  <c r="D230" i="42"/>
  <c r="D224" i="42"/>
  <c r="D225" i="42"/>
  <c r="D226" i="42"/>
  <c r="D227" i="42"/>
  <c r="D228" i="42"/>
  <c r="D212" i="42"/>
  <c r="D213" i="42"/>
  <c r="D214" i="42"/>
  <c r="D215" i="42"/>
  <c r="D216" i="42"/>
  <c r="D217" i="42"/>
  <c r="D218" i="42"/>
  <c r="D219" i="42"/>
  <c r="D220" i="42"/>
  <c r="D221" i="42"/>
  <c r="D206" i="42"/>
  <c r="D207" i="42"/>
  <c r="D208" i="42"/>
  <c r="D209" i="42"/>
  <c r="D201" i="42"/>
  <c r="D202" i="42"/>
  <c r="D203" i="42"/>
  <c r="D194" i="42"/>
  <c r="D195" i="42"/>
  <c r="D196" i="42"/>
  <c r="D197" i="42"/>
  <c r="D198" i="42"/>
  <c r="D187" i="42"/>
  <c r="D188" i="42"/>
  <c r="D189" i="42"/>
  <c r="D190" i="42"/>
  <c r="D191" i="42"/>
  <c r="D184" i="42"/>
  <c r="D177" i="42"/>
  <c r="D233" i="42"/>
  <c r="D156" i="42"/>
  <c r="D151" i="42"/>
  <c r="D142" i="42"/>
  <c r="D134" i="42"/>
  <c r="D129" i="42"/>
  <c r="D100" i="42"/>
  <c r="D101" i="42"/>
  <c r="D102" i="42"/>
  <c r="D103" i="42"/>
  <c r="D104" i="42"/>
  <c r="D105" i="42"/>
  <c r="D106" i="42"/>
  <c r="D107" i="42"/>
  <c r="D108" i="42"/>
  <c r="D109" i="42"/>
  <c r="D110" i="42"/>
  <c r="I493" i="7"/>
  <c r="J493" i="7"/>
  <c r="D111" i="42"/>
  <c r="D112" i="42"/>
  <c r="D114" i="42"/>
  <c r="D124" i="42"/>
  <c r="D92" i="42"/>
  <c r="D86" i="42"/>
  <c r="D158" i="42"/>
  <c r="D263" i="42"/>
  <c r="D268" i="42"/>
  <c r="BB265" i="42"/>
  <c r="AZ265" i="42"/>
  <c r="AX265" i="42"/>
  <c r="AV265" i="42"/>
  <c r="AR265" i="42"/>
  <c r="AN265" i="42"/>
  <c r="AJ265" i="42"/>
  <c r="AF265" i="42"/>
  <c r="AB265" i="42"/>
  <c r="X265" i="42"/>
  <c r="T265" i="42"/>
  <c r="P265" i="42"/>
  <c r="L265" i="42"/>
  <c r="H265" i="42"/>
  <c r="D265" i="42"/>
  <c r="AZ245" i="42"/>
  <c r="AZ246" i="42"/>
  <c r="AZ247" i="42"/>
  <c r="AZ248" i="42"/>
  <c r="AZ249" i="42"/>
  <c r="AZ250" i="42"/>
  <c r="AZ251" i="42"/>
  <c r="AZ239" i="42"/>
  <c r="AZ241" i="42"/>
  <c r="AZ242" i="42"/>
  <c r="AZ194" i="42"/>
  <c r="AZ195" i="42"/>
  <c r="AZ196" i="42"/>
  <c r="AZ197" i="42"/>
  <c r="AZ198" i="42"/>
  <c r="AZ180" i="42"/>
  <c r="D180" i="42"/>
  <c r="H180" i="42"/>
  <c r="L180" i="42"/>
  <c r="P180" i="42"/>
  <c r="T180" i="42"/>
  <c r="X180" i="42"/>
  <c r="AB180" i="42"/>
  <c r="AF180" i="42"/>
  <c r="AJ180" i="42"/>
  <c r="AN180" i="42"/>
  <c r="AR180" i="42"/>
  <c r="AV180" i="42"/>
  <c r="AX180" i="42"/>
  <c r="BB114" i="42"/>
  <c r="AZ100" i="42"/>
  <c r="AZ101" i="42"/>
  <c r="AZ102" i="42"/>
  <c r="AZ103" i="42"/>
  <c r="AZ104" i="42"/>
  <c r="AZ105" i="42"/>
  <c r="AZ106" i="42"/>
  <c r="AZ107" i="42"/>
  <c r="AZ108" i="42"/>
  <c r="AZ109" i="42"/>
  <c r="AZ110" i="42"/>
  <c r="AZ111" i="42"/>
  <c r="AZ112" i="42"/>
  <c r="AZ113" i="42"/>
  <c r="AZ114" i="42"/>
  <c r="AX100" i="42"/>
  <c r="AX101" i="42"/>
  <c r="AX102" i="42"/>
  <c r="AX103" i="42"/>
  <c r="AX104" i="42"/>
  <c r="AX105" i="42"/>
  <c r="AX106" i="42"/>
  <c r="AX107" i="42"/>
  <c r="AX108" i="42"/>
  <c r="AX109" i="42"/>
  <c r="AX110" i="42"/>
  <c r="AX111" i="42"/>
  <c r="AX112" i="42"/>
  <c r="D113" i="42"/>
  <c r="H113" i="42"/>
  <c r="L113" i="42"/>
  <c r="P113" i="42"/>
  <c r="T113" i="42"/>
  <c r="X113" i="42"/>
  <c r="AB113" i="42"/>
  <c r="AF113" i="42"/>
  <c r="AJ113" i="42"/>
  <c r="AN113" i="42"/>
  <c r="AR113" i="42"/>
  <c r="AV113" i="42"/>
  <c r="AX113" i="42"/>
  <c r="AX114" i="42"/>
  <c r="C113" i="42"/>
  <c r="AX96" i="42"/>
  <c r="AX95" i="42"/>
  <c r="AZ88" i="42"/>
  <c r="AX77" i="42"/>
  <c r="AX76" i="42"/>
  <c r="AX75" i="42"/>
  <c r="AX71" i="42"/>
  <c r="AX70" i="42"/>
  <c r="AX69" i="42"/>
  <c r="AX68" i="42"/>
  <c r="AX67" i="42"/>
  <c r="AX66" i="42"/>
  <c r="AX65" i="42"/>
  <c r="AX64" i="42"/>
  <c r="AX63" i="42"/>
  <c r="AX62" i="42"/>
  <c r="AX61" i="42"/>
  <c r="AX60" i="42"/>
  <c r="AX59" i="42"/>
  <c r="AZ57" i="42"/>
  <c r="D57" i="42"/>
  <c r="H57" i="42"/>
  <c r="L57" i="42"/>
  <c r="P57" i="42"/>
  <c r="T57" i="42"/>
  <c r="X57" i="42"/>
  <c r="AB57" i="42"/>
  <c r="AF57" i="42"/>
  <c r="AJ57" i="42"/>
  <c r="AN57" i="42"/>
  <c r="AR57" i="42"/>
  <c r="AV57" i="42"/>
  <c r="AX57" i="42"/>
  <c r="AZ19" i="42"/>
  <c r="AX14" i="42"/>
  <c r="AX15" i="42"/>
  <c r="AX16" i="42"/>
  <c r="AX17" i="42"/>
  <c r="AX18" i="42"/>
  <c r="AX19" i="42"/>
  <c r="AZ18" i="42"/>
  <c r="AZ17" i="42"/>
  <c r="AZ16" i="42"/>
  <c r="AZ15" i="42"/>
  <c r="AZ14" i="42"/>
  <c r="A2" i="42"/>
  <c r="BB279" i="41"/>
  <c r="AZ279" i="41"/>
  <c r="AX279" i="41"/>
  <c r="AV277" i="41"/>
  <c r="AV278" i="41"/>
  <c r="AV279" i="41"/>
  <c r="AR277" i="41"/>
  <c r="AR278" i="41"/>
  <c r="AR279" i="41"/>
  <c r="AN277" i="41"/>
  <c r="AN278" i="41"/>
  <c r="AN279" i="41"/>
  <c r="AJ277" i="41"/>
  <c r="AJ278" i="41"/>
  <c r="AJ279" i="41"/>
  <c r="AF277" i="41"/>
  <c r="AF278" i="41"/>
  <c r="AF279" i="41"/>
  <c r="AB277" i="41"/>
  <c r="AB278" i="41"/>
  <c r="AB279" i="41"/>
  <c r="X277" i="41"/>
  <c r="X278" i="41"/>
  <c r="X279" i="41"/>
  <c r="T277" i="41"/>
  <c r="T278" i="41"/>
  <c r="T279" i="41"/>
  <c r="V1138" i="7"/>
  <c r="P277" i="41"/>
  <c r="P278" i="41"/>
  <c r="P279" i="41"/>
  <c r="L277" i="41"/>
  <c r="L278" i="41"/>
  <c r="L279" i="41"/>
  <c r="H277" i="41"/>
  <c r="H278" i="41"/>
  <c r="H279" i="41"/>
  <c r="D277" i="41"/>
  <c r="D278" i="41"/>
  <c r="D279" i="41"/>
  <c r="BB51" i="41"/>
  <c r="BB43" i="41"/>
  <c r="BB38" i="41"/>
  <c r="BB32" i="41"/>
  <c r="BB20" i="41"/>
  <c r="BB11" i="41"/>
  <c r="BB54" i="41"/>
  <c r="BB260" i="41"/>
  <c r="BB254" i="41"/>
  <c r="BB177" i="41"/>
  <c r="BB184" i="41"/>
  <c r="BB191" i="41"/>
  <c r="BB198" i="41"/>
  <c r="BB203" i="41"/>
  <c r="BB209" i="41"/>
  <c r="BB221" i="41"/>
  <c r="BB228" i="41"/>
  <c r="BB233" i="41"/>
  <c r="BB156" i="41"/>
  <c r="BB151" i="41"/>
  <c r="BB142" i="41"/>
  <c r="BB134" i="41"/>
  <c r="BB129" i="41"/>
  <c r="BB124" i="41"/>
  <c r="BB97" i="41"/>
  <c r="BB92" i="41"/>
  <c r="BB86" i="41"/>
  <c r="BB78" i="41"/>
  <c r="BB72" i="41"/>
  <c r="BB158" i="41"/>
  <c r="BB263" i="41"/>
  <c r="BB268" i="41"/>
  <c r="BB274" i="41"/>
  <c r="AZ272" i="41"/>
  <c r="BF193" i="7"/>
  <c r="BH193" i="7"/>
  <c r="BJ193" i="7"/>
  <c r="AZ48" i="41"/>
  <c r="AZ49" i="41"/>
  <c r="AZ50" i="41"/>
  <c r="AZ51" i="41"/>
  <c r="AZ46" i="41"/>
  <c r="AZ45" i="41"/>
  <c r="AZ41" i="41"/>
  <c r="AZ42" i="41"/>
  <c r="AZ43" i="41"/>
  <c r="AZ35" i="41"/>
  <c r="AZ36" i="41"/>
  <c r="AZ37" i="41"/>
  <c r="AZ38" i="41"/>
  <c r="AZ26" i="41"/>
  <c r="AZ27" i="41"/>
  <c r="AZ28" i="41"/>
  <c r="AZ29" i="41"/>
  <c r="AZ30" i="41"/>
  <c r="AZ31" i="41"/>
  <c r="AZ32" i="41"/>
  <c r="AZ23" i="41"/>
  <c r="AZ7" i="41"/>
  <c r="AZ8" i="41"/>
  <c r="AZ9" i="41"/>
  <c r="AZ10" i="41"/>
  <c r="AZ11" i="41"/>
  <c r="AZ54" i="41"/>
  <c r="AZ260" i="41"/>
  <c r="AZ240" i="41"/>
  <c r="AZ254" i="41"/>
  <c r="AZ230" i="41"/>
  <c r="AZ224" i="41"/>
  <c r="AZ225" i="41"/>
  <c r="AZ226" i="41"/>
  <c r="AZ227" i="41"/>
  <c r="AZ228" i="41"/>
  <c r="AZ212" i="41"/>
  <c r="AZ213" i="41"/>
  <c r="AZ214" i="41"/>
  <c r="AZ215" i="41"/>
  <c r="AZ216" i="41"/>
  <c r="AZ217" i="41"/>
  <c r="AZ218" i="41"/>
  <c r="AZ219" i="41"/>
  <c r="AZ220" i="41"/>
  <c r="AZ221" i="41"/>
  <c r="AZ206" i="41"/>
  <c r="AZ207" i="41"/>
  <c r="AZ208" i="41"/>
  <c r="AZ209" i="41"/>
  <c r="AZ201" i="41"/>
  <c r="AZ202" i="41"/>
  <c r="AZ203" i="41"/>
  <c r="AZ182" i="41"/>
  <c r="AZ183" i="41"/>
  <c r="AZ184" i="41"/>
  <c r="AZ187" i="41"/>
  <c r="AZ188" i="41"/>
  <c r="AZ189" i="41"/>
  <c r="AZ190" i="41"/>
  <c r="AZ191" i="41"/>
  <c r="AZ162" i="41"/>
  <c r="AZ163" i="41"/>
  <c r="AZ164" i="41"/>
  <c r="AZ165" i="41"/>
  <c r="AZ166" i="41"/>
  <c r="AZ167" i="41"/>
  <c r="AZ168" i="41"/>
  <c r="AZ169" i="41"/>
  <c r="AZ170" i="41"/>
  <c r="BJ791" i="7"/>
  <c r="AZ171" i="41"/>
  <c r="AZ172" i="41"/>
  <c r="AZ173" i="41"/>
  <c r="AZ174" i="41"/>
  <c r="BJ817" i="7"/>
  <c r="AZ175" i="41"/>
  <c r="AZ176" i="41"/>
  <c r="AZ177" i="41"/>
  <c r="AZ233" i="41"/>
  <c r="AZ154" i="41"/>
  <c r="AZ155" i="41"/>
  <c r="AZ156" i="41"/>
  <c r="AZ148" i="41"/>
  <c r="AZ149" i="41"/>
  <c r="AZ150" i="41"/>
  <c r="AZ151" i="41"/>
  <c r="AZ137" i="41"/>
  <c r="AZ138" i="41"/>
  <c r="AZ139" i="41"/>
  <c r="AZ140" i="41"/>
  <c r="AZ141" i="41"/>
  <c r="AZ142" i="41"/>
  <c r="AZ144" i="41"/>
  <c r="AZ145" i="41"/>
  <c r="AZ132" i="41"/>
  <c r="AZ133" i="41"/>
  <c r="AZ134" i="41"/>
  <c r="AZ127" i="41"/>
  <c r="AZ128" i="41"/>
  <c r="AZ129" i="41"/>
  <c r="AZ117" i="41"/>
  <c r="AZ118" i="41"/>
  <c r="AZ119" i="41"/>
  <c r="AZ120" i="41"/>
  <c r="AZ121" i="41"/>
  <c r="AZ122" i="41"/>
  <c r="AZ123" i="41"/>
  <c r="AZ124" i="41"/>
  <c r="AZ95" i="41"/>
  <c r="AZ96" i="41"/>
  <c r="AZ97" i="41"/>
  <c r="AZ90" i="41"/>
  <c r="AZ91" i="41"/>
  <c r="AZ92" i="41"/>
  <c r="AZ81" i="41"/>
  <c r="AZ82" i="41"/>
  <c r="AZ83" i="41"/>
  <c r="AZ84" i="41"/>
  <c r="AZ85" i="41"/>
  <c r="AZ86" i="41"/>
  <c r="AZ75" i="41"/>
  <c r="AZ76" i="41"/>
  <c r="AZ77" i="41"/>
  <c r="AZ78" i="41"/>
  <c r="BJ243" i="7"/>
  <c r="BJ249" i="7"/>
  <c r="BJ255" i="7"/>
  <c r="AZ59" i="41"/>
  <c r="AZ60" i="41"/>
  <c r="AZ61" i="41"/>
  <c r="AZ62" i="41"/>
  <c r="AZ63" i="41"/>
  <c r="AZ64" i="41"/>
  <c r="AZ65" i="41"/>
  <c r="AZ66" i="41"/>
  <c r="AZ67" i="41"/>
  <c r="AZ68" i="41"/>
  <c r="AZ69" i="41"/>
  <c r="AZ70" i="41"/>
  <c r="AZ71" i="41"/>
  <c r="AZ72" i="41"/>
  <c r="AZ158" i="41"/>
  <c r="AZ263" i="41"/>
  <c r="AZ268" i="41"/>
  <c r="AZ274" i="41"/>
  <c r="AX272" i="41"/>
  <c r="D45" i="41"/>
  <c r="H45" i="41"/>
  <c r="L45" i="41"/>
  <c r="P45" i="41"/>
  <c r="T45" i="41"/>
  <c r="X45" i="41"/>
  <c r="AB45" i="41"/>
  <c r="AF45" i="41"/>
  <c r="AJ45" i="41"/>
  <c r="AN45" i="41"/>
  <c r="AR45" i="41"/>
  <c r="AV45" i="41"/>
  <c r="AX45" i="41"/>
  <c r="D46" i="41"/>
  <c r="H46" i="41"/>
  <c r="L46" i="41"/>
  <c r="P46" i="41"/>
  <c r="T46" i="41"/>
  <c r="X46" i="41"/>
  <c r="AB46" i="41"/>
  <c r="AF46" i="41"/>
  <c r="AJ46" i="41"/>
  <c r="AN46" i="41"/>
  <c r="AR46" i="41"/>
  <c r="AV46" i="41"/>
  <c r="AX46" i="41"/>
  <c r="AX47" i="41"/>
  <c r="J188" i="7"/>
  <c r="D48" i="41"/>
  <c r="H48" i="41"/>
  <c r="L48" i="41"/>
  <c r="P48" i="41"/>
  <c r="T48" i="41"/>
  <c r="X48" i="41"/>
  <c r="AB48" i="41"/>
  <c r="AF48" i="41"/>
  <c r="AJ48" i="41"/>
  <c r="AN48" i="41"/>
  <c r="AR48" i="41"/>
  <c r="AV48" i="41"/>
  <c r="AX48" i="41"/>
  <c r="D49" i="41"/>
  <c r="H49" i="41"/>
  <c r="L49" i="41"/>
  <c r="P49" i="41"/>
  <c r="T49" i="41"/>
  <c r="X49" i="41"/>
  <c r="AB49" i="41"/>
  <c r="AF49" i="41"/>
  <c r="AJ49" i="41"/>
  <c r="AN49" i="41"/>
  <c r="AR49" i="41"/>
  <c r="AV49" i="41"/>
  <c r="AX49" i="41"/>
  <c r="D50" i="41"/>
  <c r="H50" i="41"/>
  <c r="L50" i="41"/>
  <c r="P50" i="41"/>
  <c r="T50" i="41"/>
  <c r="X50" i="41"/>
  <c r="AB50" i="41"/>
  <c r="AF50" i="41"/>
  <c r="AJ50" i="41"/>
  <c r="AN50" i="41"/>
  <c r="AR50" i="41"/>
  <c r="AV50" i="41"/>
  <c r="AX50" i="41"/>
  <c r="AX51" i="41"/>
  <c r="D41" i="41"/>
  <c r="H41" i="41"/>
  <c r="L41" i="41"/>
  <c r="P41" i="41"/>
  <c r="T41" i="41"/>
  <c r="X41" i="41"/>
  <c r="AB41" i="41"/>
  <c r="AF41" i="41"/>
  <c r="AJ41" i="41"/>
  <c r="AN41" i="41"/>
  <c r="AR41" i="41"/>
  <c r="AV41" i="41"/>
  <c r="AX41" i="41"/>
  <c r="D42" i="41"/>
  <c r="H42" i="41"/>
  <c r="L42" i="41"/>
  <c r="P42" i="41"/>
  <c r="T42" i="41"/>
  <c r="X42" i="41"/>
  <c r="AB42" i="41"/>
  <c r="AF42" i="41"/>
  <c r="AJ42" i="41"/>
  <c r="AN42" i="41"/>
  <c r="AR42" i="41"/>
  <c r="AV42" i="41"/>
  <c r="AX42" i="41"/>
  <c r="AX43" i="41"/>
  <c r="D35" i="41"/>
  <c r="H35" i="41"/>
  <c r="L35" i="41"/>
  <c r="P35" i="41"/>
  <c r="T35" i="41"/>
  <c r="X35" i="41"/>
  <c r="AB35" i="41"/>
  <c r="AF35" i="41"/>
  <c r="AJ35" i="41"/>
  <c r="AN35" i="41"/>
  <c r="AR35" i="41"/>
  <c r="AV35" i="41"/>
  <c r="AX35" i="41"/>
  <c r="D36" i="41"/>
  <c r="H36" i="41"/>
  <c r="L36" i="41"/>
  <c r="P36" i="41"/>
  <c r="T36" i="41"/>
  <c r="X36" i="41"/>
  <c r="AB36" i="41"/>
  <c r="AF36" i="41"/>
  <c r="AJ36" i="41"/>
  <c r="AN36" i="41"/>
  <c r="AR36" i="41"/>
  <c r="AV36" i="41"/>
  <c r="AX36" i="41"/>
  <c r="D37" i="41"/>
  <c r="H37" i="41"/>
  <c r="L37" i="41"/>
  <c r="P37" i="41"/>
  <c r="T37" i="41"/>
  <c r="X37" i="41"/>
  <c r="AB37" i="41"/>
  <c r="AF37" i="41"/>
  <c r="AJ37" i="41"/>
  <c r="AN37" i="41"/>
  <c r="AR37" i="41"/>
  <c r="AV37" i="41"/>
  <c r="AX37" i="41"/>
  <c r="AX38" i="41"/>
  <c r="D26" i="41"/>
  <c r="H26" i="41"/>
  <c r="L26" i="41"/>
  <c r="P26" i="41"/>
  <c r="T26" i="41"/>
  <c r="X26" i="41"/>
  <c r="AB26" i="41"/>
  <c r="AF26" i="41"/>
  <c r="AJ26" i="41"/>
  <c r="AN26" i="41"/>
  <c r="AR26" i="41"/>
  <c r="AV26" i="41"/>
  <c r="AX26" i="41"/>
  <c r="D27" i="41"/>
  <c r="H27" i="41"/>
  <c r="L27" i="41"/>
  <c r="P27" i="41"/>
  <c r="T27" i="41"/>
  <c r="X27" i="41"/>
  <c r="AB27" i="41"/>
  <c r="AF27" i="41"/>
  <c r="AJ27" i="41"/>
  <c r="AN27" i="41"/>
  <c r="AR27" i="41"/>
  <c r="AV27" i="41"/>
  <c r="AX27" i="41"/>
  <c r="D28" i="41"/>
  <c r="H28" i="41"/>
  <c r="L28" i="41"/>
  <c r="P28" i="41"/>
  <c r="T28" i="41"/>
  <c r="X28" i="41"/>
  <c r="AB28" i="41"/>
  <c r="AF28" i="41"/>
  <c r="AJ28" i="41"/>
  <c r="AN28" i="41"/>
  <c r="AR28" i="41"/>
  <c r="AV28" i="41"/>
  <c r="AX28" i="41"/>
  <c r="D29" i="41"/>
  <c r="H29" i="41"/>
  <c r="L29" i="41"/>
  <c r="P29" i="41"/>
  <c r="T29" i="41"/>
  <c r="X29" i="41"/>
  <c r="AB29" i="41"/>
  <c r="AF29" i="41"/>
  <c r="AJ29" i="41"/>
  <c r="AN29" i="41"/>
  <c r="AR29" i="41"/>
  <c r="AV29" i="41"/>
  <c r="AX29" i="41"/>
  <c r="D30" i="41"/>
  <c r="H30" i="41"/>
  <c r="L30" i="41"/>
  <c r="P30" i="41"/>
  <c r="T30" i="41"/>
  <c r="X30" i="41"/>
  <c r="AB30" i="41"/>
  <c r="AF30" i="41"/>
  <c r="AJ30" i="41"/>
  <c r="AN30" i="41"/>
  <c r="AR30" i="41"/>
  <c r="AV30" i="41"/>
  <c r="AX30" i="41"/>
  <c r="D31" i="41"/>
  <c r="H31" i="41"/>
  <c r="L31" i="41"/>
  <c r="P31" i="41"/>
  <c r="T31" i="41"/>
  <c r="X31" i="41"/>
  <c r="AB31" i="41"/>
  <c r="AF31" i="41"/>
  <c r="AJ31" i="41"/>
  <c r="AN31" i="41"/>
  <c r="AR31" i="41"/>
  <c r="AV31" i="41"/>
  <c r="AX31" i="41"/>
  <c r="AX32" i="41"/>
  <c r="D23" i="41"/>
  <c r="H23" i="41"/>
  <c r="L23" i="41"/>
  <c r="P23" i="41"/>
  <c r="T23" i="41"/>
  <c r="X23" i="41"/>
  <c r="AB23" i="41"/>
  <c r="AF23" i="41"/>
  <c r="AJ23" i="41"/>
  <c r="AN23" i="41"/>
  <c r="AR23" i="41"/>
  <c r="AV23" i="41"/>
  <c r="AX23" i="41"/>
  <c r="D7" i="41"/>
  <c r="H7" i="41"/>
  <c r="L7" i="41"/>
  <c r="P7" i="41"/>
  <c r="T7" i="41"/>
  <c r="X7" i="41"/>
  <c r="AB7" i="41"/>
  <c r="AF7" i="41"/>
  <c r="AJ7" i="41"/>
  <c r="AN7" i="41"/>
  <c r="AR7" i="41"/>
  <c r="AV7" i="41"/>
  <c r="AX7" i="41"/>
  <c r="D8" i="41"/>
  <c r="H8" i="41"/>
  <c r="L8" i="41"/>
  <c r="P8" i="41"/>
  <c r="T8" i="41"/>
  <c r="X8" i="41"/>
  <c r="AB8" i="41"/>
  <c r="AF8" i="41"/>
  <c r="AJ8" i="41"/>
  <c r="AN8" i="41"/>
  <c r="AR8" i="41"/>
  <c r="AV8" i="41"/>
  <c r="AX8" i="41"/>
  <c r="D9" i="41"/>
  <c r="H9" i="41"/>
  <c r="L9" i="41"/>
  <c r="P9" i="41"/>
  <c r="T9" i="41"/>
  <c r="X9" i="41"/>
  <c r="AB9" i="41"/>
  <c r="AF9" i="41"/>
  <c r="AJ9" i="41"/>
  <c r="AN9" i="41"/>
  <c r="AR9" i="41"/>
  <c r="AV9" i="41"/>
  <c r="AX9" i="41"/>
  <c r="D10" i="41"/>
  <c r="H10" i="41"/>
  <c r="L10" i="41"/>
  <c r="P10" i="41"/>
  <c r="T10" i="41"/>
  <c r="X10" i="41"/>
  <c r="AB10" i="41"/>
  <c r="AF10" i="41"/>
  <c r="AJ10" i="41"/>
  <c r="AN10" i="41"/>
  <c r="AR10" i="41"/>
  <c r="AV10" i="41"/>
  <c r="AX10" i="41"/>
  <c r="AX11" i="41"/>
  <c r="AX54" i="41"/>
  <c r="AX256" i="41"/>
  <c r="AX257" i="41"/>
  <c r="AX258" i="41"/>
  <c r="AX260" i="41"/>
  <c r="AX245" i="41"/>
  <c r="AX246" i="41"/>
  <c r="AX247" i="41"/>
  <c r="AX248" i="41"/>
  <c r="AX249" i="41"/>
  <c r="AX250" i="41"/>
  <c r="AX251" i="41"/>
  <c r="AX239" i="41"/>
  <c r="AX240" i="41"/>
  <c r="AX241" i="41"/>
  <c r="AX242" i="41"/>
  <c r="AX254" i="41"/>
  <c r="AX230" i="41"/>
  <c r="AX224" i="41"/>
  <c r="AX225" i="41"/>
  <c r="AX226" i="41"/>
  <c r="AX227" i="41"/>
  <c r="AX228" i="41"/>
  <c r="AX212" i="41"/>
  <c r="AX213" i="41"/>
  <c r="AX214" i="41"/>
  <c r="AX215" i="41"/>
  <c r="AX216" i="41"/>
  <c r="AX217" i="41"/>
  <c r="AX218" i="41"/>
  <c r="AX219" i="41"/>
  <c r="AX220" i="41"/>
  <c r="AX221" i="41"/>
  <c r="AX206" i="41"/>
  <c r="AX207" i="41"/>
  <c r="AX208" i="41"/>
  <c r="AX209" i="41"/>
  <c r="AX201" i="41"/>
  <c r="AX202" i="41"/>
  <c r="AX203" i="41"/>
  <c r="AX194" i="41"/>
  <c r="AX195" i="41"/>
  <c r="AX196" i="41"/>
  <c r="AX197" i="41"/>
  <c r="AX198" i="41"/>
  <c r="AX187" i="41"/>
  <c r="AX188" i="41"/>
  <c r="AX189" i="41"/>
  <c r="AX190" i="41"/>
  <c r="AX191" i="41"/>
  <c r="D182" i="41"/>
  <c r="H182" i="41"/>
  <c r="L182" i="41"/>
  <c r="P182" i="41"/>
  <c r="T182" i="41"/>
  <c r="X182" i="41"/>
  <c r="AB182" i="41"/>
  <c r="AF182" i="41"/>
  <c r="AJ182" i="41"/>
  <c r="AN182" i="41"/>
  <c r="AR182" i="41"/>
  <c r="AV182" i="41"/>
  <c r="AX182" i="41"/>
  <c r="D183" i="41"/>
  <c r="H183" i="41"/>
  <c r="L183" i="41"/>
  <c r="P183" i="41"/>
  <c r="T183" i="41"/>
  <c r="X183" i="41"/>
  <c r="AB183" i="41"/>
  <c r="AF183" i="41"/>
  <c r="AJ183" i="41"/>
  <c r="AN183" i="41"/>
  <c r="AR183" i="41"/>
  <c r="AV183" i="41"/>
  <c r="AX183" i="41"/>
  <c r="AX184" i="41"/>
  <c r="D162" i="41"/>
  <c r="H162" i="41"/>
  <c r="L162" i="41"/>
  <c r="P162" i="41"/>
  <c r="T162" i="41"/>
  <c r="X162" i="41"/>
  <c r="AB162" i="41"/>
  <c r="AF162" i="41"/>
  <c r="AJ162" i="41"/>
  <c r="AN162" i="41"/>
  <c r="AR162" i="41"/>
  <c r="AV162" i="41"/>
  <c r="AX162" i="41"/>
  <c r="D163" i="41"/>
  <c r="H163" i="41"/>
  <c r="L163" i="41"/>
  <c r="P163" i="41"/>
  <c r="T163" i="41"/>
  <c r="X163" i="41"/>
  <c r="AB163" i="41"/>
  <c r="AF163" i="41"/>
  <c r="AJ163" i="41"/>
  <c r="AN163" i="41"/>
  <c r="AR163" i="41"/>
  <c r="AV163" i="41"/>
  <c r="AX163" i="41"/>
  <c r="D164" i="41"/>
  <c r="H164" i="41"/>
  <c r="L164" i="41"/>
  <c r="P164" i="41"/>
  <c r="T164" i="41"/>
  <c r="X164" i="41"/>
  <c r="AB164" i="41"/>
  <c r="AF164" i="41"/>
  <c r="AJ164" i="41"/>
  <c r="AN164" i="41"/>
  <c r="AR164" i="41"/>
  <c r="AV164" i="41"/>
  <c r="AX164" i="41"/>
  <c r="D165" i="41"/>
  <c r="H165" i="41"/>
  <c r="L165" i="41"/>
  <c r="P165" i="41"/>
  <c r="T165" i="41"/>
  <c r="X165" i="41"/>
  <c r="AB165" i="41"/>
  <c r="AF165" i="41"/>
  <c r="AJ165" i="41"/>
  <c r="AN165" i="41"/>
  <c r="AR165" i="41"/>
  <c r="AV165" i="41"/>
  <c r="AX165" i="41"/>
  <c r="D166" i="41"/>
  <c r="H166" i="41"/>
  <c r="L166" i="41"/>
  <c r="P166" i="41"/>
  <c r="T166" i="41"/>
  <c r="X166" i="41"/>
  <c r="AB166" i="41"/>
  <c r="AF166" i="41"/>
  <c r="AJ166" i="41"/>
  <c r="AN166" i="41"/>
  <c r="AR166" i="41"/>
  <c r="AV166" i="41"/>
  <c r="AX166" i="41"/>
  <c r="D167" i="41"/>
  <c r="H167" i="41"/>
  <c r="L167" i="41"/>
  <c r="P167" i="41"/>
  <c r="T167" i="41"/>
  <c r="X167" i="41"/>
  <c r="AB167" i="41"/>
  <c r="AF167" i="41"/>
  <c r="AJ167" i="41"/>
  <c r="AN167" i="41"/>
  <c r="AR167" i="41"/>
  <c r="AV167" i="41"/>
  <c r="AX167" i="41"/>
  <c r="D168" i="41"/>
  <c r="H168" i="41"/>
  <c r="L168" i="41"/>
  <c r="P168" i="41"/>
  <c r="T168" i="41"/>
  <c r="X168" i="41"/>
  <c r="AB168" i="41"/>
  <c r="AF168" i="41"/>
  <c r="AJ168" i="41"/>
  <c r="AN168" i="41"/>
  <c r="AR168" i="41"/>
  <c r="AV168" i="41"/>
  <c r="AX168" i="41"/>
  <c r="D169" i="41"/>
  <c r="H169" i="41"/>
  <c r="L169" i="41"/>
  <c r="P169" i="41"/>
  <c r="T169" i="41"/>
  <c r="X169" i="41"/>
  <c r="AB169" i="41"/>
  <c r="AF169" i="41"/>
  <c r="AJ169" i="41"/>
  <c r="AN169" i="41"/>
  <c r="AR169" i="41"/>
  <c r="AV169" i="41"/>
  <c r="AX169" i="41"/>
  <c r="D170" i="41"/>
  <c r="H170" i="41"/>
  <c r="L170" i="41"/>
  <c r="P170" i="41"/>
  <c r="T170" i="41"/>
  <c r="X170" i="41"/>
  <c r="AB170" i="41"/>
  <c r="AF170" i="41"/>
  <c r="AJ170" i="41"/>
  <c r="AN170" i="41"/>
  <c r="AR170" i="41"/>
  <c r="AV170" i="41"/>
  <c r="AX170" i="41"/>
  <c r="D171" i="41"/>
  <c r="H171" i="41"/>
  <c r="L171" i="41"/>
  <c r="P171" i="41"/>
  <c r="T171" i="41"/>
  <c r="X171" i="41"/>
  <c r="AB171" i="41"/>
  <c r="AF171" i="41"/>
  <c r="AJ171" i="41"/>
  <c r="AN171" i="41"/>
  <c r="AR171" i="41"/>
  <c r="AV171" i="41"/>
  <c r="AX171" i="41"/>
  <c r="D172" i="41"/>
  <c r="H172" i="41"/>
  <c r="L172" i="41"/>
  <c r="P172" i="41"/>
  <c r="T172" i="41"/>
  <c r="X172" i="41"/>
  <c r="AB172" i="41"/>
  <c r="AF172" i="41"/>
  <c r="AJ172" i="41"/>
  <c r="AN172" i="41"/>
  <c r="AR172" i="41"/>
  <c r="AV172" i="41"/>
  <c r="AX172" i="41"/>
  <c r="D173" i="41"/>
  <c r="H173" i="41"/>
  <c r="L173" i="41"/>
  <c r="P173" i="41"/>
  <c r="T173" i="41"/>
  <c r="X173" i="41"/>
  <c r="AB173" i="41"/>
  <c r="AF173" i="41"/>
  <c r="AJ173" i="41"/>
  <c r="AN173" i="41"/>
  <c r="AR173" i="41"/>
  <c r="AV173" i="41"/>
  <c r="AX173" i="41"/>
  <c r="D174" i="41"/>
  <c r="H174" i="41"/>
  <c r="L174" i="41"/>
  <c r="P174" i="41"/>
  <c r="T174" i="41"/>
  <c r="X174" i="41"/>
  <c r="AB174" i="41"/>
  <c r="AF174" i="41"/>
  <c r="AJ174" i="41"/>
  <c r="AN174" i="41"/>
  <c r="AR174" i="41"/>
  <c r="AV174" i="41"/>
  <c r="AX174" i="41"/>
  <c r="D175" i="41"/>
  <c r="H175" i="41"/>
  <c r="L175" i="41"/>
  <c r="P175" i="41"/>
  <c r="T175" i="41"/>
  <c r="X175" i="41"/>
  <c r="AB175" i="41"/>
  <c r="AF175" i="41"/>
  <c r="AJ175" i="41"/>
  <c r="AN175" i="41"/>
  <c r="AR175" i="41"/>
  <c r="AV175" i="41"/>
  <c r="AX175" i="41"/>
  <c r="D176" i="41"/>
  <c r="H176" i="41"/>
  <c r="L176" i="41"/>
  <c r="P176" i="41"/>
  <c r="T176" i="41"/>
  <c r="X176" i="41"/>
  <c r="AB176" i="41"/>
  <c r="AF176" i="41"/>
  <c r="AJ176" i="41"/>
  <c r="AN176" i="41"/>
  <c r="AR176" i="41"/>
  <c r="AV176" i="41"/>
  <c r="AX176" i="41"/>
  <c r="AX177" i="41"/>
  <c r="AX233" i="41"/>
  <c r="D154" i="41"/>
  <c r="H154" i="41"/>
  <c r="L154" i="41"/>
  <c r="P154" i="41"/>
  <c r="T154" i="41"/>
  <c r="X154" i="41"/>
  <c r="AB154" i="41"/>
  <c r="AF154" i="41"/>
  <c r="AJ154" i="41"/>
  <c r="AN154" i="41"/>
  <c r="AR154" i="41"/>
  <c r="AV154" i="41"/>
  <c r="AX154" i="41"/>
  <c r="D155" i="41"/>
  <c r="H155" i="41"/>
  <c r="L155" i="41"/>
  <c r="P155" i="41"/>
  <c r="T155" i="41"/>
  <c r="X155" i="41"/>
  <c r="AB155" i="41"/>
  <c r="AF155" i="41"/>
  <c r="AJ155" i="41"/>
  <c r="AN155" i="41"/>
  <c r="AR155" i="41"/>
  <c r="AV155" i="41"/>
  <c r="AX155" i="41"/>
  <c r="AX156" i="41"/>
  <c r="D148" i="41"/>
  <c r="H148" i="41"/>
  <c r="L148" i="41"/>
  <c r="P148" i="41"/>
  <c r="T148" i="41"/>
  <c r="X148" i="41"/>
  <c r="AB148" i="41"/>
  <c r="AF148" i="41"/>
  <c r="AJ148" i="41"/>
  <c r="AN148" i="41"/>
  <c r="AR148" i="41"/>
  <c r="AV148" i="41"/>
  <c r="AX148" i="41"/>
  <c r="D149" i="41"/>
  <c r="H149" i="41"/>
  <c r="L149" i="41"/>
  <c r="P149" i="41"/>
  <c r="T149" i="41"/>
  <c r="X149" i="41"/>
  <c r="AB149" i="41"/>
  <c r="AF149" i="41"/>
  <c r="AJ149" i="41"/>
  <c r="AN149" i="41"/>
  <c r="AR149" i="41"/>
  <c r="AV149" i="41"/>
  <c r="AX149" i="41"/>
  <c r="D150" i="41"/>
  <c r="H150" i="41"/>
  <c r="L150" i="41"/>
  <c r="P150" i="41"/>
  <c r="T150" i="41"/>
  <c r="X150" i="41"/>
  <c r="AB150" i="41"/>
  <c r="AF150" i="41"/>
  <c r="AJ150" i="41"/>
  <c r="AN150" i="41"/>
  <c r="AR150" i="41"/>
  <c r="AV150" i="41"/>
  <c r="AX150" i="41"/>
  <c r="AX151" i="41"/>
  <c r="D137" i="41"/>
  <c r="H137" i="41"/>
  <c r="L137" i="41"/>
  <c r="P137" i="41"/>
  <c r="T137" i="41"/>
  <c r="X137" i="41"/>
  <c r="AB137" i="41"/>
  <c r="AF137" i="41"/>
  <c r="AJ137" i="41"/>
  <c r="AN137" i="41"/>
  <c r="AR137" i="41"/>
  <c r="AV137" i="41"/>
  <c r="AX137" i="41"/>
  <c r="D138" i="41"/>
  <c r="H138" i="41"/>
  <c r="L138" i="41"/>
  <c r="P138" i="41"/>
  <c r="T138" i="41"/>
  <c r="X138" i="41"/>
  <c r="AB138" i="41"/>
  <c r="AF138" i="41"/>
  <c r="AJ138" i="41"/>
  <c r="AN138" i="41"/>
  <c r="AR138" i="41"/>
  <c r="AV138" i="41"/>
  <c r="AX138" i="41"/>
  <c r="D139" i="41"/>
  <c r="H139" i="41"/>
  <c r="L139" i="41"/>
  <c r="P139" i="41"/>
  <c r="T139" i="41"/>
  <c r="X139" i="41"/>
  <c r="AB139" i="41"/>
  <c r="AF139" i="41"/>
  <c r="AJ139" i="41"/>
  <c r="AN139" i="41"/>
  <c r="AR139" i="41"/>
  <c r="AV139" i="41"/>
  <c r="AX139" i="41"/>
  <c r="D140" i="41"/>
  <c r="H140" i="41"/>
  <c r="L140" i="41"/>
  <c r="P140" i="41"/>
  <c r="T140" i="41"/>
  <c r="X140" i="41"/>
  <c r="AB140" i="41"/>
  <c r="AF140" i="41"/>
  <c r="AJ140" i="41"/>
  <c r="AN140" i="41"/>
  <c r="AR140" i="41"/>
  <c r="AV140" i="41"/>
  <c r="AX140" i="41"/>
  <c r="D141" i="41"/>
  <c r="H141" i="41"/>
  <c r="L141" i="41"/>
  <c r="P141" i="41"/>
  <c r="T141" i="41"/>
  <c r="X141" i="41"/>
  <c r="AB141" i="41"/>
  <c r="AF141" i="41"/>
  <c r="AJ141" i="41"/>
  <c r="AN141" i="41"/>
  <c r="AR141" i="41"/>
  <c r="AV141" i="41"/>
  <c r="AX141" i="41"/>
  <c r="AX142" i="41"/>
  <c r="D144" i="41"/>
  <c r="H144" i="41"/>
  <c r="L144" i="41"/>
  <c r="P144" i="41"/>
  <c r="T144" i="41"/>
  <c r="X144" i="41"/>
  <c r="AB144" i="41"/>
  <c r="AF144" i="41"/>
  <c r="AJ144" i="41"/>
  <c r="AN144" i="41"/>
  <c r="AR144" i="41"/>
  <c r="AV144" i="41"/>
  <c r="AX144" i="41"/>
  <c r="D145" i="41"/>
  <c r="H145" i="41"/>
  <c r="L145" i="41"/>
  <c r="P145" i="41"/>
  <c r="T145" i="41"/>
  <c r="X145" i="41"/>
  <c r="AB145" i="41"/>
  <c r="AF145" i="41"/>
  <c r="AJ145" i="41"/>
  <c r="AN145" i="41"/>
  <c r="AR145" i="41"/>
  <c r="AV145" i="41"/>
  <c r="AX145" i="41"/>
  <c r="D132" i="41"/>
  <c r="H132" i="41"/>
  <c r="L132" i="41"/>
  <c r="P132" i="41"/>
  <c r="T132" i="41"/>
  <c r="X132" i="41"/>
  <c r="AB132" i="41"/>
  <c r="AF132" i="41"/>
  <c r="AJ132" i="41"/>
  <c r="AN132" i="41"/>
  <c r="AR132" i="41"/>
  <c r="AV132" i="41"/>
  <c r="AX132" i="41"/>
  <c r="D133" i="41"/>
  <c r="H133" i="41"/>
  <c r="L133" i="41"/>
  <c r="P133" i="41"/>
  <c r="T133" i="41"/>
  <c r="X133" i="41"/>
  <c r="AB133" i="41"/>
  <c r="AF133" i="41"/>
  <c r="AJ133" i="41"/>
  <c r="AN133" i="41"/>
  <c r="AR133" i="41"/>
  <c r="AV133" i="41"/>
  <c r="AX133" i="41"/>
  <c r="AX134" i="41"/>
  <c r="D127" i="41"/>
  <c r="H127" i="41"/>
  <c r="L127" i="41"/>
  <c r="P127" i="41"/>
  <c r="T127" i="41"/>
  <c r="X127" i="41"/>
  <c r="AB127" i="41"/>
  <c r="AF127" i="41"/>
  <c r="AJ127" i="41"/>
  <c r="AN127" i="41"/>
  <c r="AR127" i="41"/>
  <c r="AV127" i="41"/>
  <c r="AX127" i="41"/>
  <c r="D128" i="41"/>
  <c r="H128" i="41"/>
  <c r="L128" i="41"/>
  <c r="P128" i="41"/>
  <c r="T128" i="41"/>
  <c r="X128" i="41"/>
  <c r="AB128" i="41"/>
  <c r="AF128" i="41"/>
  <c r="AJ128" i="41"/>
  <c r="AN128" i="41"/>
  <c r="AR128" i="41"/>
  <c r="AV128" i="41"/>
  <c r="AX128" i="41"/>
  <c r="AX129" i="41"/>
  <c r="D117" i="41"/>
  <c r="H117" i="41"/>
  <c r="L117" i="41"/>
  <c r="P117" i="41"/>
  <c r="T117" i="41"/>
  <c r="X117" i="41"/>
  <c r="AB117" i="41"/>
  <c r="AF117" i="41"/>
  <c r="AJ117" i="41"/>
  <c r="AN117" i="41"/>
  <c r="AR117" i="41"/>
  <c r="AV117" i="41"/>
  <c r="AX117" i="41"/>
  <c r="D118" i="41"/>
  <c r="H118" i="41"/>
  <c r="L118" i="41"/>
  <c r="P118" i="41"/>
  <c r="T118" i="41"/>
  <c r="X118" i="41"/>
  <c r="AB118" i="41"/>
  <c r="AF118" i="41"/>
  <c r="AJ118" i="41"/>
  <c r="AN118" i="41"/>
  <c r="AR118" i="41"/>
  <c r="AV118" i="41"/>
  <c r="AX118" i="41"/>
  <c r="D119" i="41"/>
  <c r="H119" i="41"/>
  <c r="L119" i="41"/>
  <c r="P119" i="41"/>
  <c r="T119" i="41"/>
  <c r="X119" i="41"/>
  <c r="AB119" i="41"/>
  <c r="AF119" i="41"/>
  <c r="AJ119" i="41"/>
  <c r="AN119" i="41"/>
  <c r="AR119" i="41"/>
  <c r="AV119" i="41"/>
  <c r="AX119" i="41"/>
  <c r="D120" i="41"/>
  <c r="H120" i="41"/>
  <c r="L120" i="41"/>
  <c r="P120" i="41"/>
  <c r="T120" i="41"/>
  <c r="X120" i="41"/>
  <c r="AB120" i="41"/>
  <c r="AF120" i="41"/>
  <c r="AJ120" i="41"/>
  <c r="AN120" i="41"/>
  <c r="AR120" i="41"/>
  <c r="AV120" i="41"/>
  <c r="AX120" i="41"/>
  <c r="D121" i="41"/>
  <c r="H121" i="41"/>
  <c r="L121" i="41"/>
  <c r="P121" i="41"/>
  <c r="T121" i="41"/>
  <c r="X121" i="41"/>
  <c r="AB121" i="41"/>
  <c r="AF121" i="41"/>
  <c r="AJ121" i="41"/>
  <c r="AN121" i="41"/>
  <c r="AR121" i="41"/>
  <c r="AV121" i="41"/>
  <c r="AX121" i="41"/>
  <c r="D122" i="41"/>
  <c r="H122" i="41"/>
  <c r="L122" i="41"/>
  <c r="P122" i="41"/>
  <c r="T122" i="41"/>
  <c r="X122" i="41"/>
  <c r="AB122" i="41"/>
  <c r="AF122" i="41"/>
  <c r="AJ122" i="41"/>
  <c r="AN122" i="41"/>
  <c r="AR122" i="41"/>
  <c r="AV122" i="41"/>
  <c r="AX122" i="41"/>
  <c r="D123" i="41"/>
  <c r="H123" i="41"/>
  <c r="L123" i="41"/>
  <c r="P123" i="41"/>
  <c r="T123" i="41"/>
  <c r="X123" i="41"/>
  <c r="AB123" i="41"/>
  <c r="AF123" i="41"/>
  <c r="AJ123" i="41"/>
  <c r="AN123" i="41"/>
  <c r="AR123" i="41"/>
  <c r="AV123" i="41"/>
  <c r="AX123" i="41"/>
  <c r="AX124" i="41"/>
  <c r="D95" i="41"/>
  <c r="D96" i="41"/>
  <c r="D97" i="41"/>
  <c r="H95" i="41"/>
  <c r="H96" i="41"/>
  <c r="H97" i="41"/>
  <c r="L95" i="41"/>
  <c r="L96" i="41"/>
  <c r="L97" i="41"/>
  <c r="P95" i="41"/>
  <c r="P96" i="41"/>
  <c r="P97" i="41"/>
  <c r="T95" i="41"/>
  <c r="T96" i="41"/>
  <c r="T97" i="41"/>
  <c r="X95" i="41"/>
  <c r="X96" i="41"/>
  <c r="X97" i="41"/>
  <c r="AB95" i="41"/>
  <c r="AB96" i="41"/>
  <c r="AB97" i="41"/>
  <c r="AF95" i="41"/>
  <c r="AF96" i="41"/>
  <c r="AF97" i="41"/>
  <c r="AJ95" i="41"/>
  <c r="AJ96" i="41"/>
  <c r="AJ97" i="41"/>
  <c r="AN95" i="41"/>
  <c r="AN96" i="41"/>
  <c r="AN97" i="41"/>
  <c r="AR95" i="41"/>
  <c r="AR96" i="41"/>
  <c r="AR97" i="41"/>
  <c r="AV95" i="41"/>
  <c r="AV96" i="41"/>
  <c r="AV97" i="41"/>
  <c r="AX97" i="41"/>
  <c r="D88" i="41"/>
  <c r="H88" i="41"/>
  <c r="L88" i="41"/>
  <c r="P88" i="41"/>
  <c r="T88" i="41"/>
  <c r="X88" i="41"/>
  <c r="AB88" i="41"/>
  <c r="AF88" i="41"/>
  <c r="AJ88" i="41"/>
  <c r="AN88" i="41"/>
  <c r="AR88" i="41"/>
  <c r="AV88" i="41"/>
  <c r="AX88" i="41"/>
  <c r="D90" i="41"/>
  <c r="H90" i="41"/>
  <c r="L90" i="41"/>
  <c r="P90" i="41"/>
  <c r="T90" i="41"/>
  <c r="X90" i="41"/>
  <c r="AB90" i="41"/>
  <c r="AF90" i="41"/>
  <c r="AJ90" i="41"/>
  <c r="AN90" i="41"/>
  <c r="AR90" i="41"/>
  <c r="AV90" i="41"/>
  <c r="AX90" i="41"/>
  <c r="D91" i="41"/>
  <c r="H91" i="41"/>
  <c r="L91" i="41"/>
  <c r="P91" i="41"/>
  <c r="T91" i="41"/>
  <c r="X91" i="41"/>
  <c r="AB91" i="41"/>
  <c r="AF91" i="41"/>
  <c r="AJ91" i="41"/>
  <c r="AN91" i="41"/>
  <c r="AR91" i="41"/>
  <c r="AV91" i="41"/>
  <c r="AX91" i="41"/>
  <c r="AX92" i="41"/>
  <c r="D81" i="41"/>
  <c r="H81" i="41"/>
  <c r="L81" i="41"/>
  <c r="P81" i="41"/>
  <c r="T81" i="41"/>
  <c r="X81" i="41"/>
  <c r="AB81" i="41"/>
  <c r="AF81" i="41"/>
  <c r="AJ81" i="41"/>
  <c r="AN81" i="41"/>
  <c r="AR81" i="41"/>
  <c r="AV81" i="41"/>
  <c r="AX81" i="41"/>
  <c r="D82" i="41"/>
  <c r="H82" i="41"/>
  <c r="L82" i="41"/>
  <c r="P82" i="41"/>
  <c r="T82" i="41"/>
  <c r="X82" i="41"/>
  <c r="AB82" i="41"/>
  <c r="AF82" i="41"/>
  <c r="AJ82" i="41"/>
  <c r="AN82" i="41"/>
  <c r="AR82" i="41"/>
  <c r="AV82" i="41"/>
  <c r="AX82" i="41"/>
  <c r="D83" i="41"/>
  <c r="H83" i="41"/>
  <c r="L83" i="41"/>
  <c r="P83" i="41"/>
  <c r="T83" i="41"/>
  <c r="X83" i="41"/>
  <c r="AB83" i="41"/>
  <c r="AF83" i="41"/>
  <c r="AJ83" i="41"/>
  <c r="AN83" i="41"/>
  <c r="AR83" i="41"/>
  <c r="AV83" i="41"/>
  <c r="AX83" i="41"/>
  <c r="D84" i="41"/>
  <c r="H84" i="41"/>
  <c r="L84" i="41"/>
  <c r="P84" i="41"/>
  <c r="T84" i="41"/>
  <c r="X84" i="41"/>
  <c r="AB84" i="41"/>
  <c r="AF84" i="41"/>
  <c r="AJ84" i="41"/>
  <c r="AN84" i="41"/>
  <c r="AR84" i="41"/>
  <c r="AV84" i="41"/>
  <c r="AX84" i="41"/>
  <c r="D85" i="41"/>
  <c r="H85" i="41"/>
  <c r="L85" i="41"/>
  <c r="P85" i="41"/>
  <c r="T85" i="41"/>
  <c r="X85" i="41"/>
  <c r="AB85" i="41"/>
  <c r="AF85" i="41"/>
  <c r="AJ85" i="41"/>
  <c r="AN85" i="41"/>
  <c r="AR85" i="41"/>
  <c r="AV85" i="41"/>
  <c r="AX85" i="41"/>
  <c r="AX86" i="41"/>
  <c r="D75" i="41"/>
  <c r="D76" i="41"/>
  <c r="D77" i="41"/>
  <c r="D78" i="41"/>
  <c r="H75" i="41"/>
  <c r="H76" i="41"/>
  <c r="H77" i="41"/>
  <c r="H78" i="41"/>
  <c r="L75" i="41"/>
  <c r="L76" i="41"/>
  <c r="L77" i="41"/>
  <c r="L78" i="41"/>
  <c r="P75" i="41"/>
  <c r="P76" i="41"/>
  <c r="P77" i="41"/>
  <c r="P78" i="41"/>
  <c r="T75" i="41"/>
  <c r="T76" i="41"/>
  <c r="T77" i="41"/>
  <c r="T78" i="41"/>
  <c r="X75" i="41"/>
  <c r="X76" i="41"/>
  <c r="X77" i="41"/>
  <c r="X78" i="41"/>
  <c r="AB75" i="41"/>
  <c r="AB76" i="41"/>
  <c r="AB77" i="41"/>
  <c r="AB78" i="41"/>
  <c r="AF75" i="41"/>
  <c r="AF76" i="41"/>
  <c r="AF77" i="41"/>
  <c r="AF78" i="41"/>
  <c r="AJ75" i="41"/>
  <c r="AJ76" i="41"/>
  <c r="AJ77" i="41"/>
  <c r="AJ78" i="41"/>
  <c r="AN75" i="41"/>
  <c r="AN76" i="41"/>
  <c r="AN77" i="41"/>
  <c r="AN78" i="41"/>
  <c r="AR75" i="41"/>
  <c r="AR76" i="41"/>
  <c r="AR77" i="41"/>
  <c r="AR78" i="41"/>
  <c r="AV75" i="41"/>
  <c r="AV76" i="41"/>
  <c r="AV77" i="41"/>
  <c r="AV78" i="41"/>
  <c r="AX7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L59" i="41"/>
  <c r="L60" i="41"/>
  <c r="L61" i="41"/>
  <c r="L62" i="41"/>
  <c r="L63" i="41"/>
  <c r="L64" i="41"/>
  <c r="L65" i="41"/>
  <c r="L66" i="41"/>
  <c r="L67" i="41"/>
  <c r="L68" i="41"/>
  <c r="L69" i="41"/>
  <c r="L70" i="41"/>
  <c r="L71" i="41"/>
  <c r="L72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T59" i="41"/>
  <c r="T60" i="41"/>
  <c r="T61" i="41"/>
  <c r="T62" i="41"/>
  <c r="T63" i="41"/>
  <c r="T64" i="41"/>
  <c r="T65" i="41"/>
  <c r="T66" i="41"/>
  <c r="T67" i="41"/>
  <c r="T68" i="41"/>
  <c r="T69" i="41"/>
  <c r="T70" i="41"/>
  <c r="T71" i="41"/>
  <c r="T72" i="41"/>
  <c r="X59" i="41"/>
  <c r="X60" i="41"/>
  <c r="X61" i="41"/>
  <c r="X62" i="41"/>
  <c r="X63" i="41"/>
  <c r="X64" i="41"/>
  <c r="X65" i="41"/>
  <c r="X66" i="41"/>
  <c r="X67" i="41"/>
  <c r="X68" i="41"/>
  <c r="X69" i="41"/>
  <c r="X70" i="41"/>
  <c r="X71" i="41"/>
  <c r="X72" i="41"/>
  <c r="AB59" i="41"/>
  <c r="AB60" i="41"/>
  <c r="AB61" i="41"/>
  <c r="AB62" i="41"/>
  <c r="AB63" i="41"/>
  <c r="AB64" i="41"/>
  <c r="AB65" i="41"/>
  <c r="AB66" i="41"/>
  <c r="AB67" i="41"/>
  <c r="AB68" i="41"/>
  <c r="AB69" i="41"/>
  <c r="AB70" i="41"/>
  <c r="AB71" i="41"/>
  <c r="AB72" i="41"/>
  <c r="AF59" i="41"/>
  <c r="AF60" i="41"/>
  <c r="AF61" i="41"/>
  <c r="AF62" i="41"/>
  <c r="AF63" i="41"/>
  <c r="AF64" i="41"/>
  <c r="AF65" i="41"/>
  <c r="AF66" i="41"/>
  <c r="AF67" i="41"/>
  <c r="AF68" i="41"/>
  <c r="AF69" i="41"/>
  <c r="AF70" i="41"/>
  <c r="AF71" i="41"/>
  <c r="AF72" i="41"/>
  <c r="AJ59" i="41"/>
  <c r="AJ60" i="41"/>
  <c r="AJ61" i="41"/>
  <c r="AJ62" i="41"/>
  <c r="AJ63" i="41"/>
  <c r="AJ64" i="41"/>
  <c r="AJ65" i="41"/>
  <c r="AJ66" i="41"/>
  <c r="AJ67" i="41"/>
  <c r="AJ68" i="41"/>
  <c r="AJ69" i="41"/>
  <c r="AJ70" i="41"/>
  <c r="AJ71" i="41"/>
  <c r="AJ72" i="41"/>
  <c r="AN59" i="41"/>
  <c r="AN60" i="41"/>
  <c r="AN61" i="41"/>
  <c r="AN62" i="41"/>
  <c r="AN63" i="41"/>
  <c r="AN64" i="41"/>
  <c r="AN65" i="41"/>
  <c r="AN66" i="41"/>
  <c r="AN67" i="41"/>
  <c r="AN68" i="41"/>
  <c r="AN69" i="41"/>
  <c r="AN70" i="41"/>
  <c r="AN71" i="41"/>
  <c r="AN72" i="41"/>
  <c r="AR59" i="41"/>
  <c r="AR60" i="41"/>
  <c r="AR61" i="41"/>
  <c r="AR62" i="41"/>
  <c r="AR63" i="41"/>
  <c r="AR64" i="41"/>
  <c r="AR65" i="41"/>
  <c r="AR66" i="41"/>
  <c r="AR67" i="41"/>
  <c r="AR68" i="41"/>
  <c r="AR69" i="41"/>
  <c r="AR70" i="41"/>
  <c r="AR71" i="41"/>
  <c r="AR72" i="41"/>
  <c r="AV59" i="41"/>
  <c r="AV60" i="41"/>
  <c r="AV61" i="41"/>
  <c r="AV62" i="41"/>
  <c r="AV63" i="41"/>
  <c r="AV64" i="41"/>
  <c r="AV65" i="41"/>
  <c r="AV66" i="41"/>
  <c r="AV67" i="41"/>
  <c r="AV68" i="41"/>
  <c r="AV69" i="41"/>
  <c r="AV70" i="41"/>
  <c r="AV71" i="41"/>
  <c r="AV72" i="41"/>
  <c r="AX72" i="41"/>
  <c r="AX158" i="41"/>
  <c r="AX263" i="41"/>
  <c r="AX268" i="41"/>
  <c r="AX274" i="41"/>
  <c r="AV274" i="41"/>
  <c r="AR274" i="41"/>
  <c r="AN274" i="41"/>
  <c r="AJ274" i="41"/>
  <c r="AF274" i="41"/>
  <c r="AB274" i="41"/>
  <c r="X274" i="41"/>
  <c r="T274" i="41"/>
  <c r="P274" i="41"/>
  <c r="L274" i="41"/>
  <c r="H274" i="41"/>
  <c r="D274" i="41"/>
  <c r="AV51" i="41"/>
  <c r="AV43" i="41"/>
  <c r="AV38" i="41"/>
  <c r="AV32" i="41"/>
  <c r="M32" i="7"/>
  <c r="Q32" i="7"/>
  <c r="U32" i="7"/>
  <c r="Y32" i="7"/>
  <c r="AC32" i="7"/>
  <c r="AG32" i="7"/>
  <c r="AK32" i="7"/>
  <c r="AO32" i="7"/>
  <c r="AS32" i="7"/>
  <c r="AW32" i="7"/>
  <c r="BA32" i="7"/>
  <c r="K32" i="7"/>
  <c r="O32" i="7"/>
  <c r="S32" i="7"/>
  <c r="W32" i="7"/>
  <c r="AA32" i="7"/>
  <c r="AE32" i="7"/>
  <c r="AI32" i="7"/>
  <c r="AM32" i="7"/>
  <c r="AQ32" i="7"/>
  <c r="AU32" i="7"/>
  <c r="AY32" i="7"/>
  <c r="BB32" i="7"/>
  <c r="AV15" i="41"/>
  <c r="AV16" i="41"/>
  <c r="AV17" i="41"/>
  <c r="AV18" i="41"/>
  <c r="AV14" i="41"/>
  <c r="AV19" i="41"/>
  <c r="AV20" i="41"/>
  <c r="AV11" i="41"/>
  <c r="AV54" i="41"/>
  <c r="AV256" i="41"/>
  <c r="AV257" i="41"/>
  <c r="AV258" i="41"/>
  <c r="AV260" i="41"/>
  <c r="AV245" i="41"/>
  <c r="AV246" i="41"/>
  <c r="AV247" i="41"/>
  <c r="AV248" i="41"/>
  <c r="AV249" i="41"/>
  <c r="AV250" i="41"/>
  <c r="AV251" i="41"/>
  <c r="AV239" i="41"/>
  <c r="AV240" i="41"/>
  <c r="AV241" i="41"/>
  <c r="AV242" i="41"/>
  <c r="AV254" i="41"/>
  <c r="AV230" i="41"/>
  <c r="AV224" i="41"/>
  <c r="AV225" i="41"/>
  <c r="AV226" i="41"/>
  <c r="AV227" i="41"/>
  <c r="AV228" i="41"/>
  <c r="AV212" i="41"/>
  <c r="AV213" i="41"/>
  <c r="AV214" i="41"/>
  <c r="AV215" i="41"/>
  <c r="AV216" i="41"/>
  <c r="AV217" i="41"/>
  <c r="AV218" i="41"/>
  <c r="AV219" i="41"/>
  <c r="AV220" i="41"/>
  <c r="AV221" i="41"/>
  <c r="AV206" i="41"/>
  <c r="AV207" i="41"/>
  <c r="AV208" i="41"/>
  <c r="AV209" i="41"/>
  <c r="AV201" i="41"/>
  <c r="AV202" i="41"/>
  <c r="AV203" i="41"/>
  <c r="AV194" i="41"/>
  <c r="AV195" i="41"/>
  <c r="AV196" i="41"/>
  <c r="AV197" i="41"/>
  <c r="AV198" i="41"/>
  <c r="AV187" i="41"/>
  <c r="AV188" i="41"/>
  <c r="AV189" i="41"/>
  <c r="AV190" i="41"/>
  <c r="AV191" i="41"/>
  <c r="AV184" i="41"/>
  <c r="AV177" i="41"/>
  <c r="AV233" i="41"/>
  <c r="AV156" i="41"/>
  <c r="AV151" i="41"/>
  <c r="AV142" i="41"/>
  <c r="AV134" i="41"/>
  <c r="AV129" i="41"/>
  <c r="AV100" i="41"/>
  <c r="AV101" i="41"/>
  <c r="AV102" i="41"/>
  <c r="AV103" i="41"/>
  <c r="AV104" i="41"/>
  <c r="AV105" i="41"/>
  <c r="AV106" i="41"/>
  <c r="AV107" i="41"/>
  <c r="AV108" i="41"/>
  <c r="AV109" i="41"/>
  <c r="AV110" i="41"/>
  <c r="Q494" i="7"/>
  <c r="U494" i="7"/>
  <c r="Y494" i="7"/>
  <c r="AC494" i="7"/>
  <c r="AG494" i="7"/>
  <c r="AK494" i="7"/>
  <c r="AO494" i="7"/>
  <c r="AS494" i="7"/>
  <c r="AW494" i="7"/>
  <c r="BA494" i="7"/>
  <c r="O494" i="7"/>
  <c r="S494" i="7"/>
  <c r="W494" i="7"/>
  <c r="AA494" i="7"/>
  <c r="AE494" i="7"/>
  <c r="AI494" i="7"/>
  <c r="AM494" i="7"/>
  <c r="AQ494" i="7"/>
  <c r="AU494" i="7"/>
  <c r="AY494" i="7"/>
  <c r="BB494" i="7"/>
  <c r="O495" i="7"/>
  <c r="S495" i="7"/>
  <c r="W495" i="7"/>
  <c r="AA495" i="7"/>
  <c r="AE495" i="7"/>
  <c r="AI495" i="7"/>
  <c r="AM495" i="7"/>
  <c r="AQ495" i="7"/>
  <c r="AU495" i="7"/>
  <c r="AY495" i="7"/>
  <c r="M495" i="7"/>
  <c r="Q495" i="7"/>
  <c r="U495" i="7"/>
  <c r="Y495" i="7"/>
  <c r="AC495" i="7"/>
  <c r="AG495" i="7"/>
  <c r="AK495" i="7"/>
  <c r="AO495" i="7"/>
  <c r="AS495" i="7"/>
  <c r="AW495" i="7"/>
  <c r="BA495" i="7"/>
  <c r="BB495" i="7"/>
  <c r="AV111" i="41"/>
  <c r="AV112" i="41"/>
  <c r="AV114" i="41"/>
  <c r="AV124" i="41"/>
  <c r="AV92" i="41"/>
  <c r="AV86" i="41"/>
  <c r="AV158" i="41"/>
  <c r="AV263" i="41"/>
  <c r="AV268" i="41"/>
  <c r="AR51" i="41"/>
  <c r="AR43" i="41"/>
  <c r="AR38" i="41"/>
  <c r="AR32" i="41"/>
  <c r="AX32" i="7"/>
  <c r="AR15" i="41"/>
  <c r="AR16" i="41"/>
  <c r="AX46" i="7"/>
  <c r="AR17" i="41"/>
  <c r="AR18" i="41"/>
  <c r="AX25" i="7"/>
  <c r="AR14" i="41"/>
  <c r="AR19" i="41"/>
  <c r="AR20" i="41"/>
  <c r="AR11" i="41"/>
  <c r="AR54" i="41"/>
  <c r="AR256" i="41"/>
  <c r="AR257" i="41"/>
  <c r="AR258" i="41"/>
  <c r="AR260" i="41"/>
  <c r="AR245" i="41"/>
  <c r="AR246" i="41"/>
  <c r="AR247" i="41"/>
  <c r="AR248" i="41"/>
  <c r="AR249" i="41"/>
  <c r="AR250" i="41"/>
  <c r="AR251" i="41"/>
  <c r="AR239" i="41"/>
  <c r="AR240" i="41"/>
  <c r="AR241" i="41"/>
  <c r="AR242" i="41"/>
  <c r="AR254" i="41"/>
  <c r="AR230" i="41"/>
  <c r="AR224" i="41"/>
  <c r="AR225" i="41"/>
  <c r="AR226" i="41"/>
  <c r="AR227" i="41"/>
  <c r="AR228" i="41"/>
  <c r="AR212" i="41"/>
  <c r="AR213" i="41"/>
  <c r="AR214" i="41"/>
  <c r="AR215" i="41"/>
  <c r="AR216" i="41"/>
  <c r="AR217" i="41"/>
  <c r="AR218" i="41"/>
  <c r="AR219" i="41"/>
  <c r="AR220" i="41"/>
  <c r="AR221" i="41"/>
  <c r="AR206" i="41"/>
  <c r="AR207" i="41"/>
  <c r="AX955" i="7"/>
  <c r="AR208" i="41"/>
  <c r="AR209" i="41"/>
  <c r="AR201" i="41"/>
  <c r="AR202" i="41"/>
  <c r="AR203" i="41"/>
  <c r="AR194" i="41"/>
  <c r="AR195" i="41"/>
  <c r="AR196" i="41"/>
  <c r="AR197" i="41"/>
  <c r="AR198" i="41"/>
  <c r="AR187" i="41"/>
  <c r="AR188" i="41"/>
  <c r="AR189" i="41"/>
  <c r="AR190" i="41"/>
  <c r="AR191" i="41"/>
  <c r="AR184" i="41"/>
  <c r="AR177" i="41"/>
  <c r="AR233" i="41"/>
  <c r="AR156" i="41"/>
  <c r="AR151" i="41"/>
  <c r="AR142" i="41"/>
  <c r="AR134" i="41"/>
  <c r="AR129" i="41"/>
  <c r="AR100" i="41"/>
  <c r="AR101" i="41"/>
  <c r="AR102" i="41"/>
  <c r="AR103" i="41"/>
  <c r="AR104" i="41"/>
  <c r="AR105" i="41"/>
  <c r="AR106" i="41"/>
  <c r="AR107" i="41"/>
  <c r="AR108" i="41"/>
  <c r="AR109" i="41"/>
  <c r="AR110" i="41"/>
  <c r="AX494" i="7"/>
  <c r="AX495" i="7"/>
  <c r="AR111" i="41"/>
  <c r="AR112" i="41"/>
  <c r="AR114" i="41"/>
  <c r="AR124" i="41"/>
  <c r="AR92" i="41"/>
  <c r="AR86" i="41"/>
  <c r="AR158" i="41"/>
  <c r="AR263" i="41"/>
  <c r="AR268" i="41"/>
  <c r="AN51" i="41"/>
  <c r="AN43" i="41"/>
  <c r="AN38" i="41"/>
  <c r="AN32" i="41"/>
  <c r="AT32" i="7"/>
  <c r="AN15" i="41"/>
  <c r="AN16" i="41"/>
  <c r="AT46" i="7"/>
  <c r="AN17" i="41"/>
  <c r="AN18" i="41"/>
  <c r="AT25" i="7"/>
  <c r="AN14" i="41"/>
  <c r="AN19" i="41"/>
  <c r="AN20" i="41"/>
  <c r="AN11" i="41"/>
  <c r="AN54" i="41"/>
  <c r="AN256" i="41"/>
  <c r="AN257" i="41"/>
  <c r="AN258" i="41"/>
  <c r="AN260" i="41"/>
  <c r="AN245" i="41"/>
  <c r="AN246" i="41"/>
  <c r="AN247" i="41"/>
  <c r="AN248" i="41"/>
  <c r="AN249" i="41"/>
  <c r="AN251" i="41"/>
  <c r="AN239" i="41"/>
  <c r="AN240" i="41"/>
  <c r="AN241" i="41"/>
  <c r="AN242" i="41"/>
  <c r="AN254" i="41"/>
  <c r="AN230" i="41"/>
  <c r="AN224" i="41"/>
  <c r="AN225" i="41"/>
  <c r="AN226" i="41"/>
  <c r="AN227" i="41"/>
  <c r="AN228" i="41"/>
  <c r="AN212" i="41"/>
  <c r="AN213" i="41"/>
  <c r="AN214" i="41"/>
  <c r="AN215" i="41"/>
  <c r="AN216" i="41"/>
  <c r="AN217" i="41"/>
  <c r="AN218" i="41"/>
  <c r="AN219" i="41"/>
  <c r="AN220" i="41"/>
  <c r="AN221" i="41"/>
  <c r="AN206" i="41"/>
  <c r="AN207" i="41"/>
  <c r="AT955" i="7"/>
  <c r="AN208" i="41"/>
  <c r="AN209" i="41"/>
  <c r="AN201" i="41"/>
  <c r="AN202" i="41"/>
  <c r="AN203" i="41"/>
  <c r="AN194" i="41"/>
  <c r="AN195" i="41"/>
  <c r="AN196" i="41"/>
  <c r="AN197" i="41"/>
  <c r="AN198" i="41"/>
  <c r="AN187" i="41"/>
  <c r="AN188" i="41"/>
  <c r="AN189" i="41"/>
  <c r="AN190" i="41"/>
  <c r="AN191" i="41"/>
  <c r="AN184" i="41"/>
  <c r="AN177" i="41"/>
  <c r="AN233" i="41"/>
  <c r="AN156" i="41"/>
  <c r="AN151" i="41"/>
  <c r="AN142" i="41"/>
  <c r="AN134" i="41"/>
  <c r="AN129" i="41"/>
  <c r="AN100" i="41"/>
  <c r="AN101" i="41"/>
  <c r="AN102" i="41"/>
  <c r="AN103" i="41"/>
  <c r="AN104" i="41"/>
  <c r="AN105" i="41"/>
  <c r="AN106" i="41"/>
  <c r="AN107" i="41"/>
  <c r="AN108" i="41"/>
  <c r="AN109" i="41"/>
  <c r="AN110" i="41"/>
  <c r="AT494" i="7"/>
  <c r="AT495" i="7"/>
  <c r="AN111" i="41"/>
  <c r="AN112" i="41"/>
  <c r="AN114" i="41"/>
  <c r="AN124" i="41"/>
  <c r="AN92" i="41"/>
  <c r="AN86" i="41"/>
  <c r="AN158" i="41"/>
  <c r="AN263" i="41"/>
  <c r="AN268" i="41"/>
  <c r="AJ51" i="41"/>
  <c r="AJ43" i="41"/>
  <c r="AJ38" i="41"/>
  <c r="AJ32" i="41"/>
  <c r="AP32" i="7"/>
  <c r="AJ15" i="41"/>
  <c r="AJ16" i="41"/>
  <c r="AP46" i="7"/>
  <c r="AJ17" i="41"/>
  <c r="AJ18" i="41"/>
  <c r="AP25" i="7"/>
  <c r="AJ14" i="41"/>
  <c r="AJ19" i="41"/>
  <c r="AJ20" i="41"/>
  <c r="AJ11" i="41"/>
  <c r="AJ54" i="41"/>
  <c r="AJ256" i="41"/>
  <c r="AJ257" i="41"/>
  <c r="AJ258" i="41"/>
  <c r="AJ260" i="41"/>
  <c r="AJ245" i="41"/>
  <c r="AJ246" i="41"/>
  <c r="AJ247" i="41"/>
  <c r="AJ248" i="41"/>
  <c r="AJ249" i="41"/>
  <c r="AJ251" i="41"/>
  <c r="AJ239" i="41"/>
  <c r="AJ240" i="41"/>
  <c r="AJ241" i="41"/>
  <c r="AJ242" i="41"/>
  <c r="AJ254" i="41"/>
  <c r="AJ230" i="41"/>
  <c r="AJ224" i="41"/>
  <c r="AJ225" i="41"/>
  <c r="AJ226" i="41"/>
  <c r="AJ227" i="41"/>
  <c r="AJ228" i="41"/>
  <c r="AJ212" i="41"/>
  <c r="AJ213" i="41"/>
  <c r="AJ214" i="41"/>
  <c r="AJ215" i="41"/>
  <c r="AJ216" i="41"/>
  <c r="AJ217" i="41"/>
  <c r="AJ218" i="41"/>
  <c r="AJ219" i="41"/>
  <c r="AJ220" i="41"/>
  <c r="AJ221" i="41"/>
  <c r="AJ206" i="41"/>
  <c r="AJ207" i="41"/>
  <c r="AP955" i="7"/>
  <c r="AJ208" i="41"/>
  <c r="AJ209" i="41"/>
  <c r="AJ201" i="41"/>
  <c r="AJ202" i="41"/>
  <c r="AJ203" i="41"/>
  <c r="AJ194" i="41"/>
  <c r="AJ195" i="41"/>
  <c r="AJ196" i="41"/>
  <c r="AJ197" i="41"/>
  <c r="AJ198" i="41"/>
  <c r="AJ187" i="41"/>
  <c r="AJ188" i="41"/>
  <c r="AJ189" i="41"/>
  <c r="AJ190" i="41"/>
  <c r="AJ191" i="41"/>
  <c r="AJ184" i="41"/>
  <c r="AJ177" i="41"/>
  <c r="AJ233" i="41"/>
  <c r="AJ156" i="41"/>
  <c r="AJ151" i="41"/>
  <c r="AJ142" i="41"/>
  <c r="AJ134" i="41"/>
  <c r="AJ129" i="41"/>
  <c r="AJ100" i="41"/>
  <c r="AJ101" i="41"/>
  <c r="AJ102" i="41"/>
  <c r="AJ103" i="41"/>
  <c r="AJ104" i="41"/>
  <c r="AJ105" i="41"/>
  <c r="AJ106" i="41"/>
  <c r="AJ107" i="41"/>
  <c r="AJ108" i="41"/>
  <c r="AJ109" i="41"/>
  <c r="AJ110" i="41"/>
  <c r="AP494" i="7"/>
  <c r="AP495" i="7"/>
  <c r="AJ111" i="41"/>
  <c r="AJ112" i="41"/>
  <c r="AJ114" i="41"/>
  <c r="AJ124" i="41"/>
  <c r="AJ92" i="41"/>
  <c r="AJ86" i="41"/>
  <c r="AJ158" i="41"/>
  <c r="AJ263" i="41"/>
  <c r="AJ268" i="41"/>
  <c r="AF51" i="41"/>
  <c r="AF43" i="41"/>
  <c r="AF38" i="41"/>
  <c r="AF32" i="41"/>
  <c r="AL32" i="7"/>
  <c r="AF15" i="41"/>
  <c r="AF16" i="41"/>
  <c r="AL46" i="7"/>
  <c r="AF17" i="41"/>
  <c r="AF18" i="41"/>
  <c r="AL25" i="7"/>
  <c r="AF14" i="41"/>
  <c r="AF19" i="41"/>
  <c r="AF20" i="41"/>
  <c r="AF11" i="41"/>
  <c r="AF54" i="41"/>
  <c r="AF256" i="41"/>
  <c r="AF257" i="41"/>
  <c r="AF258" i="41"/>
  <c r="AF260" i="41"/>
  <c r="AF245" i="41"/>
  <c r="AF246" i="41"/>
  <c r="AF247" i="41"/>
  <c r="AF248" i="41"/>
  <c r="AF249" i="41"/>
  <c r="AF251" i="41"/>
  <c r="AF239" i="41"/>
  <c r="AF240" i="41"/>
  <c r="AF241" i="41"/>
  <c r="AF242" i="41"/>
  <c r="AF254" i="41"/>
  <c r="AF230" i="41"/>
  <c r="AF224" i="41"/>
  <c r="AF225" i="41"/>
  <c r="AF226" i="41"/>
  <c r="AF227" i="41"/>
  <c r="AF228" i="41"/>
  <c r="AF212" i="41"/>
  <c r="AF213" i="41"/>
  <c r="AF214" i="41"/>
  <c r="AF215" i="41"/>
  <c r="AF216" i="41"/>
  <c r="AF217" i="41"/>
  <c r="AF218" i="41"/>
  <c r="AF219" i="41"/>
  <c r="AF220" i="41"/>
  <c r="AF221" i="41"/>
  <c r="AF206" i="41"/>
  <c r="AF207" i="41"/>
  <c r="AL955" i="7"/>
  <c r="AF208" i="41"/>
  <c r="AF209" i="41"/>
  <c r="AF201" i="41"/>
  <c r="AF202" i="41"/>
  <c r="AF203" i="41"/>
  <c r="AF194" i="41"/>
  <c r="AF195" i="41"/>
  <c r="AF196" i="41"/>
  <c r="AF197" i="41"/>
  <c r="AF198" i="41"/>
  <c r="AF187" i="41"/>
  <c r="AF188" i="41"/>
  <c r="AF189" i="41"/>
  <c r="AF190" i="41"/>
  <c r="AF191" i="41"/>
  <c r="AF184" i="41"/>
  <c r="AF177" i="41"/>
  <c r="AF233" i="41"/>
  <c r="AF156" i="41"/>
  <c r="AF151" i="41"/>
  <c r="AF142" i="41"/>
  <c r="AF134" i="41"/>
  <c r="AF129" i="41"/>
  <c r="AF100" i="41"/>
  <c r="AF101" i="41"/>
  <c r="AF102" i="41"/>
  <c r="AF103" i="41"/>
  <c r="AF104" i="41"/>
  <c r="AF105" i="41"/>
  <c r="AF106" i="41"/>
  <c r="AF107" i="41"/>
  <c r="AF108" i="41"/>
  <c r="AF109" i="41"/>
  <c r="AF110" i="41"/>
  <c r="AL494" i="7"/>
  <c r="AL495" i="7"/>
  <c r="AF111" i="41"/>
  <c r="AF112" i="41"/>
  <c r="AF114" i="41"/>
  <c r="AF124" i="41"/>
  <c r="AF92" i="41"/>
  <c r="AF86" i="41"/>
  <c r="AF158" i="41"/>
  <c r="AF263" i="41"/>
  <c r="AF268" i="41"/>
  <c r="AB51" i="41"/>
  <c r="AB43" i="41"/>
  <c r="AB38" i="41"/>
  <c r="AB32" i="41"/>
  <c r="AH32" i="7"/>
  <c r="AB15" i="41"/>
  <c r="AB16" i="41"/>
  <c r="AH46" i="7"/>
  <c r="AB17" i="41"/>
  <c r="AB18" i="41"/>
  <c r="AH25" i="7"/>
  <c r="AB14" i="41"/>
  <c r="AB19" i="41"/>
  <c r="AB20" i="41"/>
  <c r="AB11" i="41"/>
  <c r="AB54" i="41"/>
  <c r="AB256" i="41"/>
  <c r="AB257" i="41"/>
  <c r="AB258" i="41"/>
  <c r="AB260" i="41"/>
  <c r="AB245" i="41"/>
  <c r="AB246" i="41"/>
  <c r="AB247" i="41"/>
  <c r="AB248" i="41"/>
  <c r="AB249" i="41"/>
  <c r="AB251" i="41"/>
  <c r="AB239" i="41"/>
  <c r="AB240" i="41"/>
  <c r="AB241" i="41"/>
  <c r="AB242" i="41"/>
  <c r="AB254" i="41"/>
  <c r="AB230" i="41"/>
  <c r="AB224" i="41"/>
  <c r="AB225" i="41"/>
  <c r="AB226" i="41"/>
  <c r="AB227" i="41"/>
  <c r="AB228" i="41"/>
  <c r="AB212" i="41"/>
  <c r="AB213" i="41"/>
  <c r="AB214" i="41"/>
  <c r="AB215" i="41"/>
  <c r="AB216" i="41"/>
  <c r="AB217" i="41"/>
  <c r="AB218" i="41"/>
  <c r="AB219" i="41"/>
  <c r="AB220" i="41"/>
  <c r="AB221" i="41"/>
  <c r="AB206" i="41"/>
  <c r="AB207" i="41"/>
  <c r="AH955" i="7"/>
  <c r="AB208" i="41"/>
  <c r="AB209" i="41"/>
  <c r="AB201" i="41"/>
  <c r="AB202" i="41"/>
  <c r="AB203" i="41"/>
  <c r="AB194" i="41"/>
  <c r="AB195" i="41"/>
  <c r="AB196" i="41"/>
  <c r="AB197" i="41"/>
  <c r="AB198" i="41"/>
  <c r="AB187" i="41"/>
  <c r="AB188" i="41"/>
  <c r="AB189" i="41"/>
  <c r="AB190" i="41"/>
  <c r="AB191" i="41"/>
  <c r="AB184" i="41"/>
  <c r="AB177" i="41"/>
  <c r="AB233" i="41"/>
  <c r="AB156" i="41"/>
  <c r="AB151" i="41"/>
  <c r="AB142" i="41"/>
  <c r="AB134" i="41"/>
  <c r="AB129" i="41"/>
  <c r="AB100" i="41"/>
  <c r="AB101" i="41"/>
  <c r="AB102" i="41"/>
  <c r="AB103" i="41"/>
  <c r="AB104" i="41"/>
  <c r="AB105" i="41"/>
  <c r="AB106" i="41"/>
  <c r="AB107" i="41"/>
  <c r="AB108" i="41"/>
  <c r="AB109" i="41"/>
  <c r="AB110" i="41"/>
  <c r="AH494" i="7"/>
  <c r="AH495" i="7"/>
  <c r="AB111" i="41"/>
  <c r="AB112" i="41"/>
  <c r="AB114" i="41"/>
  <c r="AB124" i="41"/>
  <c r="AB92" i="41"/>
  <c r="AB86" i="41"/>
  <c r="AB158" i="41"/>
  <c r="AB263" i="41"/>
  <c r="AB268" i="41"/>
  <c r="X51" i="41"/>
  <c r="X43" i="41"/>
  <c r="X38" i="41"/>
  <c r="X32" i="41"/>
  <c r="AD32" i="7"/>
  <c r="X15" i="41"/>
  <c r="X16" i="41"/>
  <c r="AD46" i="7"/>
  <c r="X17" i="41"/>
  <c r="X18" i="41"/>
  <c r="AD25" i="7"/>
  <c r="X14" i="41"/>
  <c r="X19" i="41"/>
  <c r="X20" i="41"/>
  <c r="X11" i="41"/>
  <c r="X54" i="41"/>
  <c r="X256" i="41"/>
  <c r="X257" i="41"/>
  <c r="X258" i="41"/>
  <c r="X260" i="41"/>
  <c r="X245" i="41"/>
  <c r="X246" i="41"/>
  <c r="X247" i="41"/>
  <c r="X248" i="41"/>
  <c r="X249" i="41"/>
  <c r="X251" i="41"/>
  <c r="X239" i="41"/>
  <c r="X240" i="41"/>
  <c r="X241" i="41"/>
  <c r="X242" i="41"/>
  <c r="X254" i="41"/>
  <c r="X230" i="41"/>
  <c r="X224" i="41"/>
  <c r="X225" i="41"/>
  <c r="X226" i="41"/>
  <c r="X227" i="41"/>
  <c r="X228" i="41"/>
  <c r="X212" i="41"/>
  <c r="X213" i="41"/>
  <c r="X214" i="41"/>
  <c r="X215" i="41"/>
  <c r="X216" i="41"/>
  <c r="X217" i="41"/>
  <c r="X218" i="41"/>
  <c r="X219" i="41"/>
  <c r="X220" i="41"/>
  <c r="X221" i="41"/>
  <c r="X206" i="41"/>
  <c r="X207" i="41"/>
  <c r="AD955" i="7"/>
  <c r="X208" i="41"/>
  <c r="X209" i="41"/>
  <c r="X201" i="41"/>
  <c r="X202" i="41"/>
  <c r="X203" i="41"/>
  <c r="X194" i="41"/>
  <c r="X195" i="41"/>
  <c r="X196" i="41"/>
  <c r="X197" i="41"/>
  <c r="X198" i="41"/>
  <c r="X187" i="41"/>
  <c r="X188" i="41"/>
  <c r="X189" i="41"/>
  <c r="X190" i="41"/>
  <c r="X191" i="41"/>
  <c r="X184" i="41"/>
  <c r="X177" i="41"/>
  <c r="X233" i="41"/>
  <c r="X156" i="41"/>
  <c r="X151" i="41"/>
  <c r="X142" i="41"/>
  <c r="X134" i="41"/>
  <c r="X129" i="41"/>
  <c r="X100" i="41"/>
  <c r="X101" i="41"/>
  <c r="X102" i="41"/>
  <c r="X103" i="41"/>
  <c r="X104" i="41"/>
  <c r="X105" i="41"/>
  <c r="X106" i="41"/>
  <c r="X107" i="41"/>
  <c r="X108" i="41"/>
  <c r="X109" i="41"/>
  <c r="X110" i="41"/>
  <c r="AD494" i="7"/>
  <c r="AD495" i="7"/>
  <c r="X111" i="41"/>
  <c r="X112" i="41"/>
  <c r="X114" i="41"/>
  <c r="X124" i="41"/>
  <c r="X92" i="41"/>
  <c r="X86" i="41"/>
  <c r="X158" i="41"/>
  <c r="X263" i="41"/>
  <c r="X268" i="41"/>
  <c r="T51" i="41"/>
  <c r="T43" i="41"/>
  <c r="T38" i="41"/>
  <c r="T32" i="41"/>
  <c r="Z32" i="7"/>
  <c r="T15" i="41"/>
  <c r="T16" i="41"/>
  <c r="Z46" i="7"/>
  <c r="T17" i="41"/>
  <c r="T18" i="41"/>
  <c r="Z25" i="7"/>
  <c r="T14" i="41"/>
  <c r="T19" i="41"/>
  <c r="T20" i="41"/>
  <c r="T11" i="41"/>
  <c r="T54" i="41"/>
  <c r="T256" i="41"/>
  <c r="T257" i="41"/>
  <c r="T258" i="41"/>
  <c r="T260" i="41"/>
  <c r="T245" i="41"/>
  <c r="T246" i="41"/>
  <c r="T247" i="41"/>
  <c r="T248" i="41"/>
  <c r="T249" i="41"/>
  <c r="T251" i="41"/>
  <c r="T239" i="41"/>
  <c r="T240" i="41"/>
  <c r="T241" i="41"/>
  <c r="T242" i="41"/>
  <c r="T254" i="41"/>
  <c r="T230" i="41"/>
  <c r="T224" i="41"/>
  <c r="T225" i="41"/>
  <c r="T226" i="41"/>
  <c r="T227" i="41"/>
  <c r="T228" i="41"/>
  <c r="T212" i="41"/>
  <c r="T213" i="41"/>
  <c r="T214" i="41"/>
  <c r="T215" i="41"/>
  <c r="T216" i="41"/>
  <c r="T217" i="41"/>
  <c r="T218" i="41"/>
  <c r="T219" i="41"/>
  <c r="T220" i="41"/>
  <c r="T221" i="41"/>
  <c r="T206" i="41"/>
  <c r="T207" i="41"/>
  <c r="Z955" i="7"/>
  <c r="T208" i="41"/>
  <c r="T209" i="41"/>
  <c r="T201" i="41"/>
  <c r="T202" i="41"/>
  <c r="T203" i="41"/>
  <c r="T194" i="41"/>
  <c r="T195" i="41"/>
  <c r="T196" i="41"/>
  <c r="T197" i="41"/>
  <c r="T198" i="41"/>
  <c r="T187" i="41"/>
  <c r="T188" i="41"/>
  <c r="T189" i="41"/>
  <c r="T190" i="41"/>
  <c r="T191" i="41"/>
  <c r="T184" i="41"/>
  <c r="T177" i="41"/>
  <c r="T233" i="41"/>
  <c r="T156" i="41"/>
  <c r="T151" i="41"/>
  <c r="T142" i="41"/>
  <c r="T134" i="41"/>
  <c r="T129" i="41"/>
  <c r="T100" i="41"/>
  <c r="T101" i="41"/>
  <c r="T102" i="41"/>
  <c r="T103" i="41"/>
  <c r="T104" i="41"/>
  <c r="T105" i="41"/>
  <c r="T106" i="41"/>
  <c r="T107" i="41"/>
  <c r="T108" i="41"/>
  <c r="T109" i="41"/>
  <c r="T110" i="41"/>
  <c r="Z494" i="7"/>
  <c r="Z495" i="7"/>
  <c r="T111" i="41"/>
  <c r="T112" i="41"/>
  <c r="T114" i="41"/>
  <c r="T124" i="41"/>
  <c r="T92" i="41"/>
  <c r="T86" i="41"/>
  <c r="T158" i="41"/>
  <c r="T263" i="41"/>
  <c r="T268" i="41"/>
  <c r="P51" i="41"/>
  <c r="P43" i="41"/>
  <c r="P38" i="41"/>
  <c r="P32" i="41"/>
  <c r="V32" i="7"/>
  <c r="P15" i="41"/>
  <c r="P16" i="41"/>
  <c r="V46" i="7"/>
  <c r="P17" i="41"/>
  <c r="P18" i="41"/>
  <c r="V25" i="7"/>
  <c r="P14" i="41"/>
  <c r="P19" i="41"/>
  <c r="P20" i="41"/>
  <c r="P11" i="41"/>
  <c r="P54" i="41"/>
  <c r="P256" i="41"/>
  <c r="P257" i="41"/>
  <c r="P258" i="41"/>
  <c r="P260" i="41"/>
  <c r="P245" i="41"/>
  <c r="P246" i="41"/>
  <c r="P247" i="41"/>
  <c r="P248" i="41"/>
  <c r="P249" i="41"/>
  <c r="P251" i="41"/>
  <c r="P239" i="41"/>
  <c r="P240" i="41"/>
  <c r="P241" i="41"/>
  <c r="P242" i="41"/>
  <c r="P254" i="41"/>
  <c r="P230" i="41"/>
  <c r="P224" i="41"/>
  <c r="P225" i="41"/>
  <c r="P226" i="41"/>
  <c r="P227" i="41"/>
  <c r="P228" i="41"/>
  <c r="P212" i="41"/>
  <c r="P213" i="41"/>
  <c r="P214" i="41"/>
  <c r="P215" i="41"/>
  <c r="P216" i="41"/>
  <c r="P217" i="41"/>
  <c r="P218" i="41"/>
  <c r="P219" i="41"/>
  <c r="P220" i="41"/>
  <c r="P221" i="41"/>
  <c r="P206" i="41"/>
  <c r="P207" i="41"/>
  <c r="P208" i="41"/>
  <c r="P209" i="41"/>
  <c r="P201" i="41"/>
  <c r="P202" i="41"/>
  <c r="P203" i="41"/>
  <c r="P194" i="41"/>
  <c r="P195" i="41"/>
  <c r="P196" i="41"/>
  <c r="P197" i="41"/>
  <c r="P198" i="41"/>
  <c r="P187" i="41"/>
  <c r="P188" i="41"/>
  <c r="P189" i="41"/>
  <c r="P190" i="41"/>
  <c r="P191" i="41"/>
  <c r="P184" i="41"/>
  <c r="P177" i="41"/>
  <c r="P233" i="41"/>
  <c r="P156" i="41"/>
  <c r="P151" i="41"/>
  <c r="P142" i="41"/>
  <c r="P134" i="41"/>
  <c r="P129" i="41"/>
  <c r="P100" i="41"/>
  <c r="P101" i="41"/>
  <c r="P102" i="41"/>
  <c r="P103" i="41"/>
  <c r="P104" i="41"/>
  <c r="P105" i="41"/>
  <c r="P106" i="41"/>
  <c r="P107" i="41"/>
  <c r="P108" i="41"/>
  <c r="P109" i="41"/>
  <c r="P110" i="41"/>
  <c r="V494" i="7"/>
  <c r="V495" i="7"/>
  <c r="P111" i="41"/>
  <c r="P112" i="41"/>
  <c r="P114" i="41"/>
  <c r="P124" i="41"/>
  <c r="P92" i="41"/>
  <c r="P86" i="41"/>
  <c r="P158" i="41"/>
  <c r="P263" i="41"/>
  <c r="P268" i="41"/>
  <c r="L51" i="41"/>
  <c r="L43" i="41"/>
  <c r="L38" i="41"/>
  <c r="L32" i="41"/>
  <c r="R32" i="7"/>
  <c r="L15" i="41"/>
  <c r="L16" i="41"/>
  <c r="R46" i="7"/>
  <c r="L17" i="41"/>
  <c r="L18" i="41"/>
  <c r="R25" i="7"/>
  <c r="L14" i="41"/>
  <c r="L19" i="41"/>
  <c r="L20" i="41"/>
  <c r="L11" i="41"/>
  <c r="L54" i="41"/>
  <c r="L256" i="41"/>
  <c r="L257" i="41"/>
  <c r="L258" i="41"/>
  <c r="L260" i="41"/>
  <c r="L245" i="41"/>
  <c r="L246" i="41"/>
  <c r="L247" i="41"/>
  <c r="L248" i="41"/>
  <c r="L249" i="41"/>
  <c r="L251" i="41"/>
  <c r="L239" i="41"/>
  <c r="L240" i="41"/>
  <c r="L241" i="41"/>
  <c r="L242" i="41"/>
  <c r="L254" i="41"/>
  <c r="L230" i="41"/>
  <c r="L224" i="41"/>
  <c r="L225" i="41"/>
  <c r="L226" i="41"/>
  <c r="L227" i="41"/>
  <c r="L228" i="41"/>
  <c r="L212" i="41"/>
  <c r="L213" i="41"/>
  <c r="L214" i="41"/>
  <c r="L215" i="41"/>
  <c r="L216" i="41"/>
  <c r="L217" i="41"/>
  <c r="L218" i="41"/>
  <c r="L219" i="41"/>
  <c r="L220" i="41"/>
  <c r="L221" i="41"/>
  <c r="L206" i="41"/>
  <c r="L207" i="41"/>
  <c r="R955" i="7"/>
  <c r="L208" i="41"/>
  <c r="L209" i="41"/>
  <c r="L201" i="41"/>
  <c r="L202" i="41"/>
  <c r="L203" i="41"/>
  <c r="L194" i="41"/>
  <c r="L195" i="41"/>
  <c r="L196" i="41"/>
  <c r="L197" i="41"/>
  <c r="L198" i="41"/>
  <c r="L187" i="41"/>
  <c r="L188" i="41"/>
  <c r="L189" i="41"/>
  <c r="L190" i="41"/>
  <c r="L191" i="41"/>
  <c r="L184" i="41"/>
  <c r="L177" i="41"/>
  <c r="L233" i="41"/>
  <c r="L156" i="41"/>
  <c r="L151" i="41"/>
  <c r="L142" i="41"/>
  <c r="L134" i="41"/>
  <c r="L129" i="41"/>
  <c r="L100" i="41"/>
  <c r="L101" i="41"/>
  <c r="L102" i="41"/>
  <c r="L103" i="41"/>
  <c r="L104" i="41"/>
  <c r="L105" i="41"/>
  <c r="L106" i="41"/>
  <c r="L107" i="41"/>
  <c r="L108" i="41"/>
  <c r="L109" i="41"/>
  <c r="L110" i="41"/>
  <c r="R494" i="7"/>
  <c r="R495" i="7"/>
  <c r="L111" i="41"/>
  <c r="L112" i="41"/>
  <c r="L114" i="41"/>
  <c r="L124" i="41"/>
  <c r="L92" i="41"/>
  <c r="L86" i="41"/>
  <c r="L158" i="41"/>
  <c r="L263" i="41"/>
  <c r="L268" i="41"/>
  <c r="H51" i="41"/>
  <c r="H43" i="41"/>
  <c r="H38" i="41"/>
  <c r="H32" i="41"/>
  <c r="N32" i="7"/>
  <c r="H15" i="41"/>
  <c r="H16" i="41"/>
  <c r="N46" i="7"/>
  <c r="H17" i="41"/>
  <c r="H18" i="41"/>
  <c r="N25" i="7"/>
  <c r="H14" i="41"/>
  <c r="H19" i="41"/>
  <c r="H20" i="41"/>
  <c r="H11" i="41"/>
  <c r="H54" i="41"/>
  <c r="H256" i="41"/>
  <c r="H257" i="41"/>
  <c r="H258" i="41"/>
  <c r="H260" i="41"/>
  <c r="H245" i="41"/>
  <c r="H246" i="41"/>
  <c r="H247" i="41"/>
  <c r="H248" i="41"/>
  <c r="H249" i="41"/>
  <c r="H251" i="41"/>
  <c r="H239" i="41"/>
  <c r="H240" i="41"/>
  <c r="H241" i="41"/>
  <c r="H242" i="41"/>
  <c r="H254" i="41"/>
  <c r="H230" i="41"/>
  <c r="H224" i="41"/>
  <c r="H225" i="41"/>
  <c r="H226" i="41"/>
  <c r="H227" i="41"/>
  <c r="H228" i="41"/>
  <c r="H212" i="41"/>
  <c r="H213" i="41"/>
  <c r="H214" i="41"/>
  <c r="H215" i="41"/>
  <c r="H216" i="41"/>
  <c r="H217" i="41"/>
  <c r="H218" i="41"/>
  <c r="H219" i="41"/>
  <c r="H220" i="41"/>
  <c r="H221" i="41"/>
  <c r="H206" i="41"/>
  <c r="H207" i="41"/>
  <c r="H208" i="41"/>
  <c r="H209" i="41"/>
  <c r="H201" i="41"/>
  <c r="H202" i="41"/>
  <c r="H203" i="41"/>
  <c r="H194" i="41"/>
  <c r="H195" i="41"/>
  <c r="H196" i="41"/>
  <c r="H197" i="41"/>
  <c r="H198" i="41"/>
  <c r="H187" i="41"/>
  <c r="H188" i="41"/>
  <c r="H189" i="41"/>
  <c r="H190" i="41"/>
  <c r="H191" i="41"/>
  <c r="H184" i="41"/>
  <c r="H177" i="41"/>
  <c r="H233" i="41"/>
  <c r="H156" i="41"/>
  <c r="H151" i="41"/>
  <c r="H142" i="41"/>
  <c r="H134" i="41"/>
  <c r="H129" i="41"/>
  <c r="H100" i="41"/>
  <c r="H101" i="41"/>
  <c r="H102" i="41"/>
  <c r="H103" i="41"/>
  <c r="H104" i="41"/>
  <c r="H105" i="41"/>
  <c r="H106" i="41"/>
  <c r="H107" i="41"/>
  <c r="H108" i="41"/>
  <c r="H109" i="41"/>
  <c r="H110" i="41"/>
  <c r="N494" i="7"/>
  <c r="N495" i="7"/>
  <c r="H111" i="41"/>
  <c r="H112" i="41"/>
  <c r="H114" i="41"/>
  <c r="H124" i="41"/>
  <c r="H92" i="41"/>
  <c r="H86" i="41"/>
  <c r="H158" i="41"/>
  <c r="H263" i="41"/>
  <c r="H268" i="41"/>
  <c r="D51" i="41"/>
  <c r="D43" i="41"/>
  <c r="D38" i="41"/>
  <c r="D32" i="41"/>
  <c r="J32" i="7"/>
  <c r="D15" i="41"/>
  <c r="D16" i="41"/>
  <c r="J46" i="7"/>
  <c r="D17" i="41"/>
  <c r="D18" i="41"/>
  <c r="J25" i="7"/>
  <c r="D14" i="41"/>
  <c r="D19" i="41"/>
  <c r="D20" i="41"/>
  <c r="D11" i="41"/>
  <c r="D54" i="41"/>
  <c r="D256" i="41"/>
  <c r="D257" i="41"/>
  <c r="D258" i="41"/>
  <c r="D260" i="41"/>
  <c r="D245" i="41"/>
  <c r="D246" i="41"/>
  <c r="D247" i="41"/>
  <c r="D248" i="41"/>
  <c r="D249" i="41"/>
  <c r="D251" i="41"/>
  <c r="D239" i="41"/>
  <c r="D240" i="41"/>
  <c r="D241" i="41"/>
  <c r="D242" i="41"/>
  <c r="D254" i="41"/>
  <c r="D230" i="41"/>
  <c r="D224" i="41"/>
  <c r="D225" i="41"/>
  <c r="D226" i="41"/>
  <c r="D227" i="41"/>
  <c r="D228" i="41"/>
  <c r="D212" i="41"/>
  <c r="D213" i="41"/>
  <c r="D214" i="41"/>
  <c r="D215" i="41"/>
  <c r="D216" i="41"/>
  <c r="D217" i="41"/>
  <c r="D218" i="41"/>
  <c r="D219" i="41"/>
  <c r="D220" i="41"/>
  <c r="D221" i="41"/>
  <c r="D206" i="41"/>
  <c r="D207" i="41"/>
  <c r="D208" i="41"/>
  <c r="D209" i="41"/>
  <c r="D201" i="41"/>
  <c r="D202" i="41"/>
  <c r="D203" i="41"/>
  <c r="D194" i="41"/>
  <c r="D195" i="41"/>
  <c r="D196" i="41"/>
  <c r="D197" i="41"/>
  <c r="D198" i="41"/>
  <c r="D187" i="41"/>
  <c r="D188" i="41"/>
  <c r="D189" i="41"/>
  <c r="D190" i="41"/>
  <c r="D191" i="41"/>
  <c r="D184" i="41"/>
  <c r="D177" i="41"/>
  <c r="D233" i="41"/>
  <c r="D156" i="41"/>
  <c r="D151" i="41"/>
  <c r="D142" i="41"/>
  <c r="D134" i="41"/>
  <c r="D129" i="41"/>
  <c r="D100" i="41"/>
  <c r="D101" i="41"/>
  <c r="D102" i="41"/>
  <c r="D103" i="41"/>
  <c r="D104" i="41"/>
  <c r="D105" i="41"/>
  <c r="D106" i="41"/>
  <c r="D107" i="41"/>
  <c r="D108" i="41"/>
  <c r="D109" i="41"/>
  <c r="D110" i="41"/>
  <c r="J494" i="7"/>
  <c r="J495" i="7"/>
  <c r="D111" i="41"/>
  <c r="D112" i="41"/>
  <c r="D114" i="41"/>
  <c r="D124" i="41"/>
  <c r="D92" i="41"/>
  <c r="D86" i="41"/>
  <c r="D158" i="41"/>
  <c r="D263" i="41"/>
  <c r="D268" i="41"/>
  <c r="BB265" i="41"/>
  <c r="AZ265" i="41"/>
  <c r="AX265" i="41"/>
  <c r="AV265" i="41"/>
  <c r="AR265" i="41"/>
  <c r="AN265" i="41"/>
  <c r="AJ265" i="41"/>
  <c r="AF265" i="41"/>
  <c r="AB265" i="41"/>
  <c r="X265" i="41"/>
  <c r="T265" i="41"/>
  <c r="P265" i="41"/>
  <c r="L265" i="41"/>
  <c r="H265" i="41"/>
  <c r="D265" i="41"/>
  <c r="AZ245" i="41"/>
  <c r="AZ246" i="41"/>
  <c r="AZ247" i="41"/>
  <c r="AZ248" i="41"/>
  <c r="AZ249" i="41"/>
  <c r="AZ250" i="41"/>
  <c r="AZ251" i="41"/>
  <c r="AZ239" i="41"/>
  <c r="AZ241" i="41"/>
  <c r="AZ242" i="41"/>
  <c r="AZ194" i="41"/>
  <c r="AZ195" i="41"/>
  <c r="AZ196" i="41"/>
  <c r="AZ197" i="41"/>
  <c r="AZ198" i="41"/>
  <c r="BJ833" i="7"/>
  <c r="AZ180" i="41"/>
  <c r="J827" i="7"/>
  <c r="J828" i="7"/>
  <c r="J829" i="7"/>
  <c r="D180" i="41"/>
  <c r="N827" i="7"/>
  <c r="N828" i="7"/>
  <c r="N829" i="7"/>
  <c r="H180" i="41"/>
  <c r="R827" i="7"/>
  <c r="R828" i="7"/>
  <c r="R829" i="7"/>
  <c r="L180" i="41"/>
  <c r="V827" i="7"/>
  <c r="V828" i="7"/>
  <c r="V829" i="7"/>
  <c r="P180" i="41"/>
  <c r="Z827" i="7"/>
  <c r="Z828" i="7"/>
  <c r="Z829" i="7"/>
  <c r="T180" i="41"/>
  <c r="AD827" i="7"/>
  <c r="AD828" i="7"/>
  <c r="AD829" i="7"/>
  <c r="X180" i="41"/>
  <c r="AH827" i="7"/>
  <c r="AH828" i="7"/>
  <c r="AH829" i="7"/>
  <c r="AB180" i="41"/>
  <c r="AL827" i="7"/>
  <c r="AL828" i="7"/>
  <c r="AL829" i="7"/>
  <c r="AF180" i="41"/>
  <c r="AP827" i="7"/>
  <c r="AP828" i="7"/>
  <c r="AP829" i="7"/>
  <c r="AJ180" i="41"/>
  <c r="AT827" i="7"/>
  <c r="AT828" i="7"/>
  <c r="AT829" i="7"/>
  <c r="AN180" i="41"/>
  <c r="AX827" i="7"/>
  <c r="AX828" i="7"/>
  <c r="AX829" i="7"/>
  <c r="AR180" i="41"/>
  <c r="BB827" i="7"/>
  <c r="BB828" i="7"/>
  <c r="BB829" i="7"/>
  <c r="AV180" i="41"/>
  <c r="AX180" i="41"/>
  <c r="BB114" i="41"/>
  <c r="AZ100" i="41"/>
  <c r="AZ101" i="41"/>
  <c r="AZ102" i="41"/>
  <c r="AZ103" i="41"/>
  <c r="AZ104" i="41"/>
  <c r="AZ105" i="41"/>
  <c r="AZ106" i="41"/>
  <c r="AZ107" i="41"/>
  <c r="AZ108" i="41"/>
  <c r="AZ109" i="41"/>
  <c r="AZ110" i="41"/>
  <c r="AZ111" i="41"/>
  <c r="AZ112" i="41"/>
  <c r="AZ113" i="41"/>
  <c r="AZ114" i="41"/>
  <c r="AX100" i="41"/>
  <c r="AX101" i="41"/>
  <c r="AX102" i="41"/>
  <c r="AX103" i="41"/>
  <c r="AX104" i="41"/>
  <c r="AX105" i="41"/>
  <c r="AX106" i="41"/>
  <c r="AX107" i="41"/>
  <c r="AX108" i="41"/>
  <c r="AX109" i="41"/>
  <c r="AX110" i="41"/>
  <c r="AX111" i="41"/>
  <c r="AX112" i="41"/>
  <c r="D113" i="41"/>
  <c r="H113" i="41"/>
  <c r="L113" i="41"/>
  <c r="P113" i="41"/>
  <c r="T113" i="41"/>
  <c r="X113" i="41"/>
  <c r="AB113" i="41"/>
  <c r="AF113" i="41"/>
  <c r="AJ113" i="41"/>
  <c r="AN113" i="41"/>
  <c r="AR113" i="41"/>
  <c r="AV113" i="41"/>
  <c r="AX113" i="41"/>
  <c r="AX114" i="41"/>
  <c r="C113" i="41"/>
  <c r="AX96" i="41"/>
  <c r="AX95" i="41"/>
  <c r="AZ88" i="41"/>
  <c r="AX77" i="41"/>
  <c r="AX76" i="41"/>
  <c r="AX75" i="41"/>
  <c r="AX71" i="41"/>
  <c r="AX70" i="41"/>
  <c r="AX69" i="41"/>
  <c r="AX68" i="41"/>
  <c r="AX67" i="41"/>
  <c r="AX66" i="41"/>
  <c r="AX65" i="41"/>
  <c r="AX64" i="41"/>
  <c r="AX63" i="41"/>
  <c r="AX62" i="41"/>
  <c r="AX61" i="41"/>
  <c r="AX60" i="41"/>
  <c r="AX59" i="41"/>
  <c r="AZ57" i="41"/>
  <c r="D57" i="41"/>
  <c r="H57" i="41"/>
  <c r="L57" i="41"/>
  <c r="P57" i="41"/>
  <c r="T57" i="41"/>
  <c r="X57" i="41"/>
  <c r="AB57" i="41"/>
  <c r="AF57" i="41"/>
  <c r="AJ57" i="41"/>
  <c r="AN57" i="41"/>
  <c r="AR57" i="41"/>
  <c r="AV57" i="41"/>
  <c r="AX57" i="41"/>
  <c r="AZ19" i="41"/>
  <c r="AX14" i="41"/>
  <c r="AX15" i="41"/>
  <c r="AX16" i="41"/>
  <c r="AX17" i="41"/>
  <c r="AX18" i="41"/>
  <c r="AX19" i="41"/>
  <c r="AZ18" i="41"/>
  <c r="AZ17" i="41"/>
  <c r="AZ16" i="41"/>
  <c r="BF37" i="7"/>
  <c r="BH37" i="7"/>
  <c r="BJ37" i="7"/>
  <c r="AZ15" i="41"/>
  <c r="AZ14" i="41"/>
  <c r="A2" i="41"/>
  <c r="BB260" i="24"/>
  <c r="BB254" i="24"/>
  <c r="BB177" i="24"/>
  <c r="BB184" i="24"/>
  <c r="BB191" i="24"/>
  <c r="BB198" i="24"/>
  <c r="BB203" i="24"/>
  <c r="BB209" i="24"/>
  <c r="BB221" i="24"/>
  <c r="BB228" i="24"/>
  <c r="BB233" i="24"/>
  <c r="BB156" i="24"/>
  <c r="BB151" i="24"/>
  <c r="BB142" i="24"/>
  <c r="BB134" i="24"/>
  <c r="BB129" i="24"/>
  <c r="BB124" i="24"/>
  <c r="BB97" i="24"/>
  <c r="BB92" i="24"/>
  <c r="BB86" i="24"/>
  <c r="BB78" i="24"/>
  <c r="BB72" i="24"/>
  <c r="BB158" i="24"/>
  <c r="BB263" i="24"/>
  <c r="BB51" i="24"/>
  <c r="BB43" i="24"/>
  <c r="BB38" i="24"/>
  <c r="BB32" i="24"/>
  <c r="BB20" i="24"/>
  <c r="BB11" i="24"/>
  <c r="BB54" i="24"/>
  <c r="BB268" i="24"/>
  <c r="AZ230" i="24"/>
  <c r="AZ224" i="24"/>
  <c r="AZ225" i="24"/>
  <c r="AZ226" i="24"/>
  <c r="AZ227" i="24"/>
  <c r="AZ228" i="24"/>
  <c r="AZ212" i="24"/>
  <c r="AZ213" i="24"/>
  <c r="AZ214" i="24"/>
  <c r="AZ215" i="24"/>
  <c r="AZ216" i="24"/>
  <c r="AZ217" i="24"/>
  <c r="AZ218" i="24"/>
  <c r="AZ219" i="24"/>
  <c r="AZ220" i="24"/>
  <c r="AZ221" i="24"/>
  <c r="AZ206" i="24"/>
  <c r="AZ207" i="24"/>
  <c r="AZ208" i="24"/>
  <c r="AZ209" i="24"/>
  <c r="AZ201" i="24"/>
  <c r="AZ202" i="24"/>
  <c r="AZ203" i="24"/>
  <c r="AZ182" i="24"/>
  <c r="AZ183" i="24"/>
  <c r="AZ184" i="24"/>
  <c r="AZ187" i="24"/>
  <c r="AZ188" i="24"/>
  <c r="AZ189" i="24"/>
  <c r="AZ190" i="24"/>
  <c r="AZ191" i="24"/>
  <c r="AZ162" i="24"/>
  <c r="AZ163" i="24"/>
  <c r="AZ164" i="24"/>
  <c r="AZ165" i="24"/>
  <c r="AZ166" i="24"/>
  <c r="AZ167" i="24"/>
  <c r="AZ168" i="24"/>
  <c r="AZ169" i="24"/>
  <c r="AZ170" i="24"/>
  <c r="AZ171" i="24"/>
  <c r="AZ172" i="24"/>
  <c r="AZ173" i="24"/>
  <c r="AZ174" i="24"/>
  <c r="AZ175" i="24"/>
  <c r="AZ176" i="24"/>
  <c r="AZ177" i="24"/>
  <c r="AZ233" i="24"/>
  <c r="AX230" i="24"/>
  <c r="AX224" i="24"/>
  <c r="AX225" i="24"/>
  <c r="AX226" i="24"/>
  <c r="AX227" i="24"/>
  <c r="AX228" i="24"/>
  <c r="AX212" i="24"/>
  <c r="AX213" i="24"/>
  <c r="AX214" i="24"/>
  <c r="AX215" i="24"/>
  <c r="AX216" i="24"/>
  <c r="AX217" i="24"/>
  <c r="AX218" i="24"/>
  <c r="AX219" i="24"/>
  <c r="AX220" i="24"/>
  <c r="AX221" i="24"/>
  <c r="AX206" i="24"/>
  <c r="AX207" i="24"/>
  <c r="AX208" i="24"/>
  <c r="AX209" i="24"/>
  <c r="AX201" i="24"/>
  <c r="AX202" i="24"/>
  <c r="AX203" i="24"/>
  <c r="AX194" i="24"/>
  <c r="AX195" i="24"/>
  <c r="AX196" i="24"/>
  <c r="AX197" i="24"/>
  <c r="AX198" i="24"/>
  <c r="AX187" i="24"/>
  <c r="AX188" i="24"/>
  <c r="AX189" i="24"/>
  <c r="AX190" i="24"/>
  <c r="AX191" i="24"/>
  <c r="D182" i="24"/>
  <c r="H182" i="24"/>
  <c r="L182" i="24"/>
  <c r="P182" i="24"/>
  <c r="T182" i="24"/>
  <c r="X182" i="24"/>
  <c r="AB182" i="24"/>
  <c r="AF182" i="24"/>
  <c r="AJ182" i="24"/>
  <c r="AN182" i="24"/>
  <c r="AR182" i="24"/>
  <c r="AV182" i="24"/>
  <c r="AX182" i="24"/>
  <c r="D183" i="24"/>
  <c r="H183" i="24"/>
  <c r="L183" i="24"/>
  <c r="P183" i="24"/>
  <c r="T183" i="24"/>
  <c r="X183" i="24"/>
  <c r="AB183" i="24"/>
  <c r="AF183" i="24"/>
  <c r="AJ183" i="24"/>
  <c r="AN183" i="24"/>
  <c r="AR183" i="24"/>
  <c r="AV183" i="24"/>
  <c r="AX183" i="24"/>
  <c r="AX184" i="24"/>
  <c r="D162" i="24"/>
  <c r="H162" i="24"/>
  <c r="L162" i="24"/>
  <c r="P162" i="24"/>
  <c r="T162" i="24"/>
  <c r="X162" i="24"/>
  <c r="AB162" i="24"/>
  <c r="AF162" i="24"/>
  <c r="AJ162" i="24"/>
  <c r="AN162" i="24"/>
  <c r="AR162" i="24"/>
  <c r="AV162" i="24"/>
  <c r="AX162" i="24"/>
  <c r="D163" i="24"/>
  <c r="H163" i="24"/>
  <c r="L163" i="24"/>
  <c r="P163" i="24"/>
  <c r="T163" i="24"/>
  <c r="X163" i="24"/>
  <c r="AB163" i="24"/>
  <c r="AF163" i="24"/>
  <c r="AJ163" i="24"/>
  <c r="AN163" i="24"/>
  <c r="AR163" i="24"/>
  <c r="AV163" i="24"/>
  <c r="AX163" i="24"/>
  <c r="D164" i="24"/>
  <c r="H164" i="24"/>
  <c r="L164" i="24"/>
  <c r="P164" i="24"/>
  <c r="T164" i="24"/>
  <c r="X164" i="24"/>
  <c r="AB164" i="24"/>
  <c r="AF164" i="24"/>
  <c r="AJ164" i="24"/>
  <c r="AN164" i="24"/>
  <c r="AR164" i="24"/>
  <c r="AV164" i="24"/>
  <c r="AX164" i="24"/>
  <c r="D165" i="24"/>
  <c r="H165" i="24"/>
  <c r="L165" i="24"/>
  <c r="P165" i="24"/>
  <c r="T165" i="24"/>
  <c r="X165" i="24"/>
  <c r="AB165" i="24"/>
  <c r="AF165" i="24"/>
  <c r="AJ165" i="24"/>
  <c r="AN165" i="24"/>
  <c r="AR165" i="24"/>
  <c r="AV165" i="24"/>
  <c r="AX165" i="24"/>
  <c r="D166" i="24"/>
  <c r="H166" i="24"/>
  <c r="L166" i="24"/>
  <c r="P166" i="24"/>
  <c r="T166" i="24"/>
  <c r="X166" i="24"/>
  <c r="AB166" i="24"/>
  <c r="AF166" i="24"/>
  <c r="AJ166" i="24"/>
  <c r="AN166" i="24"/>
  <c r="AR166" i="24"/>
  <c r="AV166" i="24"/>
  <c r="AX166" i="24"/>
  <c r="D167" i="24"/>
  <c r="H167" i="24"/>
  <c r="L167" i="24"/>
  <c r="P167" i="24"/>
  <c r="T167" i="24"/>
  <c r="X167" i="24"/>
  <c r="AB167" i="24"/>
  <c r="AF167" i="24"/>
  <c r="AJ167" i="24"/>
  <c r="AN167" i="24"/>
  <c r="AR167" i="24"/>
  <c r="AV167" i="24"/>
  <c r="AX167" i="24"/>
  <c r="D168" i="24"/>
  <c r="H168" i="24"/>
  <c r="L168" i="24"/>
  <c r="P168" i="24"/>
  <c r="T168" i="24"/>
  <c r="X168" i="24"/>
  <c r="AB168" i="24"/>
  <c r="AF168" i="24"/>
  <c r="AJ168" i="24"/>
  <c r="AN168" i="24"/>
  <c r="AR168" i="24"/>
  <c r="AV168" i="24"/>
  <c r="AX168" i="24"/>
  <c r="D169" i="24"/>
  <c r="H169" i="24"/>
  <c r="L169" i="24"/>
  <c r="P169" i="24"/>
  <c r="T169" i="24"/>
  <c r="X169" i="24"/>
  <c r="AB169" i="24"/>
  <c r="AF169" i="24"/>
  <c r="AJ169" i="24"/>
  <c r="AN169" i="24"/>
  <c r="AR169" i="24"/>
  <c r="AV169" i="24"/>
  <c r="AX169" i="24"/>
  <c r="D170" i="24"/>
  <c r="H170" i="24"/>
  <c r="L170" i="24"/>
  <c r="P170" i="24"/>
  <c r="T170" i="24"/>
  <c r="X170" i="24"/>
  <c r="AB170" i="24"/>
  <c r="AF170" i="24"/>
  <c r="AJ170" i="24"/>
  <c r="AN170" i="24"/>
  <c r="AR170" i="24"/>
  <c r="AV170" i="24"/>
  <c r="AX170" i="24"/>
  <c r="D171" i="24"/>
  <c r="H171" i="24"/>
  <c r="L171" i="24"/>
  <c r="P171" i="24"/>
  <c r="T171" i="24"/>
  <c r="X171" i="24"/>
  <c r="AB171" i="24"/>
  <c r="AF171" i="24"/>
  <c r="AJ171" i="24"/>
  <c r="AN171" i="24"/>
  <c r="AR171" i="24"/>
  <c r="AV171" i="24"/>
  <c r="AX171" i="24"/>
  <c r="D172" i="24"/>
  <c r="H172" i="24"/>
  <c r="L172" i="24"/>
  <c r="P172" i="24"/>
  <c r="T172" i="24"/>
  <c r="X172" i="24"/>
  <c r="AB172" i="24"/>
  <c r="AF172" i="24"/>
  <c r="AJ172" i="24"/>
  <c r="AN172" i="24"/>
  <c r="AR172" i="24"/>
  <c r="AV172" i="24"/>
  <c r="AX172" i="24"/>
  <c r="D173" i="24"/>
  <c r="H173" i="24"/>
  <c r="L173" i="24"/>
  <c r="P173" i="24"/>
  <c r="T173" i="24"/>
  <c r="X173" i="24"/>
  <c r="AB173" i="24"/>
  <c r="AF173" i="24"/>
  <c r="AJ173" i="24"/>
  <c r="AN173" i="24"/>
  <c r="AR173" i="24"/>
  <c r="AV173" i="24"/>
  <c r="AX173" i="24"/>
  <c r="D174" i="24"/>
  <c r="H174" i="24"/>
  <c r="L174" i="24"/>
  <c r="P174" i="24"/>
  <c r="T174" i="24"/>
  <c r="X174" i="24"/>
  <c r="AB174" i="24"/>
  <c r="AF174" i="24"/>
  <c r="AJ174" i="24"/>
  <c r="AN174" i="24"/>
  <c r="AR174" i="24"/>
  <c r="AV174" i="24"/>
  <c r="AX174" i="24"/>
  <c r="D175" i="24"/>
  <c r="H175" i="24"/>
  <c r="L175" i="24"/>
  <c r="P175" i="24"/>
  <c r="T175" i="24"/>
  <c r="X175" i="24"/>
  <c r="AB175" i="24"/>
  <c r="AF175" i="24"/>
  <c r="AJ175" i="24"/>
  <c r="AN175" i="24"/>
  <c r="AR175" i="24"/>
  <c r="AV175" i="24"/>
  <c r="AX175" i="24"/>
  <c r="D176" i="24"/>
  <c r="H176" i="24"/>
  <c r="L176" i="24"/>
  <c r="P176" i="24"/>
  <c r="T176" i="24"/>
  <c r="X176" i="24"/>
  <c r="AB176" i="24"/>
  <c r="AF176" i="24"/>
  <c r="AJ176" i="24"/>
  <c r="AN176" i="24"/>
  <c r="AR176" i="24"/>
  <c r="AV176" i="24"/>
  <c r="AX176" i="24"/>
  <c r="AX177" i="24"/>
  <c r="AX233" i="24"/>
  <c r="AV230" i="24"/>
  <c r="AV224" i="24"/>
  <c r="AV225" i="24"/>
  <c r="AV226" i="24"/>
  <c r="AV227" i="24"/>
  <c r="AV228" i="24"/>
  <c r="AV212" i="24"/>
  <c r="AV213" i="24"/>
  <c r="AV214" i="24"/>
  <c r="AV215" i="24"/>
  <c r="AV216" i="24"/>
  <c r="AV217" i="24"/>
  <c r="AV218" i="24"/>
  <c r="AV219" i="24"/>
  <c r="AV220" i="24"/>
  <c r="AV221" i="24"/>
  <c r="AV206" i="24"/>
  <c r="AV207" i="24"/>
  <c r="AV208" i="24"/>
  <c r="AV209" i="24"/>
  <c r="AV201" i="24"/>
  <c r="AV202" i="24"/>
  <c r="AV203" i="24"/>
  <c r="AV194" i="24"/>
  <c r="AV195" i="24"/>
  <c r="AV196" i="24"/>
  <c r="AV197" i="24"/>
  <c r="AV198" i="24"/>
  <c r="AV187" i="24"/>
  <c r="AV188" i="24"/>
  <c r="AV189" i="24"/>
  <c r="AV190" i="24"/>
  <c r="AV191" i="24"/>
  <c r="AV184" i="24"/>
  <c r="AV177" i="24"/>
  <c r="AV233" i="24"/>
  <c r="D230" i="24"/>
  <c r="D224" i="24"/>
  <c r="D225" i="24"/>
  <c r="D226" i="24"/>
  <c r="D227" i="24"/>
  <c r="D228" i="24"/>
  <c r="D212" i="24"/>
  <c r="D213" i="24"/>
  <c r="D214" i="24"/>
  <c r="D215" i="24"/>
  <c r="D216" i="24"/>
  <c r="D217" i="24"/>
  <c r="D218" i="24"/>
  <c r="D219" i="24"/>
  <c r="D220" i="24"/>
  <c r="D221" i="24"/>
  <c r="D206" i="24"/>
  <c r="D207" i="24"/>
  <c r="D208" i="24"/>
  <c r="D209" i="24"/>
  <c r="D201" i="24"/>
  <c r="D202" i="24"/>
  <c r="D203" i="24"/>
  <c r="D194" i="24"/>
  <c r="D195" i="24"/>
  <c r="D196" i="24"/>
  <c r="D197" i="24"/>
  <c r="D198" i="24"/>
  <c r="D187" i="24"/>
  <c r="D188" i="24"/>
  <c r="D189" i="24"/>
  <c r="D190" i="24"/>
  <c r="D191" i="24"/>
  <c r="D184" i="24"/>
  <c r="D177" i="24"/>
  <c r="D233" i="24"/>
  <c r="H230" i="24"/>
  <c r="H224" i="24"/>
  <c r="H225" i="24"/>
  <c r="H226" i="24"/>
  <c r="H227" i="24"/>
  <c r="H228" i="24"/>
  <c r="H212" i="24"/>
  <c r="H213" i="24"/>
  <c r="H214" i="24"/>
  <c r="H215" i="24"/>
  <c r="H216" i="24"/>
  <c r="H217" i="24"/>
  <c r="H218" i="24"/>
  <c r="H219" i="24"/>
  <c r="H220" i="24"/>
  <c r="H221" i="24"/>
  <c r="H206" i="24"/>
  <c r="H207" i="24"/>
  <c r="H208" i="24"/>
  <c r="H209" i="24"/>
  <c r="H201" i="24"/>
  <c r="H202" i="24"/>
  <c r="H203" i="24"/>
  <c r="H194" i="24"/>
  <c r="H195" i="24"/>
  <c r="H196" i="24"/>
  <c r="H197" i="24"/>
  <c r="H198" i="24"/>
  <c r="H187" i="24"/>
  <c r="H188" i="24"/>
  <c r="H189" i="24"/>
  <c r="H190" i="24"/>
  <c r="H191" i="24"/>
  <c r="H184" i="24"/>
  <c r="H177" i="24"/>
  <c r="H233" i="24"/>
  <c r="L230" i="24"/>
  <c r="L224" i="24"/>
  <c r="L225" i="24"/>
  <c r="L226" i="24"/>
  <c r="L227" i="24"/>
  <c r="L228" i="24"/>
  <c r="L212" i="24"/>
  <c r="L213" i="24"/>
  <c r="L214" i="24"/>
  <c r="L215" i="24"/>
  <c r="L216" i="24"/>
  <c r="L217" i="24"/>
  <c r="L218" i="24"/>
  <c r="L219" i="24"/>
  <c r="L220" i="24"/>
  <c r="L221" i="24"/>
  <c r="L206" i="24"/>
  <c r="L207" i="24"/>
  <c r="L208" i="24"/>
  <c r="L209" i="24"/>
  <c r="L201" i="24"/>
  <c r="L202" i="24"/>
  <c r="L203" i="24"/>
  <c r="L194" i="24"/>
  <c r="L195" i="24"/>
  <c r="L196" i="24"/>
  <c r="L197" i="24"/>
  <c r="L198" i="24"/>
  <c r="L187" i="24"/>
  <c r="L188" i="24"/>
  <c r="L189" i="24"/>
  <c r="L190" i="24"/>
  <c r="L191" i="24"/>
  <c r="L184" i="24"/>
  <c r="L177" i="24"/>
  <c r="L233" i="24"/>
  <c r="P230" i="24"/>
  <c r="P224" i="24"/>
  <c r="P225" i="24"/>
  <c r="P226" i="24"/>
  <c r="P227" i="24"/>
  <c r="P228" i="24"/>
  <c r="P212" i="24"/>
  <c r="P213" i="24"/>
  <c r="P214" i="24"/>
  <c r="P215" i="24"/>
  <c r="P216" i="24"/>
  <c r="P217" i="24"/>
  <c r="P218" i="24"/>
  <c r="P219" i="24"/>
  <c r="P220" i="24"/>
  <c r="P221" i="24"/>
  <c r="P206" i="24"/>
  <c r="P207" i="24"/>
  <c r="P208" i="24"/>
  <c r="P209" i="24"/>
  <c r="P201" i="24"/>
  <c r="P202" i="24"/>
  <c r="P203" i="24"/>
  <c r="P194" i="24"/>
  <c r="P195" i="24"/>
  <c r="P196" i="24"/>
  <c r="P197" i="24"/>
  <c r="P198" i="24"/>
  <c r="P187" i="24"/>
  <c r="P188" i="24"/>
  <c r="P189" i="24"/>
  <c r="P190" i="24"/>
  <c r="P191" i="24"/>
  <c r="P184" i="24"/>
  <c r="P177" i="24"/>
  <c r="P233" i="24"/>
  <c r="T230" i="24"/>
  <c r="T224" i="24"/>
  <c r="T225" i="24"/>
  <c r="T226" i="24"/>
  <c r="T227" i="24"/>
  <c r="T228" i="24"/>
  <c r="T212" i="24"/>
  <c r="T213" i="24"/>
  <c r="T214" i="24"/>
  <c r="T215" i="24"/>
  <c r="T216" i="24"/>
  <c r="T217" i="24"/>
  <c r="T218" i="24"/>
  <c r="T219" i="24"/>
  <c r="T220" i="24"/>
  <c r="T221" i="24"/>
  <c r="T206" i="24"/>
  <c r="T207" i="24"/>
  <c r="T208" i="24"/>
  <c r="T209" i="24"/>
  <c r="T201" i="24"/>
  <c r="T202" i="24"/>
  <c r="T203" i="24"/>
  <c r="T194" i="24"/>
  <c r="T195" i="24"/>
  <c r="T196" i="24"/>
  <c r="T197" i="24"/>
  <c r="T198" i="24"/>
  <c r="T187" i="24"/>
  <c r="T188" i="24"/>
  <c r="T189" i="24"/>
  <c r="T190" i="24"/>
  <c r="T191" i="24"/>
  <c r="T184" i="24"/>
  <c r="T177" i="24"/>
  <c r="T233" i="24"/>
  <c r="X230" i="24"/>
  <c r="X224" i="24"/>
  <c r="X225" i="24"/>
  <c r="X226" i="24"/>
  <c r="X227" i="24"/>
  <c r="X228" i="24"/>
  <c r="X212" i="24"/>
  <c r="X213" i="24"/>
  <c r="X214" i="24"/>
  <c r="X215" i="24"/>
  <c r="X216" i="24"/>
  <c r="X217" i="24"/>
  <c r="X218" i="24"/>
  <c r="X219" i="24"/>
  <c r="X220" i="24"/>
  <c r="X221" i="24"/>
  <c r="X206" i="24"/>
  <c r="X207" i="24"/>
  <c r="X208" i="24"/>
  <c r="X209" i="24"/>
  <c r="X201" i="24"/>
  <c r="X202" i="24"/>
  <c r="X203" i="24"/>
  <c r="X194" i="24"/>
  <c r="X195" i="24"/>
  <c r="X196" i="24"/>
  <c r="X197" i="24"/>
  <c r="X198" i="24"/>
  <c r="X187" i="24"/>
  <c r="X188" i="24"/>
  <c r="X189" i="24"/>
  <c r="X190" i="24"/>
  <c r="X191" i="24"/>
  <c r="X184" i="24"/>
  <c r="X177" i="24"/>
  <c r="X233" i="24"/>
  <c r="AB230" i="24"/>
  <c r="AB224" i="24"/>
  <c r="AB225" i="24"/>
  <c r="AB226" i="24"/>
  <c r="AB227" i="24"/>
  <c r="AB228" i="24"/>
  <c r="AB212" i="24"/>
  <c r="AB213" i="24"/>
  <c r="AB214" i="24"/>
  <c r="AB215" i="24"/>
  <c r="AB216" i="24"/>
  <c r="AB217" i="24"/>
  <c r="AB218" i="24"/>
  <c r="AB219" i="24"/>
  <c r="AB220" i="24"/>
  <c r="AB221" i="24"/>
  <c r="AB206" i="24"/>
  <c r="AB207" i="24"/>
  <c r="AB208" i="24"/>
  <c r="AB209" i="24"/>
  <c r="AB201" i="24"/>
  <c r="AB202" i="24"/>
  <c r="AB203" i="24"/>
  <c r="AB194" i="24"/>
  <c r="AB195" i="24"/>
  <c r="AB196" i="24"/>
  <c r="AB197" i="24"/>
  <c r="AB198" i="24"/>
  <c r="AB187" i="24"/>
  <c r="AB188" i="24"/>
  <c r="AB189" i="24"/>
  <c r="AB190" i="24"/>
  <c r="AB191" i="24"/>
  <c r="AB184" i="24"/>
  <c r="AB177" i="24"/>
  <c r="AB233" i="24"/>
  <c r="AF230" i="24"/>
  <c r="AF224" i="24"/>
  <c r="AF225" i="24"/>
  <c r="AF226" i="24"/>
  <c r="AF227" i="24"/>
  <c r="AF228" i="24"/>
  <c r="AF212" i="24"/>
  <c r="AF213" i="24"/>
  <c r="AF214" i="24"/>
  <c r="AF215" i="24"/>
  <c r="AF216" i="24"/>
  <c r="AF217" i="24"/>
  <c r="AF218" i="24"/>
  <c r="AF219" i="24"/>
  <c r="AF220" i="24"/>
  <c r="AF221" i="24"/>
  <c r="AF206" i="24"/>
  <c r="AF207" i="24"/>
  <c r="AF208" i="24"/>
  <c r="AF209" i="24"/>
  <c r="AF201" i="24"/>
  <c r="AF202" i="24"/>
  <c r="AF203" i="24"/>
  <c r="AF194" i="24"/>
  <c r="AF195" i="24"/>
  <c r="AF196" i="24"/>
  <c r="AF197" i="24"/>
  <c r="AF198" i="24"/>
  <c r="AF187" i="24"/>
  <c r="AF188" i="24"/>
  <c r="AF189" i="24"/>
  <c r="AF190" i="24"/>
  <c r="AF191" i="24"/>
  <c r="AF184" i="24"/>
  <c r="AF177" i="24"/>
  <c r="AF233" i="24"/>
  <c r="AJ230" i="24"/>
  <c r="AJ224" i="24"/>
  <c r="AJ225" i="24"/>
  <c r="AJ226" i="24"/>
  <c r="AJ227" i="24"/>
  <c r="AJ228" i="24"/>
  <c r="AJ212" i="24"/>
  <c r="AJ213" i="24"/>
  <c r="AJ214" i="24"/>
  <c r="AJ215" i="24"/>
  <c r="AJ216" i="24"/>
  <c r="AJ217" i="24"/>
  <c r="AJ218" i="24"/>
  <c r="AJ219" i="24"/>
  <c r="AJ220" i="24"/>
  <c r="AJ221" i="24"/>
  <c r="AJ206" i="24"/>
  <c r="AJ207" i="24"/>
  <c r="AJ208" i="24"/>
  <c r="AJ209" i="24"/>
  <c r="AJ201" i="24"/>
  <c r="AJ202" i="24"/>
  <c r="AJ203" i="24"/>
  <c r="AJ194" i="24"/>
  <c r="AJ195" i="24"/>
  <c r="AJ196" i="24"/>
  <c r="AJ197" i="24"/>
  <c r="AJ198" i="24"/>
  <c r="AJ187" i="24"/>
  <c r="AJ188" i="24"/>
  <c r="AJ189" i="24"/>
  <c r="AJ190" i="24"/>
  <c r="AJ191" i="24"/>
  <c r="AJ184" i="24"/>
  <c r="AJ177" i="24"/>
  <c r="AJ233" i="24"/>
  <c r="AN230" i="24"/>
  <c r="AN224" i="24"/>
  <c r="AN225" i="24"/>
  <c r="AN226" i="24"/>
  <c r="AN227" i="24"/>
  <c r="AN228" i="24"/>
  <c r="AN212" i="24"/>
  <c r="AN213" i="24"/>
  <c r="AN214" i="24"/>
  <c r="AN215" i="24"/>
  <c r="AN216" i="24"/>
  <c r="AN217" i="24"/>
  <c r="AN218" i="24"/>
  <c r="AN219" i="24"/>
  <c r="AN220" i="24"/>
  <c r="AN221" i="24"/>
  <c r="AN206" i="24"/>
  <c r="AN207" i="24"/>
  <c r="AN208" i="24"/>
  <c r="AN209" i="24"/>
  <c r="AN201" i="24"/>
  <c r="AN202" i="24"/>
  <c r="AN203" i="24"/>
  <c r="AN194" i="24"/>
  <c r="AN195" i="24"/>
  <c r="AN196" i="24"/>
  <c r="AN197" i="24"/>
  <c r="AN198" i="24"/>
  <c r="AN187" i="24"/>
  <c r="AN188" i="24"/>
  <c r="AN189" i="24"/>
  <c r="AN190" i="24"/>
  <c r="AN191" i="24"/>
  <c r="AN184" i="24"/>
  <c r="AN177" i="24"/>
  <c r="AN233" i="24"/>
  <c r="AR230" i="24"/>
  <c r="AR224" i="24"/>
  <c r="AR225" i="24"/>
  <c r="AR226" i="24"/>
  <c r="AR227" i="24"/>
  <c r="AR228" i="24"/>
  <c r="AR212" i="24"/>
  <c r="AR213" i="24"/>
  <c r="AR214" i="24"/>
  <c r="AR215" i="24"/>
  <c r="AR216" i="24"/>
  <c r="AR217" i="24"/>
  <c r="AR218" i="24"/>
  <c r="AR219" i="24"/>
  <c r="AR220" i="24"/>
  <c r="AR221" i="24"/>
  <c r="AR206" i="24"/>
  <c r="AR207" i="24"/>
  <c r="AR208" i="24"/>
  <c r="AR209" i="24"/>
  <c r="AR201" i="24"/>
  <c r="AR202" i="24"/>
  <c r="AR203" i="24"/>
  <c r="AR194" i="24"/>
  <c r="AR195" i="24"/>
  <c r="AR196" i="24"/>
  <c r="AR197" i="24"/>
  <c r="AR198" i="24"/>
  <c r="AR187" i="24"/>
  <c r="AR188" i="24"/>
  <c r="AR189" i="24"/>
  <c r="AR190" i="24"/>
  <c r="AR191" i="24"/>
  <c r="AR184" i="24"/>
  <c r="AR177" i="24"/>
  <c r="AR233" i="24"/>
  <c r="BH15" i="7"/>
  <c r="BJ15" i="7"/>
  <c r="AZ7" i="24"/>
  <c r="AZ154" i="24"/>
  <c r="AZ155" i="24"/>
  <c r="AZ156" i="24"/>
  <c r="AZ148" i="24"/>
  <c r="AZ149" i="24"/>
  <c r="AZ150" i="24"/>
  <c r="AZ151" i="24"/>
  <c r="AZ137" i="24"/>
  <c r="AZ138" i="24"/>
  <c r="AZ139" i="24"/>
  <c r="AZ140" i="24"/>
  <c r="AZ141" i="24"/>
  <c r="AZ142" i="24"/>
  <c r="AZ144" i="24"/>
  <c r="AZ145" i="24"/>
  <c r="AZ132" i="24"/>
  <c r="AZ133" i="24"/>
  <c r="AZ134" i="24"/>
  <c r="AZ127" i="24"/>
  <c r="AZ128" i="24"/>
  <c r="AZ129" i="24"/>
  <c r="AZ117" i="24"/>
  <c r="AZ118" i="24"/>
  <c r="AZ119" i="24"/>
  <c r="AZ120" i="24"/>
  <c r="AZ121" i="24"/>
  <c r="AZ122" i="24"/>
  <c r="AZ123" i="24"/>
  <c r="AZ124" i="24"/>
  <c r="AZ95" i="24"/>
  <c r="AZ96" i="24"/>
  <c r="AZ97" i="24"/>
  <c r="AZ90" i="24"/>
  <c r="AZ91" i="24"/>
  <c r="AZ92" i="24"/>
  <c r="AZ81" i="24"/>
  <c r="AZ82" i="24"/>
  <c r="AZ83" i="24"/>
  <c r="AZ84" i="24"/>
  <c r="AZ85" i="24"/>
  <c r="AZ86" i="24"/>
  <c r="BJ319" i="7"/>
  <c r="BJ323" i="7"/>
  <c r="AZ75" i="24"/>
  <c r="AZ76" i="24"/>
  <c r="AZ77" i="24"/>
  <c r="AZ78" i="24"/>
  <c r="AZ59" i="24"/>
  <c r="AZ60" i="24"/>
  <c r="AZ61" i="24"/>
  <c r="AZ62" i="24"/>
  <c r="AZ63" i="24"/>
  <c r="AZ64" i="24"/>
  <c r="AZ65" i="24"/>
  <c r="AZ66" i="24"/>
  <c r="AZ67" i="24"/>
  <c r="AZ68" i="24"/>
  <c r="AZ69" i="24"/>
  <c r="AZ70" i="24"/>
  <c r="AZ71" i="24"/>
  <c r="AZ72" i="24"/>
  <c r="AZ158" i="24"/>
  <c r="D154" i="24"/>
  <c r="H154" i="24"/>
  <c r="L154" i="24"/>
  <c r="P154" i="24"/>
  <c r="T154" i="24"/>
  <c r="X154" i="24"/>
  <c r="AB154" i="24"/>
  <c r="AF154" i="24"/>
  <c r="AJ154" i="24"/>
  <c r="AN154" i="24"/>
  <c r="AR154" i="24"/>
  <c r="AV154" i="24"/>
  <c r="AX154" i="24"/>
  <c r="D155" i="24"/>
  <c r="H155" i="24"/>
  <c r="L155" i="24"/>
  <c r="P155" i="24"/>
  <c r="T155" i="24"/>
  <c r="X155" i="24"/>
  <c r="AB155" i="24"/>
  <c r="AF155" i="24"/>
  <c r="AJ155" i="24"/>
  <c r="AN155" i="24"/>
  <c r="AR155" i="24"/>
  <c r="AV155" i="24"/>
  <c r="AX155" i="24"/>
  <c r="AX156" i="24"/>
  <c r="D148" i="24"/>
  <c r="H148" i="24"/>
  <c r="L148" i="24"/>
  <c r="P148" i="24"/>
  <c r="T148" i="24"/>
  <c r="X148" i="24"/>
  <c r="AB148" i="24"/>
  <c r="AF148" i="24"/>
  <c r="AJ148" i="24"/>
  <c r="AN148" i="24"/>
  <c r="AR148" i="24"/>
  <c r="AV148" i="24"/>
  <c r="AX148" i="24"/>
  <c r="D149" i="24"/>
  <c r="H149" i="24"/>
  <c r="L149" i="24"/>
  <c r="P149" i="24"/>
  <c r="T149" i="24"/>
  <c r="X149" i="24"/>
  <c r="AB149" i="24"/>
  <c r="AF149" i="24"/>
  <c r="AJ149" i="24"/>
  <c r="AN149" i="24"/>
  <c r="AR149" i="24"/>
  <c r="AV149" i="24"/>
  <c r="AX149" i="24"/>
  <c r="D150" i="24"/>
  <c r="H150" i="24"/>
  <c r="L150" i="24"/>
  <c r="P150" i="24"/>
  <c r="T150" i="24"/>
  <c r="X150" i="24"/>
  <c r="AB150" i="24"/>
  <c r="AF150" i="24"/>
  <c r="AJ150" i="24"/>
  <c r="AN150" i="24"/>
  <c r="AR150" i="24"/>
  <c r="AV150" i="24"/>
  <c r="AX150" i="24"/>
  <c r="AX151" i="24"/>
  <c r="D137" i="24"/>
  <c r="H137" i="24"/>
  <c r="L137" i="24"/>
  <c r="P137" i="24"/>
  <c r="T137" i="24"/>
  <c r="X137" i="24"/>
  <c r="AB137" i="24"/>
  <c r="AF137" i="24"/>
  <c r="AJ137" i="24"/>
  <c r="AN137" i="24"/>
  <c r="AR137" i="24"/>
  <c r="AV137" i="24"/>
  <c r="AX137" i="24"/>
  <c r="D138" i="24"/>
  <c r="H138" i="24"/>
  <c r="L138" i="24"/>
  <c r="P138" i="24"/>
  <c r="T138" i="24"/>
  <c r="X138" i="24"/>
  <c r="AB138" i="24"/>
  <c r="AF138" i="24"/>
  <c r="AJ138" i="24"/>
  <c r="AN138" i="24"/>
  <c r="AR138" i="24"/>
  <c r="AV138" i="24"/>
  <c r="AX138" i="24"/>
  <c r="D139" i="24"/>
  <c r="H139" i="24"/>
  <c r="L139" i="24"/>
  <c r="P139" i="24"/>
  <c r="T139" i="24"/>
  <c r="X139" i="24"/>
  <c r="AB139" i="24"/>
  <c r="AF139" i="24"/>
  <c r="AJ139" i="24"/>
  <c r="AN139" i="24"/>
  <c r="AR139" i="24"/>
  <c r="AV139" i="24"/>
  <c r="AX139" i="24"/>
  <c r="D140" i="24"/>
  <c r="H140" i="24"/>
  <c r="L140" i="24"/>
  <c r="P140" i="24"/>
  <c r="T140" i="24"/>
  <c r="X140" i="24"/>
  <c r="AB140" i="24"/>
  <c r="AF140" i="24"/>
  <c r="AJ140" i="24"/>
  <c r="AN140" i="24"/>
  <c r="AR140" i="24"/>
  <c r="AV140" i="24"/>
  <c r="AX140" i="24"/>
  <c r="D141" i="24"/>
  <c r="H141" i="24"/>
  <c r="L141" i="24"/>
  <c r="P141" i="24"/>
  <c r="T141" i="24"/>
  <c r="X141" i="24"/>
  <c r="AB141" i="24"/>
  <c r="AF141" i="24"/>
  <c r="AJ141" i="24"/>
  <c r="AN141" i="24"/>
  <c r="AR141" i="24"/>
  <c r="AV141" i="24"/>
  <c r="AX141" i="24"/>
  <c r="AX142" i="24"/>
  <c r="D144" i="24"/>
  <c r="H144" i="24"/>
  <c r="L144" i="24"/>
  <c r="P144" i="24"/>
  <c r="T144" i="24"/>
  <c r="X144" i="24"/>
  <c r="AB144" i="24"/>
  <c r="AF144" i="24"/>
  <c r="AJ144" i="24"/>
  <c r="AN144" i="24"/>
  <c r="AR144" i="24"/>
  <c r="AV144" i="24"/>
  <c r="AX144" i="24"/>
  <c r="D145" i="24"/>
  <c r="H145" i="24"/>
  <c r="L145" i="24"/>
  <c r="P145" i="24"/>
  <c r="T145" i="24"/>
  <c r="X145" i="24"/>
  <c r="AB145" i="24"/>
  <c r="AF145" i="24"/>
  <c r="AJ145" i="24"/>
  <c r="AN145" i="24"/>
  <c r="AR145" i="24"/>
  <c r="AV145" i="24"/>
  <c r="AX145" i="24"/>
  <c r="D132" i="24"/>
  <c r="H132" i="24"/>
  <c r="L132" i="24"/>
  <c r="P132" i="24"/>
  <c r="T132" i="24"/>
  <c r="X132" i="24"/>
  <c r="AB132" i="24"/>
  <c r="AF132" i="24"/>
  <c r="AJ132" i="24"/>
  <c r="AN132" i="24"/>
  <c r="AR132" i="24"/>
  <c r="AV132" i="24"/>
  <c r="AX132" i="24"/>
  <c r="D133" i="24"/>
  <c r="H133" i="24"/>
  <c r="L133" i="24"/>
  <c r="P133" i="24"/>
  <c r="T133" i="24"/>
  <c r="X133" i="24"/>
  <c r="AB133" i="24"/>
  <c r="AF133" i="24"/>
  <c r="AJ133" i="24"/>
  <c r="AN133" i="24"/>
  <c r="AR133" i="24"/>
  <c r="AV133" i="24"/>
  <c r="AX133" i="24"/>
  <c r="AX134" i="24"/>
  <c r="D127" i="24"/>
  <c r="H127" i="24"/>
  <c r="L127" i="24"/>
  <c r="P127" i="24"/>
  <c r="T127" i="24"/>
  <c r="X127" i="24"/>
  <c r="AB127" i="24"/>
  <c r="AF127" i="24"/>
  <c r="AJ127" i="24"/>
  <c r="AN127" i="24"/>
  <c r="AR127" i="24"/>
  <c r="AV127" i="24"/>
  <c r="AX127" i="24"/>
  <c r="D128" i="24"/>
  <c r="H128" i="24"/>
  <c r="L128" i="24"/>
  <c r="P128" i="24"/>
  <c r="T128" i="24"/>
  <c r="X128" i="24"/>
  <c r="AB128" i="24"/>
  <c r="AF128" i="24"/>
  <c r="AJ128" i="24"/>
  <c r="AN128" i="24"/>
  <c r="AR128" i="24"/>
  <c r="AV128" i="24"/>
  <c r="AX128" i="24"/>
  <c r="AX129" i="24"/>
  <c r="D117" i="24"/>
  <c r="H117" i="24"/>
  <c r="L117" i="24"/>
  <c r="P117" i="24"/>
  <c r="T117" i="24"/>
  <c r="X117" i="24"/>
  <c r="AB117" i="24"/>
  <c r="AF117" i="24"/>
  <c r="AJ117" i="24"/>
  <c r="AN117" i="24"/>
  <c r="AR117" i="24"/>
  <c r="AV117" i="24"/>
  <c r="AX117" i="24"/>
  <c r="D118" i="24"/>
  <c r="H118" i="24"/>
  <c r="L118" i="24"/>
  <c r="P118" i="24"/>
  <c r="T118" i="24"/>
  <c r="X118" i="24"/>
  <c r="AB118" i="24"/>
  <c r="AF118" i="24"/>
  <c r="AJ118" i="24"/>
  <c r="AN118" i="24"/>
  <c r="AR118" i="24"/>
  <c r="AV118" i="24"/>
  <c r="AX118" i="24"/>
  <c r="D119" i="24"/>
  <c r="H119" i="24"/>
  <c r="L119" i="24"/>
  <c r="P119" i="24"/>
  <c r="T119" i="24"/>
  <c r="X119" i="24"/>
  <c r="AB119" i="24"/>
  <c r="AF119" i="24"/>
  <c r="AJ119" i="24"/>
  <c r="AN119" i="24"/>
  <c r="AR119" i="24"/>
  <c r="AV119" i="24"/>
  <c r="AX119" i="24"/>
  <c r="D120" i="24"/>
  <c r="H120" i="24"/>
  <c r="L120" i="24"/>
  <c r="P120" i="24"/>
  <c r="T120" i="24"/>
  <c r="X120" i="24"/>
  <c r="AB120" i="24"/>
  <c r="AF120" i="24"/>
  <c r="AJ120" i="24"/>
  <c r="AN120" i="24"/>
  <c r="AR120" i="24"/>
  <c r="AV120" i="24"/>
  <c r="AX120" i="24"/>
  <c r="D121" i="24"/>
  <c r="H121" i="24"/>
  <c r="L121" i="24"/>
  <c r="P121" i="24"/>
  <c r="T121" i="24"/>
  <c r="X121" i="24"/>
  <c r="AB121" i="24"/>
  <c r="AF121" i="24"/>
  <c r="AJ121" i="24"/>
  <c r="AN121" i="24"/>
  <c r="AR121" i="24"/>
  <c r="AV121" i="24"/>
  <c r="AX121" i="24"/>
  <c r="D122" i="24"/>
  <c r="H122" i="24"/>
  <c r="L122" i="24"/>
  <c r="P122" i="24"/>
  <c r="T122" i="24"/>
  <c r="X122" i="24"/>
  <c r="AB122" i="24"/>
  <c r="AF122" i="24"/>
  <c r="AJ122" i="24"/>
  <c r="AN122" i="24"/>
  <c r="AR122" i="24"/>
  <c r="AV122" i="24"/>
  <c r="AX122" i="24"/>
  <c r="D123" i="24"/>
  <c r="H123" i="24"/>
  <c r="L123" i="24"/>
  <c r="P123" i="24"/>
  <c r="T123" i="24"/>
  <c r="X123" i="24"/>
  <c r="AB123" i="24"/>
  <c r="AF123" i="24"/>
  <c r="AJ123" i="24"/>
  <c r="AN123" i="24"/>
  <c r="AR123" i="24"/>
  <c r="AV123" i="24"/>
  <c r="AX123" i="24"/>
  <c r="AX124" i="24"/>
  <c r="D95" i="24"/>
  <c r="D96" i="24"/>
  <c r="D97" i="24"/>
  <c r="H95" i="24"/>
  <c r="H96" i="24"/>
  <c r="H97" i="24"/>
  <c r="L95" i="24"/>
  <c r="L96" i="24"/>
  <c r="L97" i="24"/>
  <c r="P95" i="24"/>
  <c r="P96" i="24"/>
  <c r="P97" i="24"/>
  <c r="T95" i="24"/>
  <c r="T96" i="24"/>
  <c r="T97" i="24"/>
  <c r="X95" i="24"/>
  <c r="X96" i="24"/>
  <c r="X97" i="24"/>
  <c r="AB95" i="24"/>
  <c r="AB96" i="24"/>
  <c r="AB97" i="24"/>
  <c r="AF95" i="24"/>
  <c r="AF96" i="24"/>
  <c r="AF97" i="24"/>
  <c r="AJ95" i="24"/>
  <c r="AJ96" i="24"/>
  <c r="AJ97" i="24"/>
  <c r="AN95" i="24"/>
  <c r="AN96" i="24"/>
  <c r="AN97" i="24"/>
  <c r="AR95" i="24"/>
  <c r="AR96" i="24"/>
  <c r="AR97" i="24"/>
  <c r="AV95" i="24"/>
  <c r="AV96" i="24"/>
  <c r="AV97" i="24"/>
  <c r="AX97" i="24"/>
  <c r="D88" i="24"/>
  <c r="H88" i="24"/>
  <c r="L88" i="24"/>
  <c r="P88" i="24"/>
  <c r="T88" i="24"/>
  <c r="X88" i="24"/>
  <c r="AB88" i="24"/>
  <c r="AF88" i="24"/>
  <c r="AJ88" i="24"/>
  <c r="AN88" i="24"/>
  <c r="AR88" i="24"/>
  <c r="AV88" i="24"/>
  <c r="AX88" i="24"/>
  <c r="D90" i="24"/>
  <c r="H90" i="24"/>
  <c r="L90" i="24"/>
  <c r="P90" i="24"/>
  <c r="T90" i="24"/>
  <c r="X90" i="24"/>
  <c r="AB90" i="24"/>
  <c r="AF90" i="24"/>
  <c r="AJ90" i="24"/>
  <c r="AN90" i="24"/>
  <c r="AR90" i="24"/>
  <c r="AV90" i="24"/>
  <c r="AX90" i="24"/>
  <c r="D91" i="24"/>
  <c r="H91" i="24"/>
  <c r="L91" i="24"/>
  <c r="P91" i="24"/>
  <c r="T91" i="24"/>
  <c r="X91" i="24"/>
  <c r="AB91" i="24"/>
  <c r="AF91" i="24"/>
  <c r="AJ91" i="24"/>
  <c r="AN91" i="24"/>
  <c r="AR91" i="24"/>
  <c r="AV91" i="24"/>
  <c r="AX91" i="24"/>
  <c r="AX92" i="24"/>
  <c r="D81" i="24"/>
  <c r="H81" i="24"/>
  <c r="L81" i="24"/>
  <c r="P81" i="24"/>
  <c r="T81" i="24"/>
  <c r="X81" i="24"/>
  <c r="AB81" i="24"/>
  <c r="AF81" i="24"/>
  <c r="AJ81" i="24"/>
  <c r="AN81" i="24"/>
  <c r="AR81" i="24"/>
  <c r="AV81" i="24"/>
  <c r="AX81" i="24"/>
  <c r="D82" i="24"/>
  <c r="H82" i="24"/>
  <c r="L82" i="24"/>
  <c r="P82" i="24"/>
  <c r="T82" i="24"/>
  <c r="X82" i="24"/>
  <c r="AB82" i="24"/>
  <c r="AF82" i="24"/>
  <c r="AJ82" i="24"/>
  <c r="AN82" i="24"/>
  <c r="AR82" i="24"/>
  <c r="AV82" i="24"/>
  <c r="AX82" i="24"/>
  <c r="D83" i="24"/>
  <c r="H83" i="24"/>
  <c r="L83" i="24"/>
  <c r="P83" i="24"/>
  <c r="T83" i="24"/>
  <c r="X83" i="24"/>
  <c r="AB83" i="24"/>
  <c r="AF83" i="24"/>
  <c r="AJ83" i="24"/>
  <c r="AN83" i="24"/>
  <c r="AR83" i="24"/>
  <c r="AV83" i="24"/>
  <c r="AX83" i="24"/>
  <c r="D84" i="24"/>
  <c r="H84" i="24"/>
  <c r="L84" i="24"/>
  <c r="P84" i="24"/>
  <c r="T84" i="24"/>
  <c r="X84" i="24"/>
  <c r="AB84" i="24"/>
  <c r="AF84" i="24"/>
  <c r="AJ84" i="24"/>
  <c r="AN84" i="24"/>
  <c r="AR84" i="24"/>
  <c r="AV84" i="24"/>
  <c r="AX84" i="24"/>
  <c r="D85" i="24"/>
  <c r="H85" i="24"/>
  <c r="L85" i="24"/>
  <c r="P85" i="24"/>
  <c r="T85" i="24"/>
  <c r="X85" i="24"/>
  <c r="AB85" i="24"/>
  <c r="AF85" i="24"/>
  <c r="AJ85" i="24"/>
  <c r="AN85" i="24"/>
  <c r="AR85" i="24"/>
  <c r="AV85" i="24"/>
  <c r="AX85" i="24"/>
  <c r="AX86" i="24"/>
  <c r="D75" i="24"/>
  <c r="D76" i="24"/>
  <c r="D77" i="24"/>
  <c r="D78" i="24"/>
  <c r="H75" i="24"/>
  <c r="H76" i="24"/>
  <c r="H77" i="24"/>
  <c r="H78" i="24"/>
  <c r="L75" i="24"/>
  <c r="L76" i="24"/>
  <c r="L77" i="24"/>
  <c r="L78" i="24"/>
  <c r="P75" i="24"/>
  <c r="P76" i="24"/>
  <c r="P77" i="24"/>
  <c r="P78" i="24"/>
  <c r="T75" i="24"/>
  <c r="T76" i="24"/>
  <c r="T77" i="24"/>
  <c r="T78" i="24"/>
  <c r="X75" i="24"/>
  <c r="X76" i="24"/>
  <c r="X77" i="24"/>
  <c r="X78" i="24"/>
  <c r="AB75" i="24"/>
  <c r="AB76" i="24"/>
  <c r="AB77" i="24"/>
  <c r="AB78" i="24"/>
  <c r="AF75" i="24"/>
  <c r="AF76" i="24"/>
  <c r="AF77" i="24"/>
  <c r="AF78" i="24"/>
  <c r="AJ75" i="24"/>
  <c r="AJ76" i="24"/>
  <c r="AJ77" i="24"/>
  <c r="AJ78" i="24"/>
  <c r="AN75" i="24"/>
  <c r="AN76" i="24"/>
  <c r="AN77" i="24"/>
  <c r="AN78" i="24"/>
  <c r="AR75" i="24"/>
  <c r="AR76" i="24"/>
  <c r="AR77" i="24"/>
  <c r="AR78" i="24"/>
  <c r="AV75" i="24"/>
  <c r="AV76" i="24"/>
  <c r="AV77" i="24"/>
  <c r="AV78" i="24"/>
  <c r="AX7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T59" i="24"/>
  <c r="T60" i="24"/>
  <c r="T61" i="24"/>
  <c r="T62" i="24"/>
  <c r="T63" i="24"/>
  <c r="T64" i="24"/>
  <c r="T65" i="24"/>
  <c r="T66" i="24"/>
  <c r="T67" i="24"/>
  <c r="T68" i="24"/>
  <c r="T69" i="24"/>
  <c r="T70" i="24"/>
  <c r="T71" i="24"/>
  <c r="T72" i="24"/>
  <c r="X59" i="24"/>
  <c r="X60" i="24"/>
  <c r="X61" i="24"/>
  <c r="X62" i="24"/>
  <c r="X63" i="24"/>
  <c r="X64" i="24"/>
  <c r="X65" i="24"/>
  <c r="X66" i="24"/>
  <c r="X67" i="24"/>
  <c r="X68" i="24"/>
  <c r="X69" i="24"/>
  <c r="X70" i="24"/>
  <c r="X71" i="24"/>
  <c r="X72" i="24"/>
  <c r="AB59" i="24"/>
  <c r="AB60" i="24"/>
  <c r="AB61" i="24"/>
  <c r="AB62" i="24"/>
  <c r="AB63" i="24"/>
  <c r="AB64" i="24"/>
  <c r="AB65" i="24"/>
  <c r="AB66" i="24"/>
  <c r="AB67" i="24"/>
  <c r="AB68" i="24"/>
  <c r="AB69" i="24"/>
  <c r="AB70" i="24"/>
  <c r="AB71" i="24"/>
  <c r="AB72" i="24"/>
  <c r="AF59" i="24"/>
  <c r="AF60" i="24"/>
  <c r="AF61" i="24"/>
  <c r="AF62" i="24"/>
  <c r="AF63" i="24"/>
  <c r="AF64" i="24"/>
  <c r="AF65" i="24"/>
  <c r="AF66" i="24"/>
  <c r="AF67" i="24"/>
  <c r="AF68" i="24"/>
  <c r="AF69" i="24"/>
  <c r="AF70" i="24"/>
  <c r="AF71" i="24"/>
  <c r="AF72" i="24"/>
  <c r="AJ59" i="24"/>
  <c r="AJ60" i="24"/>
  <c r="AJ61" i="24"/>
  <c r="AJ62" i="24"/>
  <c r="AJ63" i="24"/>
  <c r="AJ64" i="24"/>
  <c r="AJ65" i="24"/>
  <c r="AJ66" i="24"/>
  <c r="AJ67" i="24"/>
  <c r="AJ68" i="24"/>
  <c r="AJ69" i="24"/>
  <c r="AJ70" i="24"/>
  <c r="AJ71" i="24"/>
  <c r="AJ72" i="24"/>
  <c r="AN59" i="24"/>
  <c r="AN60" i="24"/>
  <c r="AN61" i="24"/>
  <c r="AN62" i="24"/>
  <c r="AN63" i="24"/>
  <c r="AN64" i="24"/>
  <c r="AN65" i="24"/>
  <c r="AN66" i="24"/>
  <c r="AN67" i="24"/>
  <c r="AN68" i="24"/>
  <c r="AN69" i="24"/>
  <c r="AN70" i="24"/>
  <c r="AN71" i="24"/>
  <c r="AN72" i="24"/>
  <c r="AR59" i="24"/>
  <c r="AR60" i="24"/>
  <c r="AR61" i="24"/>
  <c r="AR62" i="24"/>
  <c r="AR63" i="24"/>
  <c r="AR64" i="24"/>
  <c r="AR65" i="24"/>
  <c r="AR66" i="24"/>
  <c r="AR67" i="24"/>
  <c r="AR68" i="24"/>
  <c r="AR69" i="24"/>
  <c r="AR70" i="24"/>
  <c r="AR71" i="24"/>
  <c r="AR72" i="24"/>
  <c r="AV59" i="24"/>
  <c r="AV60" i="24"/>
  <c r="AV61" i="24"/>
  <c r="AV62" i="24"/>
  <c r="AV63" i="24"/>
  <c r="AV64" i="24"/>
  <c r="AV65" i="24"/>
  <c r="AV66" i="24"/>
  <c r="AV67" i="24"/>
  <c r="AV68" i="24"/>
  <c r="AV69" i="24"/>
  <c r="AV70" i="24"/>
  <c r="AV71" i="24"/>
  <c r="AV72" i="24"/>
  <c r="AX72" i="24"/>
  <c r="AX158" i="24"/>
  <c r="BB114" i="24"/>
  <c r="BF221" i="7"/>
  <c r="BH221" i="7"/>
  <c r="BJ221" i="7"/>
  <c r="AZ57" i="24"/>
  <c r="AZ48" i="24"/>
  <c r="AZ49" i="24"/>
  <c r="AZ50" i="24"/>
  <c r="AZ51" i="24"/>
  <c r="BF184" i="7"/>
  <c r="BH184" i="7"/>
  <c r="BJ184" i="7"/>
  <c r="AZ46" i="24"/>
  <c r="BF175" i="7"/>
  <c r="BH175" i="7"/>
  <c r="BJ175" i="7"/>
  <c r="AZ45" i="24"/>
  <c r="BF156" i="7"/>
  <c r="BH156" i="7"/>
  <c r="BJ156" i="7"/>
  <c r="AZ41" i="24"/>
  <c r="BF163" i="7"/>
  <c r="BH163" i="7"/>
  <c r="BJ163" i="7"/>
  <c r="AZ42" i="24"/>
  <c r="AZ43" i="24"/>
  <c r="AZ35" i="24"/>
  <c r="AZ36" i="24"/>
  <c r="AZ37" i="24"/>
  <c r="AZ38" i="24"/>
  <c r="AZ26" i="24"/>
  <c r="AZ27" i="24"/>
  <c r="AZ28" i="24"/>
  <c r="AZ29" i="24"/>
  <c r="AZ30" i="24"/>
  <c r="AZ31" i="24"/>
  <c r="AZ32" i="24"/>
  <c r="AZ23" i="24"/>
  <c r="BH16" i="7"/>
  <c r="BJ16" i="7"/>
  <c r="AZ8" i="24"/>
  <c r="BJ17" i="7"/>
  <c r="AZ9" i="24"/>
  <c r="BH18" i="7"/>
  <c r="BJ18" i="7"/>
  <c r="AZ10" i="24"/>
  <c r="AZ11" i="24"/>
  <c r="AZ54" i="24"/>
  <c r="AZ240" i="24"/>
  <c r="AZ254" i="24"/>
  <c r="AZ260" i="24"/>
  <c r="AZ263" i="24"/>
  <c r="AZ268" i="24"/>
  <c r="BB274" i="24"/>
  <c r="AZ272" i="24"/>
  <c r="AZ274" i="24"/>
  <c r="AX272" i="24"/>
  <c r="AX256" i="24"/>
  <c r="AX257" i="24"/>
  <c r="AX258" i="24"/>
  <c r="AX260" i="24"/>
  <c r="AX245" i="24"/>
  <c r="AX246" i="24"/>
  <c r="AX247" i="24"/>
  <c r="AX248" i="24"/>
  <c r="AX249" i="24"/>
  <c r="AX250" i="24"/>
  <c r="AX251" i="24"/>
  <c r="AX239" i="24"/>
  <c r="AX240" i="24"/>
  <c r="AX241" i="24"/>
  <c r="AX242" i="24"/>
  <c r="AX254" i="24"/>
  <c r="AX263" i="24"/>
  <c r="J170" i="7"/>
  <c r="D45" i="24"/>
  <c r="H45" i="24"/>
  <c r="L45" i="24"/>
  <c r="P45" i="24"/>
  <c r="T45" i="24"/>
  <c r="X45" i="24"/>
  <c r="AB45" i="24"/>
  <c r="AF45" i="24"/>
  <c r="AJ45" i="24"/>
  <c r="AN45" i="24"/>
  <c r="AR45" i="24"/>
  <c r="AV45" i="24"/>
  <c r="AX45" i="24"/>
  <c r="J179" i="7"/>
  <c r="D46" i="24"/>
  <c r="H46" i="24"/>
  <c r="L46" i="24"/>
  <c r="P46" i="24"/>
  <c r="T46" i="24"/>
  <c r="X46" i="24"/>
  <c r="AB46" i="24"/>
  <c r="AF46" i="24"/>
  <c r="AJ46" i="24"/>
  <c r="AN46" i="24"/>
  <c r="AR46" i="24"/>
  <c r="AV46" i="24"/>
  <c r="AX46" i="24"/>
  <c r="AX47" i="24"/>
  <c r="D48" i="24"/>
  <c r="H48" i="24"/>
  <c r="L48" i="24"/>
  <c r="P48" i="24"/>
  <c r="T48" i="24"/>
  <c r="X48" i="24"/>
  <c r="AB48" i="24"/>
  <c r="AF48" i="24"/>
  <c r="AJ48" i="24"/>
  <c r="AN48" i="24"/>
  <c r="AR48" i="24"/>
  <c r="AV48" i="24"/>
  <c r="AX48" i="24"/>
  <c r="D49" i="24"/>
  <c r="H49" i="24"/>
  <c r="L49" i="24"/>
  <c r="P49" i="24"/>
  <c r="T49" i="24"/>
  <c r="X49" i="24"/>
  <c r="AB49" i="24"/>
  <c r="AF49" i="24"/>
  <c r="AJ49" i="24"/>
  <c r="AN49" i="24"/>
  <c r="AR49" i="24"/>
  <c r="AV49" i="24"/>
  <c r="AX49" i="24"/>
  <c r="D50" i="24"/>
  <c r="H50" i="24"/>
  <c r="L50" i="24"/>
  <c r="P50" i="24"/>
  <c r="T50" i="24"/>
  <c r="X50" i="24"/>
  <c r="AB50" i="24"/>
  <c r="AF50" i="24"/>
  <c r="AJ50" i="24"/>
  <c r="AN50" i="24"/>
  <c r="AR50" i="24"/>
  <c r="AV50" i="24"/>
  <c r="AX50" i="24"/>
  <c r="AX51" i="24"/>
  <c r="D41" i="24"/>
  <c r="H41" i="24"/>
  <c r="L41" i="24"/>
  <c r="P41" i="24"/>
  <c r="T41" i="24"/>
  <c r="X41" i="24"/>
  <c r="AB41" i="24"/>
  <c r="AF41" i="24"/>
  <c r="AJ41" i="24"/>
  <c r="AN41" i="24"/>
  <c r="AR41" i="24"/>
  <c r="AV41" i="24"/>
  <c r="AX41" i="24"/>
  <c r="J158" i="7"/>
  <c r="D42" i="24"/>
  <c r="H42" i="24"/>
  <c r="L42" i="24"/>
  <c r="P42" i="24"/>
  <c r="T42" i="24"/>
  <c r="X42" i="24"/>
  <c r="AB42" i="24"/>
  <c r="AF42" i="24"/>
  <c r="AJ42" i="24"/>
  <c r="AN42" i="24"/>
  <c r="AR42" i="24"/>
  <c r="AV42" i="24"/>
  <c r="AX42" i="24"/>
  <c r="AX43" i="24"/>
  <c r="D35" i="24"/>
  <c r="H35" i="24"/>
  <c r="L35" i="24"/>
  <c r="P35" i="24"/>
  <c r="T35" i="24"/>
  <c r="X35" i="24"/>
  <c r="AB35" i="24"/>
  <c r="AF35" i="24"/>
  <c r="AJ35" i="24"/>
  <c r="AN35" i="24"/>
  <c r="AR35" i="24"/>
  <c r="AV35" i="24"/>
  <c r="AX35" i="24"/>
  <c r="D36" i="24"/>
  <c r="H36" i="24"/>
  <c r="L36" i="24"/>
  <c r="P36" i="24"/>
  <c r="T36" i="24"/>
  <c r="X36" i="24"/>
  <c r="AB36" i="24"/>
  <c r="AF36" i="24"/>
  <c r="AJ36" i="24"/>
  <c r="AN36" i="24"/>
  <c r="AR36" i="24"/>
  <c r="AV36" i="24"/>
  <c r="AX36" i="24"/>
  <c r="D37" i="24"/>
  <c r="H37" i="24"/>
  <c r="L37" i="24"/>
  <c r="P37" i="24"/>
  <c r="T37" i="24"/>
  <c r="X37" i="24"/>
  <c r="AB37" i="24"/>
  <c r="AF37" i="24"/>
  <c r="AJ37" i="24"/>
  <c r="AN37" i="24"/>
  <c r="AR37" i="24"/>
  <c r="AV37" i="24"/>
  <c r="AX37" i="24"/>
  <c r="AX38" i="24"/>
  <c r="D26" i="24"/>
  <c r="H26" i="24"/>
  <c r="L26" i="24"/>
  <c r="P26" i="24"/>
  <c r="T26" i="24"/>
  <c r="X26" i="24"/>
  <c r="AB26" i="24"/>
  <c r="AF26" i="24"/>
  <c r="AJ26" i="24"/>
  <c r="AN26" i="24"/>
  <c r="AR26" i="24"/>
  <c r="AV26" i="24"/>
  <c r="AX26" i="24"/>
  <c r="D27" i="24"/>
  <c r="H27" i="24"/>
  <c r="L27" i="24"/>
  <c r="P27" i="24"/>
  <c r="T27" i="24"/>
  <c r="X27" i="24"/>
  <c r="AB27" i="24"/>
  <c r="AF27" i="24"/>
  <c r="AJ27" i="24"/>
  <c r="AN27" i="24"/>
  <c r="AR27" i="24"/>
  <c r="AV27" i="24"/>
  <c r="AX27" i="24"/>
  <c r="D28" i="24"/>
  <c r="H28" i="24"/>
  <c r="L28" i="24"/>
  <c r="P28" i="24"/>
  <c r="T28" i="24"/>
  <c r="X28" i="24"/>
  <c r="AB28" i="24"/>
  <c r="AF28" i="24"/>
  <c r="AJ28" i="24"/>
  <c r="AN28" i="24"/>
  <c r="AR28" i="24"/>
  <c r="AV28" i="24"/>
  <c r="AX28" i="24"/>
  <c r="D29" i="24"/>
  <c r="H29" i="24"/>
  <c r="L29" i="24"/>
  <c r="P29" i="24"/>
  <c r="T29" i="24"/>
  <c r="X29" i="24"/>
  <c r="AB29" i="24"/>
  <c r="AF29" i="24"/>
  <c r="AJ29" i="24"/>
  <c r="AN29" i="24"/>
  <c r="AR29" i="24"/>
  <c r="AV29" i="24"/>
  <c r="AX29" i="24"/>
  <c r="D30" i="24"/>
  <c r="H30" i="24"/>
  <c r="L30" i="24"/>
  <c r="P30" i="24"/>
  <c r="T30" i="24"/>
  <c r="X30" i="24"/>
  <c r="AB30" i="24"/>
  <c r="AF30" i="24"/>
  <c r="AJ30" i="24"/>
  <c r="AN30" i="24"/>
  <c r="AR30" i="24"/>
  <c r="AV30" i="24"/>
  <c r="AX30" i="24"/>
  <c r="D31" i="24"/>
  <c r="H31" i="24"/>
  <c r="L31" i="24"/>
  <c r="P31" i="24"/>
  <c r="T31" i="24"/>
  <c r="X31" i="24"/>
  <c r="AB31" i="24"/>
  <c r="AF31" i="24"/>
  <c r="AJ31" i="24"/>
  <c r="AN31" i="24"/>
  <c r="AR31" i="24"/>
  <c r="AV31" i="24"/>
  <c r="AX31" i="24"/>
  <c r="AX32" i="24"/>
  <c r="D23" i="24"/>
  <c r="H23" i="24"/>
  <c r="L23" i="24"/>
  <c r="P23" i="24"/>
  <c r="T23" i="24"/>
  <c r="X23" i="24"/>
  <c r="AB23" i="24"/>
  <c r="AF23" i="24"/>
  <c r="AJ23" i="24"/>
  <c r="AN23" i="24"/>
  <c r="AR23" i="24"/>
  <c r="AV23" i="24"/>
  <c r="AX23" i="24"/>
  <c r="J15" i="7"/>
  <c r="D7" i="24"/>
  <c r="M15" i="7"/>
  <c r="N15" i="7"/>
  <c r="H7" i="24"/>
  <c r="Q15" i="7"/>
  <c r="R15" i="7"/>
  <c r="L7" i="24"/>
  <c r="U15" i="7"/>
  <c r="V15" i="7"/>
  <c r="P7" i="24"/>
  <c r="Y15" i="7"/>
  <c r="Z15" i="7"/>
  <c r="T7" i="24"/>
  <c r="AC15" i="7"/>
  <c r="AD15" i="7"/>
  <c r="X7" i="24"/>
  <c r="AG15" i="7"/>
  <c r="AH15" i="7"/>
  <c r="AB7" i="24"/>
  <c r="AK15" i="7"/>
  <c r="AL15" i="7"/>
  <c r="AF7" i="24"/>
  <c r="AO15" i="7"/>
  <c r="AP15" i="7"/>
  <c r="AJ7" i="24"/>
  <c r="AS15" i="7"/>
  <c r="AT15" i="7"/>
  <c r="AN7" i="24"/>
  <c r="AW15" i="7"/>
  <c r="AX15" i="7"/>
  <c r="AR7" i="24"/>
  <c r="BA15" i="7"/>
  <c r="BB15" i="7"/>
  <c r="AV7" i="24"/>
  <c r="AX7" i="24"/>
  <c r="F16" i="7"/>
  <c r="J16" i="7"/>
  <c r="D8" i="24"/>
  <c r="N16" i="7"/>
  <c r="H8" i="24"/>
  <c r="R16" i="7"/>
  <c r="L8" i="24"/>
  <c r="V16" i="7"/>
  <c r="P8" i="24"/>
  <c r="Z16" i="7"/>
  <c r="T8" i="24"/>
  <c r="AD16" i="7"/>
  <c r="X8" i="24"/>
  <c r="AH16" i="7"/>
  <c r="AB8" i="24"/>
  <c r="AL16" i="7"/>
  <c r="AF8" i="24"/>
  <c r="AP16" i="7"/>
  <c r="AJ8" i="24"/>
  <c r="AT16" i="7"/>
  <c r="AN8" i="24"/>
  <c r="AX16" i="7"/>
  <c r="AR8" i="24"/>
  <c r="BB16" i="7"/>
  <c r="AV8" i="24"/>
  <c r="AX8" i="24"/>
  <c r="J17" i="7"/>
  <c r="D9" i="24"/>
  <c r="N17" i="7"/>
  <c r="H9" i="24"/>
  <c r="R17" i="7"/>
  <c r="L9" i="24"/>
  <c r="V17" i="7"/>
  <c r="P9" i="24"/>
  <c r="Z17" i="7"/>
  <c r="T9" i="24"/>
  <c r="AD17" i="7"/>
  <c r="X9" i="24"/>
  <c r="AH17" i="7"/>
  <c r="AB9" i="24"/>
  <c r="AL17" i="7"/>
  <c r="AF9" i="24"/>
  <c r="AP17" i="7"/>
  <c r="AJ9" i="24"/>
  <c r="AT17" i="7"/>
  <c r="AN9" i="24"/>
  <c r="AX17" i="7"/>
  <c r="AR9" i="24"/>
  <c r="BB17" i="7"/>
  <c r="AV9" i="24"/>
  <c r="AX9" i="24"/>
  <c r="D10" i="24"/>
  <c r="H10" i="24"/>
  <c r="L10" i="24"/>
  <c r="P10" i="24"/>
  <c r="T10" i="24"/>
  <c r="X10" i="24"/>
  <c r="AB10" i="24"/>
  <c r="AF10" i="24"/>
  <c r="AJ10" i="24"/>
  <c r="AN10" i="24"/>
  <c r="AR10" i="24"/>
  <c r="AV10" i="24"/>
  <c r="AX10" i="24"/>
  <c r="AX11" i="24"/>
  <c r="AX54" i="24"/>
  <c r="AX268" i="24"/>
  <c r="AX274" i="24"/>
  <c r="AZ250" i="24"/>
  <c r="AZ249" i="24"/>
  <c r="AZ248" i="24"/>
  <c r="AZ247" i="24"/>
  <c r="AZ246" i="24"/>
  <c r="AZ245" i="24"/>
  <c r="AZ241" i="24"/>
  <c r="AZ239" i="24"/>
  <c r="AZ197" i="24"/>
  <c r="AZ196" i="24"/>
  <c r="AZ195" i="24"/>
  <c r="AZ194" i="24"/>
  <c r="AZ180" i="24"/>
  <c r="D180" i="24"/>
  <c r="H180" i="24"/>
  <c r="L180" i="24"/>
  <c r="P180" i="24"/>
  <c r="T180" i="24"/>
  <c r="X180" i="24"/>
  <c r="AB180" i="24"/>
  <c r="AF180" i="24"/>
  <c r="AJ180" i="24"/>
  <c r="AN180" i="24"/>
  <c r="AR180" i="24"/>
  <c r="AV180" i="24"/>
  <c r="AX180" i="24"/>
  <c r="AZ113" i="24"/>
  <c r="AZ112" i="24"/>
  <c r="AZ111" i="24"/>
  <c r="AZ110" i="24"/>
  <c r="AZ109" i="24"/>
  <c r="AZ108" i="24"/>
  <c r="AZ107" i="24"/>
  <c r="AZ106" i="24"/>
  <c r="AZ105" i="24"/>
  <c r="AZ104" i="24"/>
  <c r="AZ103" i="24"/>
  <c r="AZ102" i="24"/>
  <c r="AZ101" i="24"/>
  <c r="AZ100" i="24"/>
  <c r="H113" i="24"/>
  <c r="L113" i="24"/>
  <c r="P113" i="24"/>
  <c r="T113" i="24"/>
  <c r="X113" i="24"/>
  <c r="AB113" i="24"/>
  <c r="AF113" i="24"/>
  <c r="AJ113" i="24"/>
  <c r="AN113" i="24"/>
  <c r="AR113" i="24"/>
  <c r="AV113" i="24"/>
  <c r="D113" i="24"/>
  <c r="H100" i="24"/>
  <c r="L100" i="24"/>
  <c r="P100" i="24"/>
  <c r="T100" i="24"/>
  <c r="X100" i="24"/>
  <c r="AB100" i="24"/>
  <c r="AF100" i="24"/>
  <c r="AJ100" i="24"/>
  <c r="AN100" i="24"/>
  <c r="AR100" i="24"/>
  <c r="AV100" i="24"/>
  <c r="AZ88" i="24"/>
  <c r="AX68" i="24"/>
  <c r="BF200" i="7"/>
  <c r="BH200" i="7"/>
  <c r="BJ200" i="7"/>
  <c r="BF207" i="7"/>
  <c r="BH207" i="7"/>
  <c r="BJ207" i="7"/>
  <c r="BJ209" i="7"/>
  <c r="BJ165" i="7"/>
  <c r="BJ122" i="7"/>
  <c r="BJ65" i="7"/>
  <c r="BJ58" i="7"/>
  <c r="BF51" i="7"/>
  <c r="BH51" i="7"/>
  <c r="BJ51" i="7"/>
  <c r="BF44" i="7"/>
  <c r="BH44" i="7"/>
  <c r="BJ44" i="7"/>
  <c r="BJ67" i="7"/>
  <c r="BJ19" i="7"/>
  <c r="BJ21" i="7"/>
  <c r="BJ211" i="7"/>
  <c r="BF122" i="7"/>
  <c r="AZ19" i="24"/>
  <c r="AZ18" i="24"/>
  <c r="AZ17" i="24"/>
  <c r="AZ16" i="24"/>
  <c r="AZ15" i="24"/>
  <c r="AZ14" i="24"/>
  <c r="AV14" i="24"/>
  <c r="AR14" i="24"/>
  <c r="AN14" i="24"/>
  <c r="AJ14" i="24"/>
  <c r="AF14" i="24"/>
  <c r="AB14" i="24"/>
  <c r="X14" i="24"/>
  <c r="T14" i="24"/>
  <c r="P14" i="24"/>
  <c r="L14" i="24"/>
  <c r="H14" i="24"/>
  <c r="D14" i="24"/>
  <c r="AX14" i="24"/>
  <c r="D100" i="24"/>
  <c r="J14" i="35"/>
  <c r="J20" i="35"/>
  <c r="J24" i="35"/>
  <c r="J26" i="35"/>
  <c r="J33" i="35"/>
  <c r="J36" i="35"/>
  <c r="J41" i="35"/>
  <c r="F39" i="35"/>
  <c r="F9" i="35"/>
  <c r="F14" i="35"/>
  <c r="F20" i="35"/>
  <c r="F24" i="35"/>
  <c r="F26" i="35"/>
  <c r="F33" i="35"/>
  <c r="F36" i="35"/>
  <c r="F41" i="35"/>
  <c r="F19" i="37"/>
  <c r="F30" i="37"/>
  <c r="F32" i="37"/>
  <c r="J19" i="37"/>
  <c r="J30" i="37"/>
  <c r="J32" i="37"/>
  <c r="J38" i="37"/>
  <c r="J41" i="37"/>
  <c r="J46" i="37"/>
  <c r="F44" i="37"/>
  <c r="F9" i="36"/>
  <c r="J14" i="36"/>
  <c r="J24" i="36"/>
  <c r="J26" i="36"/>
  <c r="J32" i="36"/>
  <c r="J35" i="36"/>
  <c r="J40" i="36"/>
  <c r="F38" i="36"/>
  <c r="H14" i="36"/>
  <c r="H24" i="36"/>
  <c r="H26" i="36"/>
  <c r="H32" i="36"/>
  <c r="H35" i="36"/>
  <c r="H40" i="36"/>
  <c r="I218" i="7"/>
  <c r="J218" i="7"/>
  <c r="M218" i="7"/>
  <c r="Q218" i="7"/>
  <c r="U218" i="7"/>
  <c r="Y218" i="7"/>
  <c r="AC218" i="7"/>
  <c r="AG218" i="7"/>
  <c r="AK218" i="7"/>
  <c r="AO218" i="7"/>
  <c r="AS218" i="7"/>
  <c r="AW218" i="7"/>
  <c r="BA218" i="7"/>
  <c r="BB218" i="7"/>
  <c r="AX218" i="7"/>
  <c r="AT218" i="7"/>
  <c r="AP218" i="7"/>
  <c r="AL218" i="7"/>
  <c r="AH218" i="7"/>
  <c r="AD218" i="7"/>
  <c r="Z218" i="7"/>
  <c r="R218" i="7"/>
  <c r="N218" i="7"/>
  <c r="V218" i="7"/>
  <c r="BD218" i="7"/>
  <c r="BB219" i="7"/>
  <c r="AX219" i="7"/>
  <c r="AT219" i="7"/>
  <c r="AP219" i="7"/>
  <c r="AL219" i="7"/>
  <c r="AH219" i="7"/>
  <c r="AD219" i="7"/>
  <c r="Z219" i="7"/>
  <c r="R219" i="7"/>
  <c r="N219" i="7"/>
  <c r="J219" i="7"/>
  <c r="V219" i="7"/>
  <c r="BD219" i="7"/>
  <c r="BB220" i="7"/>
  <c r="AX220" i="7"/>
  <c r="AT220" i="7"/>
  <c r="AP220" i="7"/>
  <c r="AL220" i="7"/>
  <c r="AH220" i="7"/>
  <c r="AD220" i="7"/>
  <c r="Z220" i="7"/>
  <c r="R220" i="7"/>
  <c r="N220" i="7"/>
  <c r="J220" i="7"/>
  <c r="V220" i="7"/>
  <c r="BD220" i="7"/>
  <c r="BD221" i="7"/>
  <c r="D76" i="5"/>
  <c r="D237" i="5"/>
  <c r="D231" i="5"/>
  <c r="D229" i="5"/>
  <c r="D222" i="5"/>
  <c r="D210" i="5"/>
  <c r="D204" i="5"/>
  <c r="D199" i="5"/>
  <c r="D185" i="5"/>
  <c r="D178" i="5"/>
  <c r="D192" i="5"/>
  <c r="D160" i="5"/>
  <c r="D155" i="5"/>
  <c r="D148" i="5"/>
  <c r="D149" i="5"/>
  <c r="D146" i="5"/>
  <c r="D138" i="5"/>
  <c r="D133" i="5"/>
  <c r="D101" i="5"/>
  <c r="D96" i="5"/>
  <c r="D90" i="5"/>
  <c r="D82" i="5"/>
  <c r="D128" i="5"/>
  <c r="D92" i="5"/>
  <c r="D252" i="5"/>
  <c r="H246" i="5"/>
  <c r="H237" i="5"/>
  <c r="H231" i="5"/>
  <c r="H229" i="5"/>
  <c r="H222" i="5"/>
  <c r="H210" i="5"/>
  <c r="H204" i="5"/>
  <c r="H199" i="5"/>
  <c r="H185" i="5"/>
  <c r="H178" i="5"/>
  <c r="H192" i="5"/>
  <c r="H160" i="5"/>
  <c r="H155" i="5"/>
  <c r="H148" i="5"/>
  <c r="H149" i="5"/>
  <c r="H146" i="5"/>
  <c r="H138" i="5"/>
  <c r="H133" i="5"/>
  <c r="H101" i="5"/>
  <c r="H96" i="5"/>
  <c r="H90" i="5"/>
  <c r="H82" i="5"/>
  <c r="H76" i="5"/>
  <c r="H128" i="5"/>
  <c r="H92" i="5"/>
  <c r="H252" i="5"/>
  <c r="E945" i="7"/>
  <c r="E937" i="7"/>
  <c r="J208" i="5"/>
  <c r="H208" i="5"/>
  <c r="F208" i="5"/>
  <c r="D208" i="5"/>
  <c r="BL831" i="7"/>
  <c r="H180" i="5"/>
  <c r="BD827" i="7"/>
  <c r="BD828" i="7"/>
  <c r="BD829" i="7"/>
  <c r="BB830" i="7"/>
  <c r="AX830" i="7"/>
  <c r="AT830" i="7"/>
  <c r="AP830" i="7"/>
  <c r="AL830" i="7"/>
  <c r="AH830" i="7"/>
  <c r="AD830" i="7"/>
  <c r="Z830" i="7"/>
  <c r="R830" i="7"/>
  <c r="N830" i="7"/>
  <c r="J830" i="7"/>
  <c r="V830" i="7"/>
  <c r="BD830" i="7"/>
  <c r="BD831" i="7"/>
  <c r="D180" i="5"/>
  <c r="D163" i="5"/>
  <c r="J127" i="5"/>
  <c r="J126" i="5"/>
  <c r="H127" i="5"/>
  <c r="H126" i="5"/>
  <c r="D127" i="5"/>
  <c r="D126" i="5"/>
  <c r="F127" i="5"/>
  <c r="F126" i="5"/>
  <c r="C552" i="7"/>
  <c r="E552" i="7"/>
  <c r="J125" i="5"/>
  <c r="J124" i="5"/>
  <c r="H125" i="5"/>
  <c r="D125" i="5"/>
  <c r="F125" i="5"/>
  <c r="G125" i="5"/>
  <c r="E125" i="5"/>
  <c r="G126" i="5"/>
  <c r="E126" i="5"/>
  <c r="BJ596" i="7"/>
  <c r="F104" i="5"/>
  <c r="E105" i="5"/>
  <c r="F105" i="5"/>
  <c r="E106" i="5"/>
  <c r="F106" i="5"/>
  <c r="E107" i="5"/>
  <c r="F107" i="5"/>
  <c r="E108" i="5"/>
  <c r="F108" i="5"/>
  <c r="E109" i="5"/>
  <c r="F109" i="5"/>
  <c r="E110" i="5"/>
  <c r="F110" i="5"/>
  <c r="E111" i="5"/>
  <c r="F111" i="5"/>
  <c r="E112" i="5"/>
  <c r="F112" i="5"/>
  <c r="E113" i="5"/>
  <c r="E114" i="5"/>
  <c r="F114" i="5"/>
  <c r="E115" i="5"/>
  <c r="F115" i="5"/>
  <c r="E116" i="5"/>
  <c r="F116" i="5"/>
  <c r="E117" i="5"/>
  <c r="F117" i="5"/>
  <c r="E119" i="5"/>
  <c r="F119" i="5"/>
  <c r="E120" i="5"/>
  <c r="F120" i="5"/>
  <c r="E121" i="5"/>
  <c r="F121" i="5"/>
  <c r="E122" i="5"/>
  <c r="F122" i="5"/>
  <c r="E123" i="5"/>
  <c r="F123" i="5"/>
  <c r="E124" i="5"/>
  <c r="F124" i="5"/>
  <c r="E127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9" i="5"/>
  <c r="G120" i="5"/>
  <c r="G121" i="5"/>
  <c r="G122" i="5"/>
  <c r="G123" i="5"/>
  <c r="G124" i="5"/>
  <c r="G127" i="5"/>
  <c r="C486" i="7"/>
  <c r="E486" i="7"/>
  <c r="J117" i="5"/>
  <c r="H117" i="5"/>
  <c r="D117" i="5"/>
  <c r="J72" i="5"/>
  <c r="H72" i="5"/>
  <c r="M291" i="7"/>
  <c r="Q291" i="7"/>
  <c r="U291" i="7"/>
  <c r="Y291" i="7"/>
  <c r="AC291" i="7"/>
  <c r="AG291" i="7"/>
  <c r="AK291" i="7"/>
  <c r="AO291" i="7"/>
  <c r="AS291" i="7"/>
  <c r="AW291" i="7"/>
  <c r="BA291" i="7"/>
  <c r="BB291" i="7"/>
  <c r="AX291" i="7"/>
  <c r="AT291" i="7"/>
  <c r="AP291" i="7"/>
  <c r="AL291" i="7"/>
  <c r="AH291" i="7"/>
  <c r="AD291" i="7"/>
  <c r="Z291" i="7"/>
  <c r="R291" i="7"/>
  <c r="K291" i="7"/>
  <c r="N291" i="7"/>
  <c r="J291" i="7"/>
  <c r="V291" i="7"/>
  <c r="BD291" i="7"/>
  <c r="BB292" i="7"/>
  <c r="AX292" i="7"/>
  <c r="AT292" i="7"/>
  <c r="AP292" i="7"/>
  <c r="AL292" i="7"/>
  <c r="AH292" i="7"/>
  <c r="AD292" i="7"/>
  <c r="Z292" i="7"/>
  <c r="R292" i="7"/>
  <c r="N292" i="7"/>
  <c r="J292" i="7"/>
  <c r="V292" i="7"/>
  <c r="BD292" i="7"/>
  <c r="BB293" i="7"/>
  <c r="AX293" i="7"/>
  <c r="AT293" i="7"/>
  <c r="AP293" i="7"/>
  <c r="AL293" i="7"/>
  <c r="AH293" i="7"/>
  <c r="AD293" i="7"/>
  <c r="Z293" i="7"/>
  <c r="R293" i="7"/>
  <c r="N293" i="7"/>
  <c r="J293" i="7"/>
  <c r="V293" i="7"/>
  <c r="BD293" i="7"/>
  <c r="BB294" i="7"/>
  <c r="AX294" i="7"/>
  <c r="AT294" i="7"/>
  <c r="AP294" i="7"/>
  <c r="AL294" i="7"/>
  <c r="AH294" i="7"/>
  <c r="AD294" i="7"/>
  <c r="Z294" i="7"/>
  <c r="R294" i="7"/>
  <c r="N294" i="7"/>
  <c r="J294" i="7"/>
  <c r="V294" i="7"/>
  <c r="BD294" i="7"/>
  <c r="BD295" i="7"/>
  <c r="D72" i="5"/>
  <c r="F72" i="5"/>
  <c r="J202" i="7"/>
  <c r="BD202" i="7"/>
  <c r="J203" i="7"/>
  <c r="BD203" i="7"/>
  <c r="J204" i="7"/>
  <c r="BD204" i="7"/>
  <c r="J205" i="7"/>
  <c r="BD205" i="7"/>
  <c r="J206" i="7"/>
  <c r="BD206" i="7"/>
  <c r="BD207" i="7"/>
  <c r="J195" i="7"/>
  <c r="BD195" i="7"/>
  <c r="J196" i="7"/>
  <c r="BD196" i="7"/>
  <c r="J197" i="7"/>
  <c r="BD197" i="7"/>
  <c r="J198" i="7"/>
  <c r="BD198" i="7"/>
  <c r="J199" i="7"/>
  <c r="BD199" i="7"/>
  <c r="BD200" i="7"/>
  <c r="BD188" i="7"/>
  <c r="J189" i="7"/>
  <c r="BD189" i="7"/>
  <c r="J190" i="7"/>
  <c r="BD190" i="7"/>
  <c r="J191" i="7"/>
  <c r="BD191" i="7"/>
  <c r="J192" i="7"/>
  <c r="BD192" i="7"/>
  <c r="BD193" i="7"/>
  <c r="BD209" i="7"/>
  <c r="D54" i="5"/>
  <c r="BD179" i="7"/>
  <c r="J180" i="7"/>
  <c r="BD180" i="7"/>
  <c r="J181" i="7"/>
  <c r="BD181" i="7"/>
  <c r="J182" i="7"/>
  <c r="BD182" i="7"/>
  <c r="J183" i="7"/>
  <c r="BD183" i="7"/>
  <c r="BD184" i="7"/>
  <c r="D49" i="5"/>
  <c r="BD170" i="7"/>
  <c r="J171" i="7"/>
  <c r="BD171" i="7"/>
  <c r="J172" i="7"/>
  <c r="BD172" i="7"/>
  <c r="J173" i="7"/>
  <c r="BD173" i="7"/>
  <c r="J174" i="7"/>
  <c r="BD174" i="7"/>
  <c r="BD175" i="7"/>
  <c r="D48" i="5"/>
  <c r="BD158" i="7"/>
  <c r="J159" i="7"/>
  <c r="BD159" i="7"/>
  <c r="J160" i="7"/>
  <c r="BD160" i="7"/>
  <c r="J161" i="7"/>
  <c r="BD161" i="7"/>
  <c r="J162" i="7"/>
  <c r="BD162" i="7"/>
  <c r="BD163" i="7"/>
  <c r="M151" i="7"/>
  <c r="Q151" i="7"/>
  <c r="U151" i="7"/>
  <c r="Y151" i="7"/>
  <c r="AC151" i="7"/>
  <c r="AG151" i="7"/>
  <c r="AK151" i="7"/>
  <c r="AO151" i="7"/>
  <c r="AS151" i="7"/>
  <c r="AW151" i="7"/>
  <c r="BA151" i="7"/>
  <c r="K151" i="7"/>
  <c r="O151" i="7"/>
  <c r="S151" i="7"/>
  <c r="W151" i="7"/>
  <c r="AA151" i="7"/>
  <c r="AE151" i="7"/>
  <c r="AI151" i="7"/>
  <c r="AM151" i="7"/>
  <c r="AQ151" i="7"/>
  <c r="AU151" i="7"/>
  <c r="AY151" i="7"/>
  <c r="BB151" i="7"/>
  <c r="AX151" i="7"/>
  <c r="AT151" i="7"/>
  <c r="AP151" i="7"/>
  <c r="AL151" i="7"/>
  <c r="AH151" i="7"/>
  <c r="AD151" i="7"/>
  <c r="Z151" i="7"/>
  <c r="R151" i="7"/>
  <c r="N151" i="7"/>
  <c r="J151" i="7"/>
  <c r="V151" i="7"/>
  <c r="BD151" i="7"/>
  <c r="M152" i="7"/>
  <c r="Q152" i="7"/>
  <c r="U152" i="7"/>
  <c r="Y152" i="7"/>
  <c r="AC152" i="7"/>
  <c r="AG152" i="7"/>
  <c r="AK152" i="7"/>
  <c r="AO152" i="7"/>
  <c r="AS152" i="7"/>
  <c r="AW152" i="7"/>
  <c r="BA152" i="7"/>
  <c r="K152" i="7"/>
  <c r="O152" i="7"/>
  <c r="S152" i="7"/>
  <c r="W152" i="7"/>
  <c r="AA152" i="7"/>
  <c r="AE152" i="7"/>
  <c r="AI152" i="7"/>
  <c r="AM152" i="7"/>
  <c r="AQ152" i="7"/>
  <c r="AU152" i="7"/>
  <c r="AY152" i="7"/>
  <c r="BB152" i="7"/>
  <c r="AX152" i="7"/>
  <c r="AT152" i="7"/>
  <c r="AP152" i="7"/>
  <c r="AL152" i="7"/>
  <c r="AH152" i="7"/>
  <c r="AD152" i="7"/>
  <c r="Z152" i="7"/>
  <c r="R152" i="7"/>
  <c r="N152" i="7"/>
  <c r="J152" i="7"/>
  <c r="V152" i="7"/>
  <c r="BD152" i="7"/>
  <c r="M153" i="7"/>
  <c r="Q153" i="7"/>
  <c r="U153" i="7"/>
  <c r="Y153" i="7"/>
  <c r="AC153" i="7"/>
  <c r="AG153" i="7"/>
  <c r="AK153" i="7"/>
  <c r="AO153" i="7"/>
  <c r="AS153" i="7"/>
  <c r="AW153" i="7"/>
  <c r="BA153" i="7"/>
  <c r="K153" i="7"/>
  <c r="O153" i="7"/>
  <c r="S153" i="7"/>
  <c r="W153" i="7"/>
  <c r="AA153" i="7"/>
  <c r="AE153" i="7"/>
  <c r="AI153" i="7"/>
  <c r="AM153" i="7"/>
  <c r="AQ153" i="7"/>
  <c r="AU153" i="7"/>
  <c r="AY153" i="7"/>
  <c r="BB153" i="7"/>
  <c r="AX153" i="7"/>
  <c r="AT153" i="7"/>
  <c r="AP153" i="7"/>
  <c r="AL153" i="7"/>
  <c r="AH153" i="7"/>
  <c r="AD153" i="7"/>
  <c r="Z153" i="7"/>
  <c r="R153" i="7"/>
  <c r="N153" i="7"/>
  <c r="J153" i="7"/>
  <c r="V153" i="7"/>
  <c r="BD153" i="7"/>
  <c r="M154" i="7"/>
  <c r="Q154" i="7"/>
  <c r="U154" i="7"/>
  <c r="Y154" i="7"/>
  <c r="AC154" i="7"/>
  <c r="AG154" i="7"/>
  <c r="AK154" i="7"/>
  <c r="AO154" i="7"/>
  <c r="AS154" i="7"/>
  <c r="AW154" i="7"/>
  <c r="BA154" i="7"/>
  <c r="K154" i="7"/>
  <c r="O154" i="7"/>
  <c r="S154" i="7"/>
  <c r="W154" i="7"/>
  <c r="AA154" i="7"/>
  <c r="AE154" i="7"/>
  <c r="AI154" i="7"/>
  <c r="AM154" i="7"/>
  <c r="AQ154" i="7"/>
  <c r="AU154" i="7"/>
  <c r="AY154" i="7"/>
  <c r="BB154" i="7"/>
  <c r="AX154" i="7"/>
  <c r="AT154" i="7"/>
  <c r="AP154" i="7"/>
  <c r="AL154" i="7"/>
  <c r="AH154" i="7"/>
  <c r="AD154" i="7"/>
  <c r="Z154" i="7"/>
  <c r="R154" i="7"/>
  <c r="N154" i="7"/>
  <c r="J154" i="7"/>
  <c r="V154" i="7"/>
  <c r="BD154" i="7"/>
  <c r="M155" i="7"/>
  <c r="Q155" i="7"/>
  <c r="U155" i="7"/>
  <c r="Y155" i="7"/>
  <c r="AC155" i="7"/>
  <c r="AG155" i="7"/>
  <c r="AK155" i="7"/>
  <c r="AO155" i="7"/>
  <c r="AS155" i="7"/>
  <c r="AW155" i="7"/>
  <c r="BA155" i="7"/>
  <c r="S155" i="7"/>
  <c r="W155" i="7"/>
  <c r="AA155" i="7"/>
  <c r="AE155" i="7"/>
  <c r="AI155" i="7"/>
  <c r="AM155" i="7"/>
  <c r="AQ155" i="7"/>
  <c r="AU155" i="7"/>
  <c r="AY155" i="7"/>
  <c r="BB155" i="7"/>
  <c r="AX155" i="7"/>
  <c r="AT155" i="7"/>
  <c r="AP155" i="7"/>
  <c r="AL155" i="7"/>
  <c r="AH155" i="7"/>
  <c r="AD155" i="7"/>
  <c r="Z155" i="7"/>
  <c r="R155" i="7"/>
  <c r="N155" i="7"/>
  <c r="J155" i="7"/>
  <c r="V155" i="7"/>
  <c r="BD155" i="7"/>
  <c r="BD156" i="7"/>
  <c r="BD165" i="7"/>
  <c r="D46" i="5"/>
  <c r="J140" i="7"/>
  <c r="BD140" i="7"/>
  <c r="J141" i="7"/>
  <c r="BD141" i="7"/>
  <c r="J142" i="7"/>
  <c r="BD142" i="7"/>
  <c r="J143" i="7"/>
  <c r="BD143" i="7"/>
  <c r="J144" i="7"/>
  <c r="BD144" i="7"/>
  <c r="BD145" i="7"/>
  <c r="J133" i="7"/>
  <c r="BD133" i="7"/>
  <c r="J134" i="7"/>
  <c r="BD134" i="7"/>
  <c r="J135" i="7"/>
  <c r="BD135" i="7"/>
  <c r="J136" i="7"/>
  <c r="BD136" i="7"/>
  <c r="J137" i="7"/>
  <c r="BD137" i="7"/>
  <c r="BD138" i="7"/>
  <c r="J126" i="7"/>
  <c r="BD126" i="7"/>
  <c r="J127" i="7"/>
  <c r="BD127" i="7"/>
  <c r="J128" i="7"/>
  <c r="BD128" i="7"/>
  <c r="J129" i="7"/>
  <c r="BD129" i="7"/>
  <c r="J130" i="7"/>
  <c r="BD130" i="7"/>
  <c r="BD131" i="7"/>
  <c r="BD147" i="7"/>
  <c r="D41" i="5"/>
  <c r="BD115" i="7"/>
  <c r="J116" i="7"/>
  <c r="BD116" i="7"/>
  <c r="J117" i="7"/>
  <c r="BD117" i="7"/>
  <c r="J118" i="7"/>
  <c r="BD118" i="7"/>
  <c r="J119" i="7"/>
  <c r="BD119" i="7"/>
  <c r="BD120" i="7"/>
  <c r="BD108" i="7"/>
  <c r="J109" i="7"/>
  <c r="BD109" i="7"/>
  <c r="J110" i="7"/>
  <c r="BD110" i="7"/>
  <c r="J111" i="7"/>
  <c r="BD111" i="7"/>
  <c r="J112" i="7"/>
  <c r="BD112" i="7"/>
  <c r="BD113" i="7"/>
  <c r="BD101" i="7"/>
  <c r="J102" i="7"/>
  <c r="BD102" i="7"/>
  <c r="J103" i="7"/>
  <c r="BD103" i="7"/>
  <c r="J104" i="7"/>
  <c r="BD104" i="7"/>
  <c r="J105" i="7"/>
  <c r="BD105" i="7"/>
  <c r="BD106" i="7"/>
  <c r="BD94" i="7"/>
  <c r="J95" i="7"/>
  <c r="BD95" i="7"/>
  <c r="J96" i="7"/>
  <c r="BD96" i="7"/>
  <c r="J97" i="7"/>
  <c r="BD97" i="7"/>
  <c r="J98" i="7"/>
  <c r="BD98" i="7"/>
  <c r="BD99" i="7"/>
  <c r="BD87" i="7"/>
  <c r="J88" i="7"/>
  <c r="BD88" i="7"/>
  <c r="J89" i="7"/>
  <c r="BD89" i="7"/>
  <c r="J90" i="7"/>
  <c r="BD90" i="7"/>
  <c r="J91" i="7"/>
  <c r="BD91" i="7"/>
  <c r="BD92" i="7"/>
  <c r="BD80" i="7"/>
  <c r="J81" i="7"/>
  <c r="BD81" i="7"/>
  <c r="J82" i="7"/>
  <c r="BD82" i="7"/>
  <c r="J83" i="7"/>
  <c r="BD83" i="7"/>
  <c r="J84" i="7"/>
  <c r="BD84" i="7"/>
  <c r="BD85" i="7"/>
  <c r="BD122" i="7"/>
  <c r="D35" i="5"/>
  <c r="J71" i="7"/>
  <c r="BD71" i="7"/>
  <c r="J72" i="7"/>
  <c r="BD72" i="7"/>
  <c r="J73" i="7"/>
  <c r="BD73" i="7"/>
  <c r="J74" i="7"/>
  <c r="BD74" i="7"/>
  <c r="J75" i="7"/>
  <c r="BD75" i="7"/>
  <c r="BD76" i="7"/>
  <c r="D26" i="5"/>
  <c r="M60" i="7"/>
  <c r="Q60" i="7"/>
  <c r="U60" i="7"/>
  <c r="Y60" i="7"/>
  <c r="AC60" i="7"/>
  <c r="AG60" i="7"/>
  <c r="AK60" i="7"/>
  <c r="AO60" i="7"/>
  <c r="AS60" i="7"/>
  <c r="AW60" i="7"/>
  <c r="BA60" i="7"/>
  <c r="K60" i="7"/>
  <c r="O60" i="7"/>
  <c r="S60" i="7"/>
  <c r="W60" i="7"/>
  <c r="AA60" i="7"/>
  <c r="AE60" i="7"/>
  <c r="AI60" i="7"/>
  <c r="AM60" i="7"/>
  <c r="AQ60" i="7"/>
  <c r="AU60" i="7"/>
  <c r="AY60" i="7"/>
  <c r="BB60" i="7"/>
  <c r="AX60" i="7"/>
  <c r="AT60" i="7"/>
  <c r="AP60" i="7"/>
  <c r="AL60" i="7"/>
  <c r="AH60" i="7"/>
  <c r="AD60" i="7"/>
  <c r="Z60" i="7"/>
  <c r="R60" i="7"/>
  <c r="N60" i="7"/>
  <c r="J60" i="7"/>
  <c r="V60" i="7"/>
  <c r="BD60" i="7"/>
  <c r="M61" i="7"/>
  <c r="Q61" i="7"/>
  <c r="U61" i="7"/>
  <c r="Y61" i="7"/>
  <c r="AC61" i="7"/>
  <c r="AG61" i="7"/>
  <c r="AK61" i="7"/>
  <c r="AO61" i="7"/>
  <c r="AS61" i="7"/>
  <c r="AW61" i="7"/>
  <c r="BA61" i="7"/>
  <c r="K61" i="7"/>
  <c r="O61" i="7"/>
  <c r="S61" i="7"/>
  <c r="W61" i="7"/>
  <c r="AA61" i="7"/>
  <c r="AE61" i="7"/>
  <c r="AI61" i="7"/>
  <c r="AM61" i="7"/>
  <c r="AQ61" i="7"/>
  <c r="AU61" i="7"/>
  <c r="AY61" i="7"/>
  <c r="BB61" i="7"/>
  <c r="AX61" i="7"/>
  <c r="AT61" i="7"/>
  <c r="AP61" i="7"/>
  <c r="AL61" i="7"/>
  <c r="AH61" i="7"/>
  <c r="AD61" i="7"/>
  <c r="Z61" i="7"/>
  <c r="R61" i="7"/>
  <c r="N61" i="7"/>
  <c r="J61" i="7"/>
  <c r="V61" i="7"/>
  <c r="BD61" i="7"/>
  <c r="M62" i="7"/>
  <c r="Q62" i="7"/>
  <c r="U62" i="7"/>
  <c r="Y62" i="7"/>
  <c r="AC62" i="7"/>
  <c r="AG62" i="7"/>
  <c r="AK62" i="7"/>
  <c r="AO62" i="7"/>
  <c r="AS62" i="7"/>
  <c r="AW62" i="7"/>
  <c r="BA62" i="7"/>
  <c r="K62" i="7"/>
  <c r="O62" i="7"/>
  <c r="S62" i="7"/>
  <c r="W62" i="7"/>
  <c r="AA62" i="7"/>
  <c r="AE62" i="7"/>
  <c r="AI62" i="7"/>
  <c r="AM62" i="7"/>
  <c r="AQ62" i="7"/>
  <c r="AU62" i="7"/>
  <c r="AY62" i="7"/>
  <c r="BB62" i="7"/>
  <c r="AX62" i="7"/>
  <c r="AT62" i="7"/>
  <c r="AP62" i="7"/>
  <c r="AL62" i="7"/>
  <c r="AH62" i="7"/>
  <c r="AD62" i="7"/>
  <c r="Z62" i="7"/>
  <c r="R62" i="7"/>
  <c r="N62" i="7"/>
  <c r="J62" i="7"/>
  <c r="V62" i="7"/>
  <c r="BD62" i="7"/>
  <c r="M63" i="7"/>
  <c r="Q63" i="7"/>
  <c r="U63" i="7"/>
  <c r="Y63" i="7"/>
  <c r="AC63" i="7"/>
  <c r="AG63" i="7"/>
  <c r="AK63" i="7"/>
  <c r="AO63" i="7"/>
  <c r="AS63" i="7"/>
  <c r="AW63" i="7"/>
  <c r="BA63" i="7"/>
  <c r="K63" i="7"/>
  <c r="O63" i="7"/>
  <c r="S63" i="7"/>
  <c r="W63" i="7"/>
  <c r="AA63" i="7"/>
  <c r="AE63" i="7"/>
  <c r="AI63" i="7"/>
  <c r="AM63" i="7"/>
  <c r="AQ63" i="7"/>
  <c r="AU63" i="7"/>
  <c r="AY63" i="7"/>
  <c r="BB63" i="7"/>
  <c r="AX63" i="7"/>
  <c r="AT63" i="7"/>
  <c r="AP63" i="7"/>
  <c r="AL63" i="7"/>
  <c r="AH63" i="7"/>
  <c r="AD63" i="7"/>
  <c r="Z63" i="7"/>
  <c r="R63" i="7"/>
  <c r="N63" i="7"/>
  <c r="J63" i="7"/>
  <c r="V63" i="7"/>
  <c r="BD63" i="7"/>
  <c r="M64" i="7"/>
  <c r="Q64" i="7"/>
  <c r="U64" i="7"/>
  <c r="Y64" i="7"/>
  <c r="AC64" i="7"/>
  <c r="AG64" i="7"/>
  <c r="AK64" i="7"/>
  <c r="AO64" i="7"/>
  <c r="AS64" i="7"/>
  <c r="AW64" i="7"/>
  <c r="BA64" i="7"/>
  <c r="S64" i="7"/>
  <c r="W64" i="7"/>
  <c r="AA64" i="7"/>
  <c r="AE64" i="7"/>
  <c r="AI64" i="7"/>
  <c r="AM64" i="7"/>
  <c r="AQ64" i="7"/>
  <c r="AU64" i="7"/>
  <c r="AY64" i="7"/>
  <c r="BB64" i="7"/>
  <c r="AX64" i="7"/>
  <c r="AT64" i="7"/>
  <c r="AP64" i="7"/>
  <c r="AL64" i="7"/>
  <c r="AH64" i="7"/>
  <c r="AD64" i="7"/>
  <c r="Z64" i="7"/>
  <c r="R64" i="7"/>
  <c r="N64" i="7"/>
  <c r="J64" i="7"/>
  <c r="V64" i="7"/>
  <c r="BD64" i="7"/>
  <c r="BD65" i="7"/>
  <c r="M53" i="7"/>
  <c r="Q53" i="7"/>
  <c r="U53" i="7"/>
  <c r="Y53" i="7"/>
  <c r="AC53" i="7"/>
  <c r="AG53" i="7"/>
  <c r="AK53" i="7"/>
  <c r="AO53" i="7"/>
  <c r="AS53" i="7"/>
  <c r="AW53" i="7"/>
  <c r="BA53" i="7"/>
  <c r="K53" i="7"/>
  <c r="O53" i="7"/>
  <c r="S53" i="7"/>
  <c r="W53" i="7"/>
  <c r="AA53" i="7"/>
  <c r="AE53" i="7"/>
  <c r="AI53" i="7"/>
  <c r="AM53" i="7"/>
  <c r="AQ53" i="7"/>
  <c r="AU53" i="7"/>
  <c r="AY53" i="7"/>
  <c r="BB53" i="7"/>
  <c r="AX53" i="7"/>
  <c r="AT53" i="7"/>
  <c r="AP53" i="7"/>
  <c r="AL53" i="7"/>
  <c r="AH53" i="7"/>
  <c r="AD53" i="7"/>
  <c r="Z53" i="7"/>
  <c r="R53" i="7"/>
  <c r="N53" i="7"/>
  <c r="J53" i="7"/>
  <c r="V53" i="7"/>
  <c r="BD53" i="7"/>
  <c r="M54" i="7"/>
  <c r="Q54" i="7"/>
  <c r="U54" i="7"/>
  <c r="Y54" i="7"/>
  <c r="AC54" i="7"/>
  <c r="AG54" i="7"/>
  <c r="AK54" i="7"/>
  <c r="AO54" i="7"/>
  <c r="AS54" i="7"/>
  <c r="AW54" i="7"/>
  <c r="BA54" i="7"/>
  <c r="K54" i="7"/>
  <c r="O54" i="7"/>
  <c r="S54" i="7"/>
  <c r="W54" i="7"/>
  <c r="AA54" i="7"/>
  <c r="AE54" i="7"/>
  <c r="AI54" i="7"/>
  <c r="AM54" i="7"/>
  <c r="AQ54" i="7"/>
  <c r="AU54" i="7"/>
  <c r="AY54" i="7"/>
  <c r="BB54" i="7"/>
  <c r="AX54" i="7"/>
  <c r="AT54" i="7"/>
  <c r="AP54" i="7"/>
  <c r="AL54" i="7"/>
  <c r="AH54" i="7"/>
  <c r="AD54" i="7"/>
  <c r="Z54" i="7"/>
  <c r="R54" i="7"/>
  <c r="N54" i="7"/>
  <c r="J54" i="7"/>
  <c r="V54" i="7"/>
  <c r="BD54" i="7"/>
  <c r="M55" i="7"/>
  <c r="Q55" i="7"/>
  <c r="U55" i="7"/>
  <c r="Y55" i="7"/>
  <c r="AC55" i="7"/>
  <c r="AG55" i="7"/>
  <c r="AK55" i="7"/>
  <c r="AO55" i="7"/>
  <c r="AS55" i="7"/>
  <c r="AW55" i="7"/>
  <c r="BA55" i="7"/>
  <c r="K55" i="7"/>
  <c r="O55" i="7"/>
  <c r="S55" i="7"/>
  <c r="W55" i="7"/>
  <c r="AA55" i="7"/>
  <c r="AE55" i="7"/>
  <c r="AI55" i="7"/>
  <c r="AM55" i="7"/>
  <c r="AQ55" i="7"/>
  <c r="AU55" i="7"/>
  <c r="AY55" i="7"/>
  <c r="BB55" i="7"/>
  <c r="AX55" i="7"/>
  <c r="AT55" i="7"/>
  <c r="AP55" i="7"/>
  <c r="AL55" i="7"/>
  <c r="AH55" i="7"/>
  <c r="AD55" i="7"/>
  <c r="Z55" i="7"/>
  <c r="R55" i="7"/>
  <c r="N55" i="7"/>
  <c r="J55" i="7"/>
  <c r="V55" i="7"/>
  <c r="BD55" i="7"/>
  <c r="M56" i="7"/>
  <c r="Q56" i="7"/>
  <c r="U56" i="7"/>
  <c r="Y56" i="7"/>
  <c r="AC56" i="7"/>
  <c r="AG56" i="7"/>
  <c r="AK56" i="7"/>
  <c r="AO56" i="7"/>
  <c r="AS56" i="7"/>
  <c r="AW56" i="7"/>
  <c r="BA56" i="7"/>
  <c r="K56" i="7"/>
  <c r="O56" i="7"/>
  <c r="S56" i="7"/>
  <c r="W56" i="7"/>
  <c r="AA56" i="7"/>
  <c r="AE56" i="7"/>
  <c r="AI56" i="7"/>
  <c r="AM56" i="7"/>
  <c r="AQ56" i="7"/>
  <c r="AU56" i="7"/>
  <c r="AY56" i="7"/>
  <c r="BB56" i="7"/>
  <c r="AX56" i="7"/>
  <c r="AT56" i="7"/>
  <c r="AP56" i="7"/>
  <c r="AL56" i="7"/>
  <c r="AH56" i="7"/>
  <c r="AD56" i="7"/>
  <c r="Z56" i="7"/>
  <c r="R56" i="7"/>
  <c r="N56" i="7"/>
  <c r="J56" i="7"/>
  <c r="V56" i="7"/>
  <c r="BD56" i="7"/>
  <c r="M57" i="7"/>
  <c r="Q57" i="7"/>
  <c r="U57" i="7"/>
  <c r="Y57" i="7"/>
  <c r="AC57" i="7"/>
  <c r="AG57" i="7"/>
  <c r="AK57" i="7"/>
  <c r="AO57" i="7"/>
  <c r="AS57" i="7"/>
  <c r="AW57" i="7"/>
  <c r="BA57" i="7"/>
  <c r="S57" i="7"/>
  <c r="W57" i="7"/>
  <c r="AA57" i="7"/>
  <c r="AE57" i="7"/>
  <c r="AI57" i="7"/>
  <c r="AM57" i="7"/>
  <c r="AQ57" i="7"/>
  <c r="AU57" i="7"/>
  <c r="AY57" i="7"/>
  <c r="BB57" i="7"/>
  <c r="AX57" i="7"/>
  <c r="AT57" i="7"/>
  <c r="AP57" i="7"/>
  <c r="AL57" i="7"/>
  <c r="AH57" i="7"/>
  <c r="AD57" i="7"/>
  <c r="Z57" i="7"/>
  <c r="R57" i="7"/>
  <c r="N57" i="7"/>
  <c r="J57" i="7"/>
  <c r="V57" i="7"/>
  <c r="BD57" i="7"/>
  <c r="BD58" i="7"/>
  <c r="BD46" i="7"/>
  <c r="AX47" i="7"/>
  <c r="AT47" i="7"/>
  <c r="AP47" i="7"/>
  <c r="AL47" i="7"/>
  <c r="AH47" i="7"/>
  <c r="AD47" i="7"/>
  <c r="Z47" i="7"/>
  <c r="R47" i="7"/>
  <c r="N47" i="7"/>
  <c r="J47" i="7"/>
  <c r="V47" i="7"/>
  <c r="BD47" i="7"/>
  <c r="AX48" i="7"/>
  <c r="AT48" i="7"/>
  <c r="AP48" i="7"/>
  <c r="AL48" i="7"/>
  <c r="AH48" i="7"/>
  <c r="AD48" i="7"/>
  <c r="Z48" i="7"/>
  <c r="R48" i="7"/>
  <c r="N48" i="7"/>
  <c r="J48" i="7"/>
  <c r="V48" i="7"/>
  <c r="BD48" i="7"/>
  <c r="AX49" i="7"/>
  <c r="AT49" i="7"/>
  <c r="AP49" i="7"/>
  <c r="AL49" i="7"/>
  <c r="AH49" i="7"/>
  <c r="AD49" i="7"/>
  <c r="Z49" i="7"/>
  <c r="R49" i="7"/>
  <c r="N49" i="7"/>
  <c r="J49" i="7"/>
  <c r="V49" i="7"/>
  <c r="BD49" i="7"/>
  <c r="AX50" i="7"/>
  <c r="AT50" i="7"/>
  <c r="AP50" i="7"/>
  <c r="AL50" i="7"/>
  <c r="AH50" i="7"/>
  <c r="AD50" i="7"/>
  <c r="Z50" i="7"/>
  <c r="R50" i="7"/>
  <c r="N50" i="7"/>
  <c r="J50" i="7"/>
  <c r="V50" i="7"/>
  <c r="BD50" i="7"/>
  <c r="BD51" i="7"/>
  <c r="AX39" i="7"/>
  <c r="AT39" i="7"/>
  <c r="AP39" i="7"/>
  <c r="AL39" i="7"/>
  <c r="AH39" i="7"/>
  <c r="AD39" i="7"/>
  <c r="Z39" i="7"/>
  <c r="R39" i="7"/>
  <c r="N39" i="7"/>
  <c r="J39" i="7"/>
  <c r="V39" i="7"/>
  <c r="BD39" i="7"/>
  <c r="AX40" i="7"/>
  <c r="AT40" i="7"/>
  <c r="AP40" i="7"/>
  <c r="AL40" i="7"/>
  <c r="AH40" i="7"/>
  <c r="AD40" i="7"/>
  <c r="Z40" i="7"/>
  <c r="R40" i="7"/>
  <c r="N40" i="7"/>
  <c r="J40" i="7"/>
  <c r="V40" i="7"/>
  <c r="BD40" i="7"/>
  <c r="AX41" i="7"/>
  <c r="AT41" i="7"/>
  <c r="AP41" i="7"/>
  <c r="AL41" i="7"/>
  <c r="AH41" i="7"/>
  <c r="AD41" i="7"/>
  <c r="Z41" i="7"/>
  <c r="R41" i="7"/>
  <c r="N41" i="7"/>
  <c r="J41" i="7"/>
  <c r="V41" i="7"/>
  <c r="BD41" i="7"/>
  <c r="AX42" i="7"/>
  <c r="AT42" i="7"/>
  <c r="AP42" i="7"/>
  <c r="AL42" i="7"/>
  <c r="AH42" i="7"/>
  <c r="AD42" i="7"/>
  <c r="Z42" i="7"/>
  <c r="R42" i="7"/>
  <c r="N42" i="7"/>
  <c r="J42" i="7"/>
  <c r="V42" i="7"/>
  <c r="BD42" i="7"/>
  <c r="AX43" i="7"/>
  <c r="AT43" i="7"/>
  <c r="AP43" i="7"/>
  <c r="AL43" i="7"/>
  <c r="AH43" i="7"/>
  <c r="AD43" i="7"/>
  <c r="Z43" i="7"/>
  <c r="R43" i="7"/>
  <c r="N43" i="7"/>
  <c r="J43" i="7"/>
  <c r="V43" i="7"/>
  <c r="BD43" i="7"/>
  <c r="BD44" i="7"/>
  <c r="BD32" i="7"/>
  <c r="M33" i="7"/>
  <c r="Q33" i="7"/>
  <c r="U33" i="7"/>
  <c r="Y33" i="7"/>
  <c r="AC33" i="7"/>
  <c r="AG33" i="7"/>
  <c r="AK33" i="7"/>
  <c r="AO33" i="7"/>
  <c r="AS33" i="7"/>
  <c r="AW33" i="7"/>
  <c r="BA33" i="7"/>
  <c r="K33" i="7"/>
  <c r="O33" i="7"/>
  <c r="S33" i="7"/>
  <c r="W33" i="7"/>
  <c r="AA33" i="7"/>
  <c r="AE33" i="7"/>
  <c r="AI33" i="7"/>
  <c r="AM33" i="7"/>
  <c r="AQ33" i="7"/>
  <c r="AU33" i="7"/>
  <c r="AY33" i="7"/>
  <c r="BB33" i="7"/>
  <c r="AX33" i="7"/>
  <c r="AT33" i="7"/>
  <c r="AP33" i="7"/>
  <c r="AL33" i="7"/>
  <c r="AH33" i="7"/>
  <c r="AD33" i="7"/>
  <c r="Z33" i="7"/>
  <c r="R33" i="7"/>
  <c r="N33" i="7"/>
  <c r="J33" i="7"/>
  <c r="V33" i="7"/>
  <c r="BD33" i="7"/>
  <c r="M34" i="7"/>
  <c r="Q34" i="7"/>
  <c r="U34" i="7"/>
  <c r="Y34" i="7"/>
  <c r="AC34" i="7"/>
  <c r="AG34" i="7"/>
  <c r="AK34" i="7"/>
  <c r="AO34" i="7"/>
  <c r="AS34" i="7"/>
  <c r="AW34" i="7"/>
  <c r="BA34" i="7"/>
  <c r="K34" i="7"/>
  <c r="O34" i="7"/>
  <c r="S34" i="7"/>
  <c r="W34" i="7"/>
  <c r="AA34" i="7"/>
  <c r="AE34" i="7"/>
  <c r="AI34" i="7"/>
  <c r="AM34" i="7"/>
  <c r="AQ34" i="7"/>
  <c r="AU34" i="7"/>
  <c r="AY34" i="7"/>
  <c r="BB34" i="7"/>
  <c r="AX34" i="7"/>
  <c r="AT34" i="7"/>
  <c r="AP34" i="7"/>
  <c r="AL34" i="7"/>
  <c r="AH34" i="7"/>
  <c r="AD34" i="7"/>
  <c r="Z34" i="7"/>
  <c r="R34" i="7"/>
  <c r="N34" i="7"/>
  <c r="J34" i="7"/>
  <c r="V34" i="7"/>
  <c r="BD34" i="7"/>
  <c r="M35" i="7"/>
  <c r="Q35" i="7"/>
  <c r="U35" i="7"/>
  <c r="Y35" i="7"/>
  <c r="AC35" i="7"/>
  <c r="AG35" i="7"/>
  <c r="AK35" i="7"/>
  <c r="AO35" i="7"/>
  <c r="AS35" i="7"/>
  <c r="AW35" i="7"/>
  <c r="BA35" i="7"/>
  <c r="K35" i="7"/>
  <c r="O35" i="7"/>
  <c r="S35" i="7"/>
  <c r="W35" i="7"/>
  <c r="AA35" i="7"/>
  <c r="AE35" i="7"/>
  <c r="AI35" i="7"/>
  <c r="AM35" i="7"/>
  <c r="AQ35" i="7"/>
  <c r="AU35" i="7"/>
  <c r="AY35" i="7"/>
  <c r="BB35" i="7"/>
  <c r="AX35" i="7"/>
  <c r="AT35" i="7"/>
  <c r="AP35" i="7"/>
  <c r="AL35" i="7"/>
  <c r="AH35" i="7"/>
  <c r="AD35" i="7"/>
  <c r="Z35" i="7"/>
  <c r="R35" i="7"/>
  <c r="N35" i="7"/>
  <c r="J35" i="7"/>
  <c r="V35" i="7"/>
  <c r="BD35" i="7"/>
  <c r="M36" i="7"/>
  <c r="Q36" i="7"/>
  <c r="U36" i="7"/>
  <c r="Y36" i="7"/>
  <c r="AC36" i="7"/>
  <c r="AG36" i="7"/>
  <c r="AK36" i="7"/>
  <c r="AO36" i="7"/>
  <c r="AS36" i="7"/>
  <c r="AW36" i="7"/>
  <c r="BA36" i="7"/>
  <c r="S36" i="7"/>
  <c r="W36" i="7"/>
  <c r="AA36" i="7"/>
  <c r="AE36" i="7"/>
  <c r="AI36" i="7"/>
  <c r="AM36" i="7"/>
  <c r="AQ36" i="7"/>
  <c r="AU36" i="7"/>
  <c r="AY36" i="7"/>
  <c r="BB36" i="7"/>
  <c r="AX36" i="7"/>
  <c r="AT36" i="7"/>
  <c r="AP36" i="7"/>
  <c r="AL36" i="7"/>
  <c r="AH36" i="7"/>
  <c r="AD36" i="7"/>
  <c r="Z36" i="7"/>
  <c r="R36" i="7"/>
  <c r="N36" i="7"/>
  <c r="J36" i="7"/>
  <c r="V36" i="7"/>
  <c r="BD36" i="7"/>
  <c r="BD37" i="7"/>
  <c r="BD67" i="7"/>
  <c r="D23" i="5"/>
  <c r="BD15" i="7"/>
  <c r="BD16" i="7"/>
  <c r="BD17" i="7"/>
  <c r="BB18" i="7"/>
  <c r="AX18" i="7"/>
  <c r="AT18" i="7"/>
  <c r="AP18" i="7"/>
  <c r="AL18" i="7"/>
  <c r="AH18" i="7"/>
  <c r="AD18" i="7"/>
  <c r="Z18" i="7"/>
  <c r="R18" i="7"/>
  <c r="N18" i="7"/>
  <c r="J18" i="7"/>
  <c r="V18" i="7"/>
  <c r="BD18" i="7"/>
  <c r="BD19" i="7"/>
  <c r="D14" i="5"/>
  <c r="D57" i="5"/>
  <c r="F54" i="5"/>
  <c r="F49" i="5"/>
  <c r="F48" i="5"/>
  <c r="F46" i="5"/>
  <c r="F41" i="5"/>
  <c r="F35" i="5"/>
  <c r="F26" i="5"/>
  <c r="F23" i="5"/>
  <c r="F14" i="5"/>
  <c r="F57" i="5"/>
  <c r="D18" i="5"/>
  <c r="F18" i="5"/>
  <c r="J18" i="5"/>
  <c r="H18" i="5"/>
  <c r="J17" i="5"/>
  <c r="H17" i="5"/>
  <c r="F17" i="5"/>
  <c r="BD25" i="7"/>
  <c r="AX26" i="7"/>
  <c r="AT26" i="7"/>
  <c r="AP26" i="7"/>
  <c r="AL26" i="7"/>
  <c r="AH26" i="7"/>
  <c r="AD26" i="7"/>
  <c r="Z26" i="7"/>
  <c r="R26" i="7"/>
  <c r="N26" i="7"/>
  <c r="J26" i="7"/>
  <c r="V26" i="7"/>
  <c r="BD26" i="7"/>
  <c r="AX27" i="7"/>
  <c r="AT27" i="7"/>
  <c r="AP27" i="7"/>
  <c r="AL27" i="7"/>
  <c r="AH27" i="7"/>
  <c r="AD27" i="7"/>
  <c r="Z27" i="7"/>
  <c r="R27" i="7"/>
  <c r="N27" i="7"/>
  <c r="J27" i="7"/>
  <c r="V27" i="7"/>
  <c r="BD27" i="7"/>
  <c r="AX28" i="7"/>
  <c r="AT28" i="7"/>
  <c r="AP28" i="7"/>
  <c r="AL28" i="7"/>
  <c r="AH28" i="7"/>
  <c r="AD28" i="7"/>
  <c r="Z28" i="7"/>
  <c r="R28" i="7"/>
  <c r="N28" i="7"/>
  <c r="J28" i="7"/>
  <c r="V28" i="7"/>
  <c r="BD28" i="7"/>
  <c r="AX29" i="7"/>
  <c r="AT29" i="7"/>
  <c r="AP29" i="7"/>
  <c r="AL29" i="7"/>
  <c r="AH29" i="7"/>
  <c r="AD29" i="7"/>
  <c r="Z29" i="7"/>
  <c r="R29" i="7"/>
  <c r="N29" i="7"/>
  <c r="J29" i="7"/>
  <c r="V29" i="7"/>
  <c r="BD29" i="7"/>
  <c r="BD30" i="7"/>
  <c r="D17" i="5"/>
  <c r="F131" i="5"/>
  <c r="F132" i="5"/>
  <c r="F136" i="5"/>
  <c r="F137" i="5"/>
  <c r="F141" i="5"/>
  <c r="F142" i="5"/>
  <c r="F143" i="5"/>
  <c r="F144" i="5"/>
  <c r="F145" i="5"/>
  <c r="F152" i="5"/>
  <c r="F153" i="5"/>
  <c r="F154" i="5"/>
  <c r="F158" i="5"/>
  <c r="F159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83" i="5"/>
  <c r="F184" i="5"/>
  <c r="F188" i="5"/>
  <c r="F189" i="5"/>
  <c r="F190" i="5"/>
  <c r="F191" i="5"/>
  <c r="F195" i="5"/>
  <c r="F196" i="5"/>
  <c r="F197" i="5"/>
  <c r="F198" i="5"/>
  <c r="F202" i="5"/>
  <c r="F203" i="5"/>
  <c r="F207" i="5"/>
  <c r="F209" i="5"/>
  <c r="F213" i="5"/>
  <c r="F214" i="5"/>
  <c r="F215" i="5"/>
  <c r="F216" i="5"/>
  <c r="F217" i="5"/>
  <c r="F218" i="5"/>
  <c r="F219" i="5"/>
  <c r="F220" i="5"/>
  <c r="F221" i="5"/>
  <c r="F225" i="5"/>
  <c r="F226" i="5"/>
  <c r="F227" i="5"/>
  <c r="F228" i="5"/>
  <c r="F234" i="5"/>
  <c r="F235" i="5"/>
  <c r="F236" i="5"/>
  <c r="F240" i="5"/>
  <c r="F241" i="5"/>
  <c r="F244" i="5"/>
  <c r="BJ1127" i="7"/>
  <c r="BJ1131" i="7"/>
  <c r="F245" i="5"/>
  <c r="J104" i="5"/>
  <c r="H105" i="5"/>
  <c r="H104" i="5"/>
  <c r="D104" i="5"/>
  <c r="E79" i="5"/>
  <c r="F79" i="5"/>
  <c r="G79" i="5"/>
  <c r="E80" i="5"/>
  <c r="BJ329" i="7"/>
  <c r="F80" i="5"/>
  <c r="G80" i="5"/>
  <c r="E81" i="5"/>
  <c r="BJ335" i="7"/>
  <c r="F81" i="5"/>
  <c r="G81" i="5"/>
  <c r="E82" i="5"/>
  <c r="G82" i="5"/>
  <c r="E85" i="5"/>
  <c r="F85" i="5"/>
  <c r="G85" i="5"/>
  <c r="E86" i="5"/>
  <c r="F86" i="5"/>
  <c r="G86" i="5"/>
  <c r="E87" i="5"/>
  <c r="F87" i="5"/>
  <c r="G87" i="5"/>
  <c r="E88" i="5"/>
  <c r="F88" i="5"/>
  <c r="G88" i="5"/>
  <c r="E89" i="5"/>
  <c r="F89" i="5"/>
  <c r="G89" i="5"/>
  <c r="E90" i="5"/>
  <c r="G90" i="5"/>
  <c r="E94" i="5"/>
  <c r="F94" i="5"/>
  <c r="G94" i="5"/>
  <c r="E95" i="5"/>
  <c r="F95" i="5"/>
  <c r="G95" i="5"/>
  <c r="E96" i="5"/>
  <c r="G96" i="5"/>
  <c r="E99" i="5"/>
  <c r="F99" i="5"/>
  <c r="G99" i="5"/>
  <c r="E100" i="5"/>
  <c r="F100" i="5"/>
  <c r="G100" i="5"/>
  <c r="E101" i="5"/>
  <c r="G101" i="5"/>
  <c r="E128" i="5"/>
  <c r="G128" i="5"/>
  <c r="F61" i="5"/>
  <c r="F63" i="5"/>
  <c r="F64" i="5"/>
  <c r="F65" i="5"/>
  <c r="F66" i="5"/>
  <c r="E67" i="5"/>
  <c r="F67" i="5"/>
  <c r="F68" i="5"/>
  <c r="F69" i="5"/>
  <c r="F70" i="5"/>
  <c r="F71" i="5"/>
  <c r="F73" i="5"/>
  <c r="F74" i="5"/>
  <c r="F75" i="5"/>
  <c r="D65" i="5"/>
  <c r="G67" i="5"/>
  <c r="D64" i="5"/>
  <c r="F53" i="5"/>
  <c r="F52" i="5"/>
  <c r="F51" i="5"/>
  <c r="F45" i="5"/>
  <c r="F44" i="5"/>
  <c r="F40" i="5"/>
  <c r="F39" i="5"/>
  <c r="F38" i="5"/>
  <c r="F34" i="5"/>
  <c r="F22" i="5"/>
  <c r="F21" i="5"/>
  <c r="F33" i="5"/>
  <c r="F32" i="5"/>
  <c r="F31" i="5"/>
  <c r="F30" i="5"/>
  <c r="F29" i="5"/>
  <c r="F20" i="5"/>
  <c r="F19" i="5"/>
  <c r="F11" i="5"/>
  <c r="F12" i="5"/>
  <c r="F13" i="5"/>
  <c r="F10" i="5"/>
  <c r="P37" i="31"/>
  <c r="K13" i="31"/>
  <c r="Q13" i="31"/>
  <c r="K24" i="31"/>
  <c r="Q24" i="31"/>
  <c r="K29" i="31"/>
  <c r="Q29" i="31"/>
  <c r="K30" i="31"/>
  <c r="Q30" i="31"/>
  <c r="Q31" i="31"/>
  <c r="Q32" i="31"/>
  <c r="Q34" i="31"/>
  <c r="Q35" i="31"/>
  <c r="K36" i="31"/>
  <c r="Q36" i="31"/>
  <c r="Q37" i="31"/>
  <c r="I13" i="31"/>
  <c r="J13" i="31"/>
  <c r="I24" i="31"/>
  <c r="J24" i="31"/>
  <c r="I29" i="31"/>
  <c r="J29" i="31"/>
  <c r="I31" i="31"/>
  <c r="J31" i="31"/>
  <c r="I32" i="31"/>
  <c r="J32" i="31"/>
  <c r="I34" i="31"/>
  <c r="J34" i="31"/>
  <c r="I35" i="31"/>
  <c r="J35" i="31"/>
  <c r="I36" i="31"/>
  <c r="J36" i="31"/>
  <c r="J30" i="31"/>
  <c r="J37" i="31"/>
  <c r="K37" i="31"/>
  <c r="L37" i="31"/>
  <c r="M37" i="31"/>
  <c r="N37" i="31"/>
  <c r="O13" i="31"/>
  <c r="O29" i="31"/>
  <c r="O31" i="31"/>
  <c r="O32" i="31"/>
  <c r="O34" i="31"/>
  <c r="O35" i="31"/>
  <c r="O36" i="31"/>
  <c r="O24" i="31"/>
  <c r="O37" i="31"/>
  <c r="I37" i="31"/>
  <c r="K33" i="31"/>
  <c r="Q33" i="31"/>
  <c r="O33" i="31"/>
  <c r="I33" i="31"/>
  <c r="J33" i="31"/>
  <c r="K15" i="31"/>
  <c r="K16" i="31"/>
  <c r="Z2" i="31"/>
  <c r="I10" i="31"/>
  <c r="J10" i="31"/>
  <c r="Q14" i="31"/>
  <c r="I15" i="31"/>
  <c r="J15" i="31"/>
  <c r="O15" i="31"/>
  <c r="Q15" i="31"/>
  <c r="I16" i="31"/>
  <c r="J16" i="31"/>
  <c r="O16" i="31"/>
  <c r="Q16" i="31"/>
  <c r="Q17" i="31"/>
  <c r="Q18" i="31"/>
  <c r="Q19" i="31"/>
  <c r="Q20" i="31"/>
  <c r="Q21" i="31"/>
  <c r="Q22" i="31"/>
  <c r="Q23" i="31"/>
  <c r="I25" i="31"/>
  <c r="J25" i="31"/>
  <c r="Q25" i="31"/>
  <c r="I26" i="31"/>
  <c r="J26" i="31"/>
  <c r="Q26" i="31"/>
  <c r="I27" i="31"/>
  <c r="J27" i="31"/>
  <c r="Q27" i="31"/>
  <c r="I28" i="31"/>
  <c r="J28" i="31"/>
  <c r="Q28" i="31"/>
  <c r="G37" i="31"/>
  <c r="H37" i="31"/>
  <c r="R37" i="31"/>
  <c r="S37" i="31"/>
  <c r="T37" i="31"/>
  <c r="U37" i="31"/>
  <c r="V37" i="31"/>
  <c r="W37" i="31"/>
  <c r="X37" i="31"/>
  <c r="Y37" i="31"/>
  <c r="Z37" i="31"/>
  <c r="AA37" i="31"/>
  <c r="AB37" i="31"/>
  <c r="AC37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P39" i="31"/>
  <c r="K43" i="31"/>
  <c r="K47" i="31"/>
  <c r="J41" i="31"/>
  <c r="P41" i="31"/>
  <c r="H43" i="31"/>
  <c r="I43" i="31"/>
  <c r="J43" i="31"/>
  <c r="L43" i="31"/>
  <c r="M43" i="31"/>
  <c r="N43" i="31"/>
  <c r="O43" i="31"/>
  <c r="P43" i="31"/>
  <c r="Q43" i="31"/>
  <c r="R43" i="31"/>
  <c r="S43" i="31"/>
  <c r="T43" i="31"/>
  <c r="H44" i="31"/>
  <c r="I44" i="31"/>
  <c r="J44" i="31"/>
  <c r="L44" i="31"/>
  <c r="M44" i="31"/>
  <c r="O44" i="31"/>
  <c r="P44" i="31"/>
  <c r="S44" i="31"/>
  <c r="T44" i="31"/>
  <c r="L45" i="31"/>
  <c r="M45" i="31"/>
  <c r="P45" i="31"/>
  <c r="L46" i="31"/>
  <c r="M46" i="31"/>
  <c r="P46" i="31"/>
  <c r="H47" i="31"/>
  <c r="J47" i="31"/>
  <c r="L47" i="31"/>
  <c r="M47" i="31"/>
  <c r="N47" i="31"/>
  <c r="O47" i="31"/>
  <c r="P47" i="31"/>
  <c r="Q47" i="31"/>
  <c r="R47" i="31"/>
  <c r="S47" i="31"/>
  <c r="T47" i="31"/>
  <c r="J48" i="31"/>
  <c r="K48" i="31"/>
  <c r="L48" i="31"/>
  <c r="M48" i="31"/>
  <c r="N48" i="31"/>
  <c r="O48" i="31"/>
  <c r="I50" i="31"/>
  <c r="J50" i="31"/>
  <c r="K50" i="31"/>
  <c r="L50" i="31"/>
  <c r="M50" i="31"/>
  <c r="N50" i="31"/>
  <c r="O50" i="31"/>
  <c r="O52" i="31"/>
  <c r="J75" i="31"/>
  <c r="J76" i="31"/>
  <c r="J77" i="31"/>
  <c r="J78" i="31"/>
  <c r="BJ1149" i="7"/>
  <c r="BF1149" i="7"/>
  <c r="BH1149" i="7"/>
  <c r="BJ984" i="7"/>
  <c r="BH831" i="7"/>
  <c r="BH833" i="7"/>
  <c r="BJ698" i="7"/>
  <c r="BJ688" i="7"/>
  <c r="BJ682" i="7"/>
  <c r="BJ666" i="7"/>
  <c r="BJ672" i="7"/>
  <c r="BJ660" i="7"/>
  <c r="BJ612" i="7"/>
  <c r="BJ618" i="7"/>
  <c r="BJ624" i="7"/>
  <c r="BJ630" i="7"/>
  <c r="BJ606" i="7"/>
  <c r="BJ401" i="7"/>
  <c r="BJ395" i="7"/>
  <c r="BJ385" i="7"/>
  <c r="BJ379" i="7"/>
  <c r="BJ347" i="7"/>
  <c r="BJ353" i="7"/>
  <c r="BJ359" i="7"/>
  <c r="BJ365" i="7"/>
  <c r="BJ341" i="7"/>
  <c r="BJ325" i="7"/>
  <c r="BJ331" i="7"/>
  <c r="BJ303" i="7"/>
  <c r="BJ309" i="7"/>
  <c r="BJ261" i="7"/>
  <c r="BJ267" i="7"/>
  <c r="BJ273" i="7"/>
  <c r="BJ279" i="7"/>
  <c r="BJ285" i="7"/>
  <c r="BJ291" i="7"/>
  <c r="BJ225" i="7"/>
  <c r="BL225" i="7"/>
  <c r="BJ218" i="7"/>
  <c r="BF209" i="7"/>
  <c r="BF165" i="7"/>
  <c r="BF147" i="7"/>
  <c r="BF30" i="7"/>
  <c r="BF67" i="7"/>
  <c r="BF19" i="7"/>
  <c r="BF21" i="7"/>
  <c r="BF211" i="7"/>
  <c r="BH209" i="7"/>
  <c r="BH165" i="7"/>
  <c r="BH147" i="7"/>
  <c r="BH122" i="7"/>
  <c r="BH30" i="7"/>
  <c r="BH67" i="7"/>
  <c r="BH19" i="7"/>
  <c r="BH21" i="7"/>
  <c r="BH211" i="7"/>
  <c r="BN21" i="7"/>
  <c r="BN175" i="7"/>
  <c r="BN211" i="7"/>
  <c r="BL209" i="7"/>
  <c r="BJ195" i="7"/>
  <c r="BJ202" i="7"/>
  <c r="BJ188" i="7"/>
  <c r="BJ179" i="7"/>
  <c r="BJ170" i="7"/>
  <c r="BL165" i="7"/>
  <c r="BJ158" i="7"/>
  <c r="BJ151" i="7"/>
  <c r="BJ87" i="7"/>
  <c r="BJ94" i="7"/>
  <c r="BJ101" i="7"/>
  <c r="BJ108" i="7"/>
  <c r="BJ115" i="7"/>
  <c r="BJ80" i="7"/>
  <c r="BL67" i="7"/>
  <c r="BJ53" i="7"/>
  <c r="BJ60" i="7"/>
  <c r="BJ46" i="7"/>
  <c r="BJ39" i="7"/>
  <c r="BJ32" i="7"/>
  <c r="I492" i="7"/>
  <c r="BL19" i="7"/>
  <c r="BL21" i="7"/>
  <c r="BL211" i="7"/>
  <c r="BL1176" i="7"/>
  <c r="BL1173" i="7"/>
  <c r="BE1173" i="7"/>
  <c r="BF1173" i="7"/>
  <c r="BG1173" i="7"/>
  <c r="BI1173" i="7"/>
  <c r="BK1173" i="7"/>
  <c r="BL833" i="7"/>
  <c r="BD21" i="7"/>
  <c r="BD211" i="7"/>
  <c r="AD19" i="7"/>
  <c r="AD21" i="7"/>
  <c r="AD207" i="7"/>
  <c r="AD200" i="7"/>
  <c r="AD193" i="7"/>
  <c r="AD209" i="7"/>
  <c r="AD184" i="7"/>
  <c r="AD175" i="7"/>
  <c r="AD163" i="7"/>
  <c r="AD156" i="7"/>
  <c r="AD165" i="7"/>
  <c r="AD145" i="7"/>
  <c r="AD138" i="7"/>
  <c r="AD131" i="7"/>
  <c r="AD147" i="7"/>
  <c r="AD120" i="7"/>
  <c r="AD113" i="7"/>
  <c r="AD106" i="7"/>
  <c r="AD99" i="7"/>
  <c r="AD92" i="7"/>
  <c r="AD85" i="7"/>
  <c r="AD122" i="7"/>
  <c r="AD65" i="7"/>
  <c r="AD58" i="7"/>
  <c r="AD51" i="7"/>
  <c r="AD44" i="7"/>
  <c r="AD37" i="7"/>
  <c r="AD30" i="7"/>
  <c r="AD67" i="7"/>
  <c r="AD211" i="7"/>
  <c r="Z19" i="7"/>
  <c r="Z21" i="7"/>
  <c r="Z207" i="7"/>
  <c r="Z200" i="7"/>
  <c r="Z193" i="7"/>
  <c r="Z209" i="7"/>
  <c r="Z184" i="7"/>
  <c r="Z175" i="7"/>
  <c r="Z163" i="7"/>
  <c r="Z156" i="7"/>
  <c r="Z165" i="7"/>
  <c r="Z145" i="7"/>
  <c r="Z138" i="7"/>
  <c r="Z131" i="7"/>
  <c r="Z147" i="7"/>
  <c r="Z120" i="7"/>
  <c r="Z113" i="7"/>
  <c r="Z106" i="7"/>
  <c r="Z99" i="7"/>
  <c r="Z92" i="7"/>
  <c r="Z85" i="7"/>
  <c r="Z122" i="7"/>
  <c r="Z65" i="7"/>
  <c r="Z58" i="7"/>
  <c r="Z51" i="7"/>
  <c r="Z44" i="7"/>
  <c r="Z37" i="7"/>
  <c r="Z30" i="7"/>
  <c r="Z67" i="7"/>
  <c r="Z211" i="7"/>
  <c r="R19" i="7"/>
  <c r="R21" i="7"/>
  <c r="R207" i="7"/>
  <c r="R200" i="7"/>
  <c r="R193" i="7"/>
  <c r="R209" i="7"/>
  <c r="R184" i="7"/>
  <c r="R175" i="7"/>
  <c r="R163" i="7"/>
  <c r="R156" i="7"/>
  <c r="R165" i="7"/>
  <c r="R145" i="7"/>
  <c r="R138" i="7"/>
  <c r="R131" i="7"/>
  <c r="R147" i="7"/>
  <c r="R120" i="7"/>
  <c r="R113" i="7"/>
  <c r="R106" i="7"/>
  <c r="R99" i="7"/>
  <c r="R92" i="7"/>
  <c r="R85" i="7"/>
  <c r="R122" i="7"/>
  <c r="R65" i="7"/>
  <c r="R58" i="7"/>
  <c r="R51" i="7"/>
  <c r="R44" i="7"/>
  <c r="R37" i="7"/>
  <c r="R30" i="7"/>
  <c r="R67" i="7"/>
  <c r="R211" i="7"/>
  <c r="N19" i="7"/>
  <c r="N21" i="7"/>
  <c r="N207" i="7"/>
  <c r="N200" i="7"/>
  <c r="N193" i="7"/>
  <c r="N209" i="7"/>
  <c r="N184" i="7"/>
  <c r="N175" i="7"/>
  <c r="N163" i="7"/>
  <c r="N156" i="7"/>
  <c r="N165" i="7"/>
  <c r="N145" i="7"/>
  <c r="N138" i="7"/>
  <c r="N131" i="7"/>
  <c r="N147" i="7"/>
  <c r="N120" i="7"/>
  <c r="N113" i="7"/>
  <c r="N106" i="7"/>
  <c r="N99" i="7"/>
  <c r="N92" i="7"/>
  <c r="N85" i="7"/>
  <c r="N122" i="7"/>
  <c r="N65" i="7"/>
  <c r="N58" i="7"/>
  <c r="N51" i="7"/>
  <c r="N44" i="7"/>
  <c r="N37" i="7"/>
  <c r="N30" i="7"/>
  <c r="N67" i="7"/>
  <c r="N211" i="7"/>
  <c r="AX976" i="7"/>
  <c r="AX1021" i="7"/>
  <c r="AX1015" i="7"/>
  <c r="AX1009" i="7"/>
  <c r="AX1003" i="7"/>
  <c r="AX997" i="7"/>
  <c r="AX991" i="7"/>
  <c r="AX982" i="7"/>
  <c r="AX970" i="7"/>
  <c r="AX1023" i="7"/>
  <c r="AX887" i="7"/>
  <c r="AX911" i="7"/>
  <c r="AX903" i="7"/>
  <c r="AX895" i="7"/>
  <c r="AX913" i="7"/>
  <c r="AX857" i="7"/>
  <c r="AX863" i="7"/>
  <c r="AX869" i="7"/>
  <c r="AX875" i="7"/>
  <c r="AX877" i="7"/>
  <c r="AX301" i="7"/>
  <c r="AX271" i="7"/>
  <c r="AX259" i="7"/>
  <c r="AX253" i="7"/>
  <c r="AX247" i="7"/>
  <c r="AX241" i="7"/>
  <c r="AX277" i="7"/>
  <c r="AX283" i="7"/>
  <c r="AX289" i="7"/>
  <c r="AX307" i="7"/>
  <c r="AX313" i="7"/>
  <c r="AX323" i="7"/>
  <c r="AX329" i="7"/>
  <c r="AX335" i="7"/>
  <c r="AX345" i="7"/>
  <c r="AX351" i="7"/>
  <c r="AX357" i="7"/>
  <c r="AX363" i="7"/>
  <c r="AX371" i="7"/>
  <c r="AX221" i="7"/>
  <c r="AX265" i="7"/>
  <c r="AX295" i="7"/>
  <c r="AX315" i="7"/>
  <c r="Q492" i="7"/>
  <c r="U492" i="7"/>
  <c r="Y492" i="7"/>
  <c r="AC492" i="7"/>
  <c r="AG492" i="7"/>
  <c r="AK492" i="7"/>
  <c r="AO492" i="7"/>
  <c r="AS492" i="7"/>
  <c r="AW492" i="7"/>
  <c r="AX492" i="7"/>
  <c r="AX496" i="7"/>
  <c r="AX502" i="7"/>
  <c r="AX556" i="7"/>
  <c r="AX548" i="7"/>
  <c r="AX540" i="7"/>
  <c r="AX534" i="7"/>
  <c r="AX528" i="7"/>
  <c r="AX522" i="7"/>
  <c r="AX516" i="7"/>
  <c r="AX490" i="7"/>
  <c r="AX484" i="7"/>
  <c r="AX475" i="7"/>
  <c r="AX469" i="7"/>
  <c r="AX463" i="7"/>
  <c r="AX456" i="7"/>
  <c r="AX450" i="7"/>
  <c r="AX442" i="7"/>
  <c r="AX436" i="7"/>
  <c r="AX430" i="7"/>
  <c r="AX562" i="7"/>
  <c r="AX568" i="7"/>
  <c r="AX508" i="7"/>
  <c r="AX420" i="7"/>
  <c r="AX570" i="7"/>
  <c r="AX1147" i="7"/>
  <c r="AX1168" i="7"/>
  <c r="AX1119" i="7"/>
  <c r="AX1107" i="7"/>
  <c r="AX1101" i="7"/>
  <c r="AX1125" i="7"/>
  <c r="AX1133" i="7"/>
  <c r="AX1163" i="7"/>
  <c r="AX1157" i="7"/>
  <c r="AX1166" i="7"/>
  <c r="AX1092" i="7"/>
  <c r="AX1086" i="7"/>
  <c r="AX1080" i="7"/>
  <c r="AX1094" i="7"/>
  <c r="AX1067" i="7"/>
  <c r="AX1069" i="7"/>
  <c r="AX1057" i="7"/>
  <c r="AX1049" i="7"/>
  <c r="AX1041" i="7"/>
  <c r="AX1033" i="7"/>
  <c r="AX1059" i="7"/>
  <c r="AX953" i="7"/>
  <c r="AX954" i="7"/>
  <c r="AX959" i="7"/>
  <c r="AX943" i="7"/>
  <c r="AX951" i="7"/>
  <c r="AX961" i="7"/>
  <c r="AX931" i="7"/>
  <c r="AX923" i="7"/>
  <c r="AX933" i="7"/>
  <c r="AX847" i="7"/>
  <c r="AX841" i="7"/>
  <c r="AX849" i="7"/>
  <c r="AX821" i="7"/>
  <c r="AX815" i="7"/>
  <c r="AX809" i="7"/>
  <c r="AX803" i="7"/>
  <c r="AX797" i="7"/>
  <c r="AX789" i="7"/>
  <c r="AX782" i="7"/>
  <c r="AX772" i="7"/>
  <c r="AX764" i="7"/>
  <c r="AX757" i="7"/>
  <c r="AX751" i="7"/>
  <c r="AX745" i="7"/>
  <c r="AX734" i="7"/>
  <c r="AX727" i="7"/>
  <c r="AX708" i="7"/>
  <c r="AX823" i="7"/>
  <c r="AX692" i="7"/>
  <c r="AX682" i="7"/>
  <c r="AX686" i="7"/>
  <c r="AX694" i="7"/>
  <c r="AX676" i="7"/>
  <c r="AX670" i="7"/>
  <c r="AX664" i="7"/>
  <c r="AX678" i="7"/>
  <c r="AX654" i="7"/>
  <c r="AX656" i="7"/>
  <c r="AX644" i="7"/>
  <c r="AX646" i="7"/>
  <c r="AX634" i="7"/>
  <c r="AX628" i="7"/>
  <c r="AX622" i="7"/>
  <c r="AX616" i="7"/>
  <c r="AX610" i="7"/>
  <c r="AX636" i="7"/>
  <c r="AX594" i="7"/>
  <c r="AX600" i="7"/>
  <c r="AX602" i="7"/>
  <c r="AX578" i="7"/>
  <c r="AX584" i="7"/>
  <c r="AX586" i="7"/>
  <c r="AX405" i="7"/>
  <c r="AX399" i="7"/>
  <c r="AX407" i="7"/>
  <c r="AX389" i="7"/>
  <c r="AX383" i="7"/>
  <c r="AX391" i="7"/>
  <c r="AX375" i="7"/>
  <c r="AX337" i="7"/>
  <c r="AX1171" i="7"/>
  <c r="BB976" i="7"/>
  <c r="BB1021" i="7"/>
  <c r="BB1015" i="7"/>
  <c r="BB1009" i="7"/>
  <c r="BB1003" i="7"/>
  <c r="BB997" i="7"/>
  <c r="BB991" i="7"/>
  <c r="BB982" i="7"/>
  <c r="BB970" i="7"/>
  <c r="BB1023" i="7"/>
  <c r="BB887" i="7"/>
  <c r="BB911" i="7"/>
  <c r="BB903" i="7"/>
  <c r="BB895" i="7"/>
  <c r="BB913" i="7"/>
  <c r="BB857" i="7"/>
  <c r="BB863" i="7"/>
  <c r="BB869" i="7"/>
  <c r="BB875" i="7"/>
  <c r="BB877" i="7"/>
  <c r="BB301" i="7"/>
  <c r="BB271" i="7"/>
  <c r="BB259" i="7"/>
  <c r="BB253" i="7"/>
  <c r="BB247" i="7"/>
  <c r="BB241" i="7"/>
  <c r="BB277" i="7"/>
  <c r="BB283" i="7"/>
  <c r="BB289" i="7"/>
  <c r="BB307" i="7"/>
  <c r="BB313" i="7"/>
  <c r="BB323" i="7"/>
  <c r="BB329" i="7"/>
  <c r="BB335" i="7"/>
  <c r="BB345" i="7"/>
  <c r="BB351" i="7"/>
  <c r="BB357" i="7"/>
  <c r="BB363" i="7"/>
  <c r="BB371" i="7"/>
  <c r="BB221" i="7"/>
  <c r="BB265" i="7"/>
  <c r="BB295" i="7"/>
  <c r="BB315" i="7"/>
  <c r="BA492" i="7"/>
  <c r="BB492" i="7"/>
  <c r="BB496" i="7"/>
  <c r="BB502" i="7"/>
  <c r="BB556" i="7"/>
  <c r="BB548" i="7"/>
  <c r="BB540" i="7"/>
  <c r="BB534" i="7"/>
  <c r="BB528" i="7"/>
  <c r="BB522" i="7"/>
  <c r="BB516" i="7"/>
  <c r="BB490" i="7"/>
  <c r="BB484" i="7"/>
  <c r="BB475" i="7"/>
  <c r="BB469" i="7"/>
  <c r="BB463" i="7"/>
  <c r="BB456" i="7"/>
  <c r="BB450" i="7"/>
  <c r="BB442" i="7"/>
  <c r="BB436" i="7"/>
  <c r="BB430" i="7"/>
  <c r="BB562" i="7"/>
  <c r="BB568" i="7"/>
  <c r="BB508" i="7"/>
  <c r="BB420" i="7"/>
  <c r="BB570" i="7"/>
  <c r="BB1147" i="7"/>
  <c r="BB1168" i="7"/>
  <c r="BB1119" i="7"/>
  <c r="BB1107" i="7"/>
  <c r="BB1101" i="7"/>
  <c r="BB1125" i="7"/>
  <c r="BB1133" i="7"/>
  <c r="BB1163" i="7"/>
  <c r="BB1157" i="7"/>
  <c r="BB1166" i="7"/>
  <c r="BB1092" i="7"/>
  <c r="BB1086" i="7"/>
  <c r="BB1080" i="7"/>
  <c r="BB1094" i="7"/>
  <c r="BB1067" i="7"/>
  <c r="BB1069" i="7"/>
  <c r="BB1057" i="7"/>
  <c r="BB1049" i="7"/>
  <c r="BB1041" i="7"/>
  <c r="BB1033" i="7"/>
  <c r="BB1059" i="7"/>
  <c r="BB959" i="7"/>
  <c r="BB943" i="7"/>
  <c r="BB951" i="7"/>
  <c r="BB961" i="7"/>
  <c r="BB931" i="7"/>
  <c r="BB923" i="7"/>
  <c r="BB933" i="7"/>
  <c r="BB847" i="7"/>
  <c r="BB841" i="7"/>
  <c r="BB849" i="7"/>
  <c r="BB821" i="7"/>
  <c r="BB815" i="7"/>
  <c r="BB809" i="7"/>
  <c r="BB803" i="7"/>
  <c r="BB797" i="7"/>
  <c r="BB789" i="7"/>
  <c r="BB782" i="7"/>
  <c r="BB772" i="7"/>
  <c r="BB764" i="7"/>
  <c r="BB757" i="7"/>
  <c r="BB751" i="7"/>
  <c r="BB745" i="7"/>
  <c r="BB734" i="7"/>
  <c r="BB727" i="7"/>
  <c r="BB708" i="7"/>
  <c r="BB823" i="7"/>
  <c r="BB692" i="7"/>
  <c r="BB682" i="7"/>
  <c r="BB686" i="7"/>
  <c r="BB694" i="7"/>
  <c r="BB676" i="7"/>
  <c r="BB670" i="7"/>
  <c r="BB664" i="7"/>
  <c r="BB678" i="7"/>
  <c r="BB654" i="7"/>
  <c r="BB656" i="7"/>
  <c r="BB644" i="7"/>
  <c r="BB646" i="7"/>
  <c r="BB634" i="7"/>
  <c r="BB628" i="7"/>
  <c r="BB622" i="7"/>
  <c r="BB616" i="7"/>
  <c r="BB610" i="7"/>
  <c r="BB636" i="7"/>
  <c r="BB594" i="7"/>
  <c r="BB600" i="7"/>
  <c r="BB602" i="7"/>
  <c r="BB578" i="7"/>
  <c r="BB584" i="7"/>
  <c r="BB586" i="7"/>
  <c r="BB405" i="7"/>
  <c r="BB399" i="7"/>
  <c r="BB407" i="7"/>
  <c r="BB389" i="7"/>
  <c r="BB383" i="7"/>
  <c r="BB391" i="7"/>
  <c r="BB375" i="7"/>
  <c r="BB337" i="7"/>
  <c r="BB1171" i="7"/>
  <c r="AH831" i="7"/>
  <c r="AH833" i="7"/>
  <c r="AH976" i="7"/>
  <c r="AH1021" i="7"/>
  <c r="AH1015" i="7"/>
  <c r="AH1009" i="7"/>
  <c r="AH1003" i="7"/>
  <c r="AH997" i="7"/>
  <c r="AH991" i="7"/>
  <c r="AH982" i="7"/>
  <c r="AH970" i="7"/>
  <c r="AH1023" i="7"/>
  <c r="AH887" i="7"/>
  <c r="AH911" i="7"/>
  <c r="AH903" i="7"/>
  <c r="AH895" i="7"/>
  <c r="AH913" i="7"/>
  <c r="AH857" i="7"/>
  <c r="AH863" i="7"/>
  <c r="AH869" i="7"/>
  <c r="AH875" i="7"/>
  <c r="AH877" i="7"/>
  <c r="AH301" i="7"/>
  <c r="AH271" i="7"/>
  <c r="AH259" i="7"/>
  <c r="AH253" i="7"/>
  <c r="AH247" i="7"/>
  <c r="AH241" i="7"/>
  <c r="AH277" i="7"/>
  <c r="AH283" i="7"/>
  <c r="AH289" i="7"/>
  <c r="AH307" i="7"/>
  <c r="AH313" i="7"/>
  <c r="AH323" i="7"/>
  <c r="AH329" i="7"/>
  <c r="AH335" i="7"/>
  <c r="AH345" i="7"/>
  <c r="AH351" i="7"/>
  <c r="AH357" i="7"/>
  <c r="AH363" i="7"/>
  <c r="AH371" i="7"/>
  <c r="AH221" i="7"/>
  <c r="AH265" i="7"/>
  <c r="AH295" i="7"/>
  <c r="AH315" i="7"/>
  <c r="AH492" i="7"/>
  <c r="AH496" i="7"/>
  <c r="AH502" i="7"/>
  <c r="AH556" i="7"/>
  <c r="AH548" i="7"/>
  <c r="AH540" i="7"/>
  <c r="AH534" i="7"/>
  <c r="AH528" i="7"/>
  <c r="AH522" i="7"/>
  <c r="AH516" i="7"/>
  <c r="AH490" i="7"/>
  <c r="AH484" i="7"/>
  <c r="AH475" i="7"/>
  <c r="AH469" i="7"/>
  <c r="AH463" i="7"/>
  <c r="AH456" i="7"/>
  <c r="AH450" i="7"/>
  <c r="AH442" i="7"/>
  <c r="AH436" i="7"/>
  <c r="AH430" i="7"/>
  <c r="AH562" i="7"/>
  <c r="AH568" i="7"/>
  <c r="AH508" i="7"/>
  <c r="AH420" i="7"/>
  <c r="AH570" i="7"/>
  <c r="AH1163" i="7"/>
  <c r="AH1157" i="7"/>
  <c r="AH1166" i="7"/>
  <c r="AH1141" i="7"/>
  <c r="AH1147" i="7"/>
  <c r="AH1149" i="7"/>
  <c r="AH1119" i="7"/>
  <c r="AH1107" i="7"/>
  <c r="AH1101" i="7"/>
  <c r="AH1125" i="7"/>
  <c r="AH1133" i="7"/>
  <c r="AH1092" i="7"/>
  <c r="AH1086" i="7"/>
  <c r="AH1080" i="7"/>
  <c r="AH1094" i="7"/>
  <c r="AH1067" i="7"/>
  <c r="AH1069" i="7"/>
  <c r="AH1057" i="7"/>
  <c r="AH1049" i="7"/>
  <c r="AH1041" i="7"/>
  <c r="AH1033" i="7"/>
  <c r="AH1059" i="7"/>
  <c r="AH953" i="7"/>
  <c r="AH954" i="7"/>
  <c r="AH959" i="7"/>
  <c r="AH943" i="7"/>
  <c r="AH951" i="7"/>
  <c r="AH961" i="7"/>
  <c r="AH931" i="7"/>
  <c r="AH923" i="7"/>
  <c r="AH933" i="7"/>
  <c r="AH847" i="7"/>
  <c r="AH841" i="7"/>
  <c r="AH849" i="7"/>
  <c r="AH821" i="7"/>
  <c r="AH815" i="7"/>
  <c r="AH809" i="7"/>
  <c r="AH803" i="7"/>
  <c r="AH797" i="7"/>
  <c r="AH789" i="7"/>
  <c r="AH782" i="7"/>
  <c r="AH772" i="7"/>
  <c r="AH764" i="7"/>
  <c r="AH757" i="7"/>
  <c r="AH751" i="7"/>
  <c r="AH745" i="7"/>
  <c r="AH734" i="7"/>
  <c r="AH727" i="7"/>
  <c r="AH708" i="7"/>
  <c r="AH823" i="7"/>
  <c r="AH692" i="7"/>
  <c r="AH682" i="7"/>
  <c r="AH686" i="7"/>
  <c r="AH694" i="7"/>
  <c r="AH676" i="7"/>
  <c r="AH670" i="7"/>
  <c r="AH664" i="7"/>
  <c r="AH678" i="7"/>
  <c r="AH654" i="7"/>
  <c r="AH656" i="7"/>
  <c r="AH634" i="7"/>
  <c r="AH628" i="7"/>
  <c r="AH622" i="7"/>
  <c r="AH616" i="7"/>
  <c r="AH610" i="7"/>
  <c r="AH636" i="7"/>
  <c r="AH594" i="7"/>
  <c r="AH600" i="7"/>
  <c r="AH602" i="7"/>
  <c r="AH578" i="7"/>
  <c r="AH584" i="7"/>
  <c r="AH586" i="7"/>
  <c r="AH405" i="7"/>
  <c r="AH399" i="7"/>
  <c r="AH407" i="7"/>
  <c r="AH389" i="7"/>
  <c r="AH383" i="7"/>
  <c r="AH391" i="7"/>
  <c r="AH375" i="7"/>
  <c r="AH337" i="7"/>
  <c r="AH1171" i="7"/>
  <c r="AD976" i="7"/>
  <c r="AD1021" i="7"/>
  <c r="AD1015" i="7"/>
  <c r="AD1009" i="7"/>
  <c r="AD1003" i="7"/>
  <c r="AD997" i="7"/>
  <c r="AD991" i="7"/>
  <c r="AD982" i="7"/>
  <c r="AD970" i="7"/>
  <c r="AD1023" i="7"/>
  <c r="AD887" i="7"/>
  <c r="AD911" i="7"/>
  <c r="AD903" i="7"/>
  <c r="AD895" i="7"/>
  <c r="AD913" i="7"/>
  <c r="AD857" i="7"/>
  <c r="AD863" i="7"/>
  <c r="AD869" i="7"/>
  <c r="AD875" i="7"/>
  <c r="AD877" i="7"/>
  <c r="AD301" i="7"/>
  <c r="AD271" i="7"/>
  <c r="AD259" i="7"/>
  <c r="AD253" i="7"/>
  <c r="AD247" i="7"/>
  <c r="AD241" i="7"/>
  <c r="AD277" i="7"/>
  <c r="AD283" i="7"/>
  <c r="AD289" i="7"/>
  <c r="AD307" i="7"/>
  <c r="AD313" i="7"/>
  <c r="AD323" i="7"/>
  <c r="AD329" i="7"/>
  <c r="AD335" i="7"/>
  <c r="AD345" i="7"/>
  <c r="AD351" i="7"/>
  <c r="AD357" i="7"/>
  <c r="AD363" i="7"/>
  <c r="AD371" i="7"/>
  <c r="AD221" i="7"/>
  <c r="AD295" i="7"/>
  <c r="AD265" i="7"/>
  <c r="AD315" i="7"/>
  <c r="AD492" i="7"/>
  <c r="AD496" i="7"/>
  <c r="AD502" i="7"/>
  <c r="AD556" i="7"/>
  <c r="AD548" i="7"/>
  <c r="AD540" i="7"/>
  <c r="AD534" i="7"/>
  <c r="AD528" i="7"/>
  <c r="AD522" i="7"/>
  <c r="AD516" i="7"/>
  <c r="AD490" i="7"/>
  <c r="AD484" i="7"/>
  <c r="AD475" i="7"/>
  <c r="AD469" i="7"/>
  <c r="AD463" i="7"/>
  <c r="AD456" i="7"/>
  <c r="AD450" i="7"/>
  <c r="AD442" i="7"/>
  <c r="AD436" i="7"/>
  <c r="AD430" i="7"/>
  <c r="AD562" i="7"/>
  <c r="AD568" i="7"/>
  <c r="AD508" i="7"/>
  <c r="AD420" i="7"/>
  <c r="AD570" i="7"/>
  <c r="AD1163" i="7"/>
  <c r="AD1157" i="7"/>
  <c r="AD1166" i="7"/>
  <c r="AD1141" i="7"/>
  <c r="AD1147" i="7"/>
  <c r="AD1149" i="7"/>
  <c r="AD1119" i="7"/>
  <c r="AD1107" i="7"/>
  <c r="AD1101" i="7"/>
  <c r="AD1125" i="7"/>
  <c r="AD1133" i="7"/>
  <c r="AD1092" i="7"/>
  <c r="AD1086" i="7"/>
  <c r="AD1080" i="7"/>
  <c r="AD1094" i="7"/>
  <c r="AD1067" i="7"/>
  <c r="AD1069" i="7"/>
  <c r="AD1057" i="7"/>
  <c r="AD1049" i="7"/>
  <c r="AD1041" i="7"/>
  <c r="AD1033" i="7"/>
  <c r="AD1059" i="7"/>
  <c r="AD953" i="7"/>
  <c r="AD954" i="7"/>
  <c r="AD959" i="7"/>
  <c r="AD943" i="7"/>
  <c r="AD951" i="7"/>
  <c r="AD961" i="7"/>
  <c r="AD931" i="7"/>
  <c r="AD923" i="7"/>
  <c r="AD933" i="7"/>
  <c r="AD847" i="7"/>
  <c r="AD841" i="7"/>
  <c r="AD849" i="7"/>
  <c r="AD831" i="7"/>
  <c r="AD833" i="7"/>
  <c r="AD821" i="7"/>
  <c r="AD815" i="7"/>
  <c r="AD809" i="7"/>
  <c r="AD803" i="7"/>
  <c r="AD797" i="7"/>
  <c r="AD789" i="7"/>
  <c r="AD782" i="7"/>
  <c r="AD772" i="7"/>
  <c r="AD764" i="7"/>
  <c r="AD757" i="7"/>
  <c r="AD751" i="7"/>
  <c r="AD745" i="7"/>
  <c r="AD734" i="7"/>
  <c r="AD727" i="7"/>
  <c r="AD708" i="7"/>
  <c r="AD823" i="7"/>
  <c r="AD692" i="7"/>
  <c r="AD682" i="7"/>
  <c r="AD686" i="7"/>
  <c r="AD694" i="7"/>
  <c r="AD676" i="7"/>
  <c r="AD670" i="7"/>
  <c r="AD664" i="7"/>
  <c r="AD678" i="7"/>
  <c r="AD654" i="7"/>
  <c r="AD656" i="7"/>
  <c r="AD634" i="7"/>
  <c r="AD628" i="7"/>
  <c r="AD622" i="7"/>
  <c r="AD616" i="7"/>
  <c r="AD610" i="7"/>
  <c r="AD636" i="7"/>
  <c r="AD594" i="7"/>
  <c r="AD600" i="7"/>
  <c r="AD602" i="7"/>
  <c r="AD578" i="7"/>
  <c r="AD584" i="7"/>
  <c r="AD586" i="7"/>
  <c r="AD405" i="7"/>
  <c r="AD399" i="7"/>
  <c r="AD407" i="7"/>
  <c r="AD389" i="7"/>
  <c r="AD383" i="7"/>
  <c r="AD391" i="7"/>
  <c r="AD375" i="7"/>
  <c r="AD337" i="7"/>
  <c r="AD1171" i="7"/>
  <c r="V976" i="7"/>
  <c r="V1021" i="7"/>
  <c r="V1015" i="7"/>
  <c r="V1009" i="7"/>
  <c r="V1003" i="7"/>
  <c r="V997" i="7"/>
  <c r="V991" i="7"/>
  <c r="V982" i="7"/>
  <c r="V970" i="7"/>
  <c r="V1023" i="7"/>
  <c r="V887" i="7"/>
  <c r="V911" i="7"/>
  <c r="V903" i="7"/>
  <c r="V895" i="7"/>
  <c r="V913" i="7"/>
  <c r="V857" i="7"/>
  <c r="V863" i="7"/>
  <c r="V869" i="7"/>
  <c r="V875" i="7"/>
  <c r="V877" i="7"/>
  <c r="V301" i="7"/>
  <c r="V271" i="7"/>
  <c r="V259" i="7"/>
  <c r="V253" i="7"/>
  <c r="V247" i="7"/>
  <c r="V241" i="7"/>
  <c r="V277" i="7"/>
  <c r="V283" i="7"/>
  <c r="V289" i="7"/>
  <c r="V307" i="7"/>
  <c r="V313" i="7"/>
  <c r="V323" i="7"/>
  <c r="V329" i="7"/>
  <c r="V335" i="7"/>
  <c r="V345" i="7"/>
  <c r="V351" i="7"/>
  <c r="V357" i="7"/>
  <c r="V363" i="7"/>
  <c r="V371" i="7"/>
  <c r="V221" i="7"/>
  <c r="V295" i="7"/>
  <c r="V265" i="7"/>
  <c r="V315" i="7"/>
  <c r="V492" i="7"/>
  <c r="V496" i="7"/>
  <c r="V502" i="7"/>
  <c r="V556" i="7"/>
  <c r="V548" i="7"/>
  <c r="V540" i="7"/>
  <c r="V534" i="7"/>
  <c r="V528" i="7"/>
  <c r="V522" i="7"/>
  <c r="V516" i="7"/>
  <c r="V490" i="7"/>
  <c r="V484" i="7"/>
  <c r="V475" i="7"/>
  <c r="V469" i="7"/>
  <c r="V463" i="7"/>
  <c r="V456" i="7"/>
  <c r="V450" i="7"/>
  <c r="V442" i="7"/>
  <c r="V436" i="7"/>
  <c r="V430" i="7"/>
  <c r="V562" i="7"/>
  <c r="V568" i="7"/>
  <c r="V508" i="7"/>
  <c r="V420" i="7"/>
  <c r="V570" i="7"/>
  <c r="V1159" i="7"/>
  <c r="V1160" i="7"/>
  <c r="V1161" i="7"/>
  <c r="V1162" i="7"/>
  <c r="V1163" i="7"/>
  <c r="V1153" i="7"/>
  <c r="V1154" i="7"/>
  <c r="V1155" i="7"/>
  <c r="V1156" i="7"/>
  <c r="V1157" i="7"/>
  <c r="V1166" i="7"/>
  <c r="V1137" i="7"/>
  <c r="V1140" i="7"/>
  <c r="V1141" i="7"/>
  <c r="V1143" i="7"/>
  <c r="V1144" i="7"/>
  <c r="V1145" i="7"/>
  <c r="V1146" i="7"/>
  <c r="V1147" i="7"/>
  <c r="V1149" i="7"/>
  <c r="V1118" i="7"/>
  <c r="V1119" i="7"/>
  <c r="V1103" i="7"/>
  <c r="V1104" i="7"/>
  <c r="V1105" i="7"/>
  <c r="V1106" i="7"/>
  <c r="V1107" i="7"/>
  <c r="V1097" i="7"/>
  <c r="V1098" i="7"/>
  <c r="V1099" i="7"/>
  <c r="V1100" i="7"/>
  <c r="V1101" i="7"/>
  <c r="V1122" i="7"/>
  <c r="V1123" i="7"/>
  <c r="V1124" i="7"/>
  <c r="V1125" i="7"/>
  <c r="V1133" i="7"/>
  <c r="V1088" i="7"/>
  <c r="V1089" i="7"/>
  <c r="V1090" i="7"/>
  <c r="V1091" i="7"/>
  <c r="V1092" i="7"/>
  <c r="V1082" i="7"/>
  <c r="V1083" i="7"/>
  <c r="V1084" i="7"/>
  <c r="V1085" i="7"/>
  <c r="V1086" i="7"/>
  <c r="V1076" i="7"/>
  <c r="V1077" i="7"/>
  <c r="V1078" i="7"/>
  <c r="V1079" i="7"/>
  <c r="V1080" i="7"/>
  <c r="V1094" i="7"/>
  <c r="V1067" i="7"/>
  <c r="V1069" i="7"/>
  <c r="V1057" i="7"/>
  <c r="V1049" i="7"/>
  <c r="V1041" i="7"/>
  <c r="V1033" i="7"/>
  <c r="V1059" i="7"/>
  <c r="V959" i="7"/>
  <c r="V943" i="7"/>
  <c r="V951" i="7"/>
  <c r="V961" i="7"/>
  <c r="V931" i="7"/>
  <c r="V923" i="7"/>
  <c r="V933" i="7"/>
  <c r="V847" i="7"/>
  <c r="V841" i="7"/>
  <c r="V849" i="7"/>
  <c r="V831" i="7"/>
  <c r="V833" i="7"/>
  <c r="V821" i="7"/>
  <c r="V815" i="7"/>
  <c r="V809" i="7"/>
  <c r="V803" i="7"/>
  <c r="V797" i="7"/>
  <c r="V789" i="7"/>
  <c r="V782" i="7"/>
  <c r="V772" i="7"/>
  <c r="V764" i="7"/>
  <c r="V757" i="7"/>
  <c r="V751" i="7"/>
  <c r="V745" i="7"/>
  <c r="V734" i="7"/>
  <c r="V727" i="7"/>
  <c r="V708" i="7"/>
  <c r="V823" i="7"/>
  <c r="V692" i="7"/>
  <c r="V682" i="7"/>
  <c r="V686" i="7"/>
  <c r="V694" i="7"/>
  <c r="V676" i="7"/>
  <c r="V670" i="7"/>
  <c r="V664" i="7"/>
  <c r="V678" i="7"/>
  <c r="V654" i="7"/>
  <c r="V656" i="7"/>
  <c r="V634" i="7"/>
  <c r="V628" i="7"/>
  <c r="V622" i="7"/>
  <c r="V616" i="7"/>
  <c r="V610" i="7"/>
  <c r="V636" i="7"/>
  <c r="V594" i="7"/>
  <c r="V600" i="7"/>
  <c r="V602" i="7"/>
  <c r="V578" i="7"/>
  <c r="V584" i="7"/>
  <c r="V586" i="7"/>
  <c r="V405" i="7"/>
  <c r="V399" i="7"/>
  <c r="V407" i="7"/>
  <c r="V389" i="7"/>
  <c r="V383" i="7"/>
  <c r="V391" i="7"/>
  <c r="V375" i="7"/>
  <c r="V337" i="7"/>
  <c r="V1171" i="7"/>
  <c r="Z976" i="7"/>
  <c r="Z1021" i="7"/>
  <c r="Z1015" i="7"/>
  <c r="Z1009" i="7"/>
  <c r="Z1003" i="7"/>
  <c r="Z997" i="7"/>
  <c r="Z991" i="7"/>
  <c r="Z982" i="7"/>
  <c r="Z970" i="7"/>
  <c r="Z1023" i="7"/>
  <c r="Z887" i="7"/>
  <c r="Z911" i="7"/>
  <c r="Z903" i="7"/>
  <c r="Z895" i="7"/>
  <c r="Z913" i="7"/>
  <c r="Z857" i="7"/>
  <c r="Z863" i="7"/>
  <c r="Z869" i="7"/>
  <c r="Z875" i="7"/>
  <c r="Z877" i="7"/>
  <c r="Z301" i="7"/>
  <c r="Z271" i="7"/>
  <c r="Z259" i="7"/>
  <c r="Z253" i="7"/>
  <c r="Z247" i="7"/>
  <c r="Z241" i="7"/>
  <c r="Z277" i="7"/>
  <c r="Z283" i="7"/>
  <c r="Z289" i="7"/>
  <c r="Z307" i="7"/>
  <c r="Z313" i="7"/>
  <c r="Z323" i="7"/>
  <c r="Z329" i="7"/>
  <c r="Z335" i="7"/>
  <c r="Z345" i="7"/>
  <c r="Z351" i="7"/>
  <c r="Z357" i="7"/>
  <c r="Z363" i="7"/>
  <c r="Z371" i="7"/>
  <c r="Z221" i="7"/>
  <c r="Z295" i="7"/>
  <c r="Z265" i="7"/>
  <c r="Z315" i="7"/>
  <c r="Z492" i="7"/>
  <c r="Z496" i="7"/>
  <c r="Z502" i="7"/>
  <c r="Z556" i="7"/>
  <c r="Z548" i="7"/>
  <c r="Z540" i="7"/>
  <c r="Z534" i="7"/>
  <c r="Z528" i="7"/>
  <c r="Z522" i="7"/>
  <c r="Z516" i="7"/>
  <c r="Z490" i="7"/>
  <c r="Z484" i="7"/>
  <c r="Z475" i="7"/>
  <c r="Z469" i="7"/>
  <c r="Z463" i="7"/>
  <c r="Z456" i="7"/>
  <c r="Z450" i="7"/>
  <c r="Z442" i="7"/>
  <c r="Z436" i="7"/>
  <c r="Z430" i="7"/>
  <c r="Z562" i="7"/>
  <c r="Z568" i="7"/>
  <c r="Z508" i="7"/>
  <c r="Z420" i="7"/>
  <c r="Z570" i="7"/>
  <c r="Z1163" i="7"/>
  <c r="Z1157" i="7"/>
  <c r="Z1166" i="7"/>
  <c r="Z1141" i="7"/>
  <c r="Z1147" i="7"/>
  <c r="Z1149" i="7"/>
  <c r="Z1119" i="7"/>
  <c r="Z1107" i="7"/>
  <c r="Z1101" i="7"/>
  <c r="Z1125" i="7"/>
  <c r="Z1133" i="7"/>
  <c r="Z1092" i="7"/>
  <c r="Z1086" i="7"/>
  <c r="Z1080" i="7"/>
  <c r="Z1094" i="7"/>
  <c r="Z1067" i="7"/>
  <c r="Z1069" i="7"/>
  <c r="Z1057" i="7"/>
  <c r="Z1049" i="7"/>
  <c r="Z1041" i="7"/>
  <c r="Z1033" i="7"/>
  <c r="Z1059" i="7"/>
  <c r="Z953" i="7"/>
  <c r="Z954" i="7"/>
  <c r="Z959" i="7"/>
  <c r="Z943" i="7"/>
  <c r="Z951" i="7"/>
  <c r="Z961" i="7"/>
  <c r="Z931" i="7"/>
  <c r="Z923" i="7"/>
  <c r="Z933" i="7"/>
  <c r="Z847" i="7"/>
  <c r="Z841" i="7"/>
  <c r="Z849" i="7"/>
  <c r="Z831" i="7"/>
  <c r="Z833" i="7"/>
  <c r="Z821" i="7"/>
  <c r="Z815" i="7"/>
  <c r="Z809" i="7"/>
  <c r="Z803" i="7"/>
  <c r="Z797" i="7"/>
  <c r="Z789" i="7"/>
  <c r="Z782" i="7"/>
  <c r="Z772" i="7"/>
  <c r="Z764" i="7"/>
  <c r="Z757" i="7"/>
  <c r="Z751" i="7"/>
  <c r="Z745" i="7"/>
  <c r="Z734" i="7"/>
  <c r="Z727" i="7"/>
  <c r="Z708" i="7"/>
  <c r="Z823" i="7"/>
  <c r="Z692" i="7"/>
  <c r="Z682" i="7"/>
  <c r="Z686" i="7"/>
  <c r="Z694" i="7"/>
  <c r="Z676" i="7"/>
  <c r="Z670" i="7"/>
  <c r="Z664" i="7"/>
  <c r="Z678" i="7"/>
  <c r="Z654" i="7"/>
  <c r="Z656" i="7"/>
  <c r="Z634" i="7"/>
  <c r="Z628" i="7"/>
  <c r="Z622" i="7"/>
  <c r="Z616" i="7"/>
  <c r="Z610" i="7"/>
  <c r="Z636" i="7"/>
  <c r="Z594" i="7"/>
  <c r="Z600" i="7"/>
  <c r="Z602" i="7"/>
  <c r="Z578" i="7"/>
  <c r="Z584" i="7"/>
  <c r="Z586" i="7"/>
  <c r="Z405" i="7"/>
  <c r="Z399" i="7"/>
  <c r="Z407" i="7"/>
  <c r="Z389" i="7"/>
  <c r="Z383" i="7"/>
  <c r="Z391" i="7"/>
  <c r="Z375" i="7"/>
  <c r="Z337" i="7"/>
  <c r="Z1171" i="7"/>
  <c r="R976" i="7"/>
  <c r="R1021" i="7"/>
  <c r="R1015" i="7"/>
  <c r="R1009" i="7"/>
  <c r="R1003" i="7"/>
  <c r="R997" i="7"/>
  <c r="R991" i="7"/>
  <c r="R982" i="7"/>
  <c r="R970" i="7"/>
  <c r="R1023" i="7"/>
  <c r="R887" i="7"/>
  <c r="R911" i="7"/>
  <c r="R903" i="7"/>
  <c r="R895" i="7"/>
  <c r="R913" i="7"/>
  <c r="R857" i="7"/>
  <c r="R863" i="7"/>
  <c r="R869" i="7"/>
  <c r="R875" i="7"/>
  <c r="R877" i="7"/>
  <c r="R301" i="7"/>
  <c r="R271" i="7"/>
  <c r="R259" i="7"/>
  <c r="R253" i="7"/>
  <c r="R247" i="7"/>
  <c r="R241" i="7"/>
  <c r="R277" i="7"/>
  <c r="R283" i="7"/>
  <c r="R289" i="7"/>
  <c r="R307" i="7"/>
  <c r="R313" i="7"/>
  <c r="R323" i="7"/>
  <c r="R329" i="7"/>
  <c r="R335" i="7"/>
  <c r="R345" i="7"/>
  <c r="R351" i="7"/>
  <c r="R357" i="7"/>
  <c r="R363" i="7"/>
  <c r="R371" i="7"/>
  <c r="R221" i="7"/>
  <c r="R295" i="7"/>
  <c r="R265" i="7"/>
  <c r="R315" i="7"/>
  <c r="R492" i="7"/>
  <c r="R496" i="7"/>
  <c r="R502" i="7"/>
  <c r="R556" i="7"/>
  <c r="R548" i="7"/>
  <c r="R540" i="7"/>
  <c r="R534" i="7"/>
  <c r="R528" i="7"/>
  <c r="R522" i="7"/>
  <c r="R516" i="7"/>
  <c r="R490" i="7"/>
  <c r="R484" i="7"/>
  <c r="R475" i="7"/>
  <c r="R469" i="7"/>
  <c r="R463" i="7"/>
  <c r="R456" i="7"/>
  <c r="R450" i="7"/>
  <c r="R442" i="7"/>
  <c r="R436" i="7"/>
  <c r="R430" i="7"/>
  <c r="R562" i="7"/>
  <c r="R568" i="7"/>
  <c r="R508" i="7"/>
  <c r="R420" i="7"/>
  <c r="R570" i="7"/>
  <c r="R1163" i="7"/>
  <c r="R1157" i="7"/>
  <c r="R1166" i="7"/>
  <c r="R1141" i="7"/>
  <c r="R1147" i="7"/>
  <c r="R1149" i="7"/>
  <c r="R1119" i="7"/>
  <c r="R1107" i="7"/>
  <c r="R1101" i="7"/>
  <c r="R1125" i="7"/>
  <c r="R1133" i="7"/>
  <c r="R1092" i="7"/>
  <c r="R1086" i="7"/>
  <c r="R1080" i="7"/>
  <c r="R1094" i="7"/>
  <c r="R1067" i="7"/>
  <c r="R1069" i="7"/>
  <c r="R1057" i="7"/>
  <c r="R1049" i="7"/>
  <c r="R1041" i="7"/>
  <c r="R1033" i="7"/>
  <c r="R1059" i="7"/>
  <c r="R953" i="7"/>
  <c r="R954" i="7"/>
  <c r="R959" i="7"/>
  <c r="R943" i="7"/>
  <c r="R951" i="7"/>
  <c r="R961" i="7"/>
  <c r="R931" i="7"/>
  <c r="R923" i="7"/>
  <c r="R933" i="7"/>
  <c r="R847" i="7"/>
  <c r="R841" i="7"/>
  <c r="R849" i="7"/>
  <c r="R831" i="7"/>
  <c r="R833" i="7"/>
  <c r="R821" i="7"/>
  <c r="R815" i="7"/>
  <c r="R809" i="7"/>
  <c r="R803" i="7"/>
  <c r="R797" i="7"/>
  <c r="R789" i="7"/>
  <c r="R782" i="7"/>
  <c r="R772" i="7"/>
  <c r="R764" i="7"/>
  <c r="R757" i="7"/>
  <c r="R751" i="7"/>
  <c r="R745" i="7"/>
  <c r="R734" i="7"/>
  <c r="R727" i="7"/>
  <c r="R708" i="7"/>
  <c r="R823" i="7"/>
  <c r="R692" i="7"/>
  <c r="R682" i="7"/>
  <c r="R686" i="7"/>
  <c r="R694" i="7"/>
  <c r="R676" i="7"/>
  <c r="R670" i="7"/>
  <c r="R664" i="7"/>
  <c r="R678" i="7"/>
  <c r="R654" i="7"/>
  <c r="R656" i="7"/>
  <c r="R634" i="7"/>
  <c r="R628" i="7"/>
  <c r="R622" i="7"/>
  <c r="R616" i="7"/>
  <c r="R610" i="7"/>
  <c r="R636" i="7"/>
  <c r="R594" i="7"/>
  <c r="R600" i="7"/>
  <c r="R602" i="7"/>
  <c r="R578" i="7"/>
  <c r="R584" i="7"/>
  <c r="R586" i="7"/>
  <c r="R405" i="7"/>
  <c r="R399" i="7"/>
  <c r="R407" i="7"/>
  <c r="R389" i="7"/>
  <c r="R383" i="7"/>
  <c r="R391" i="7"/>
  <c r="R375" i="7"/>
  <c r="R337" i="7"/>
  <c r="R1171" i="7"/>
  <c r="N976" i="7"/>
  <c r="N1021" i="7"/>
  <c r="N1015" i="7"/>
  <c r="N1009" i="7"/>
  <c r="N1003" i="7"/>
  <c r="N997" i="7"/>
  <c r="N991" i="7"/>
  <c r="N982" i="7"/>
  <c r="N970" i="7"/>
  <c r="N1023" i="7"/>
  <c r="N887" i="7"/>
  <c r="N911" i="7"/>
  <c r="N903" i="7"/>
  <c r="N895" i="7"/>
  <c r="N913" i="7"/>
  <c r="N857" i="7"/>
  <c r="N863" i="7"/>
  <c r="N869" i="7"/>
  <c r="N875" i="7"/>
  <c r="N877" i="7"/>
  <c r="N301" i="7"/>
  <c r="N271" i="7"/>
  <c r="N259" i="7"/>
  <c r="N253" i="7"/>
  <c r="N247" i="7"/>
  <c r="N241" i="7"/>
  <c r="N277" i="7"/>
  <c r="N283" i="7"/>
  <c r="N289" i="7"/>
  <c r="N307" i="7"/>
  <c r="N313" i="7"/>
  <c r="N323" i="7"/>
  <c r="N329" i="7"/>
  <c r="N335" i="7"/>
  <c r="N345" i="7"/>
  <c r="N351" i="7"/>
  <c r="N357" i="7"/>
  <c r="N363" i="7"/>
  <c r="N371" i="7"/>
  <c r="N221" i="7"/>
  <c r="N295" i="7"/>
  <c r="N265" i="7"/>
  <c r="N315" i="7"/>
  <c r="N492" i="7"/>
  <c r="N496" i="7"/>
  <c r="N502" i="7"/>
  <c r="N556" i="7"/>
  <c r="N548" i="7"/>
  <c r="N540" i="7"/>
  <c r="N534" i="7"/>
  <c r="N528" i="7"/>
  <c r="N522" i="7"/>
  <c r="N516" i="7"/>
  <c r="N562" i="7"/>
  <c r="N508" i="7"/>
  <c r="N420" i="7"/>
  <c r="N490" i="7"/>
  <c r="N484" i="7"/>
  <c r="N475" i="7"/>
  <c r="N469" i="7"/>
  <c r="N463" i="7"/>
  <c r="N456" i="7"/>
  <c r="N450" i="7"/>
  <c r="N442" i="7"/>
  <c r="N436" i="7"/>
  <c r="N430" i="7"/>
  <c r="N570" i="7"/>
  <c r="N1163" i="7"/>
  <c r="N1157" i="7"/>
  <c r="N1166" i="7"/>
  <c r="N1141" i="7"/>
  <c r="N1147" i="7"/>
  <c r="N1149" i="7"/>
  <c r="N1119" i="7"/>
  <c r="N1107" i="7"/>
  <c r="N1101" i="7"/>
  <c r="N1125" i="7"/>
  <c r="N1133" i="7"/>
  <c r="N1092" i="7"/>
  <c r="N1086" i="7"/>
  <c r="N1080" i="7"/>
  <c r="N1094" i="7"/>
  <c r="N1067" i="7"/>
  <c r="N1069" i="7"/>
  <c r="N1057" i="7"/>
  <c r="N1049" i="7"/>
  <c r="N1041" i="7"/>
  <c r="N1033" i="7"/>
  <c r="N1059" i="7"/>
  <c r="N959" i="7"/>
  <c r="N943" i="7"/>
  <c r="N951" i="7"/>
  <c r="N961" i="7"/>
  <c r="N931" i="7"/>
  <c r="N923" i="7"/>
  <c r="N933" i="7"/>
  <c r="N847" i="7"/>
  <c r="N841" i="7"/>
  <c r="N849" i="7"/>
  <c r="N831" i="7"/>
  <c r="N833" i="7"/>
  <c r="N821" i="7"/>
  <c r="N815" i="7"/>
  <c r="N809" i="7"/>
  <c r="N803" i="7"/>
  <c r="N797" i="7"/>
  <c r="N789" i="7"/>
  <c r="N782" i="7"/>
  <c r="N772" i="7"/>
  <c r="N764" i="7"/>
  <c r="N757" i="7"/>
  <c r="N751" i="7"/>
  <c r="N745" i="7"/>
  <c r="N734" i="7"/>
  <c r="N727" i="7"/>
  <c r="N708" i="7"/>
  <c r="N823" i="7"/>
  <c r="N692" i="7"/>
  <c r="N682" i="7"/>
  <c r="N686" i="7"/>
  <c r="N694" i="7"/>
  <c r="N676" i="7"/>
  <c r="N670" i="7"/>
  <c r="N664" i="7"/>
  <c r="N678" i="7"/>
  <c r="N654" i="7"/>
  <c r="N656" i="7"/>
  <c r="N634" i="7"/>
  <c r="N628" i="7"/>
  <c r="N622" i="7"/>
  <c r="N616" i="7"/>
  <c r="N610" i="7"/>
  <c r="N636" i="7"/>
  <c r="N594" i="7"/>
  <c r="N600" i="7"/>
  <c r="N602" i="7"/>
  <c r="N578" i="7"/>
  <c r="N584" i="7"/>
  <c r="N586" i="7"/>
  <c r="N405" i="7"/>
  <c r="N399" i="7"/>
  <c r="N407" i="7"/>
  <c r="N389" i="7"/>
  <c r="N383" i="7"/>
  <c r="N391" i="7"/>
  <c r="N375" i="7"/>
  <c r="N337" i="7"/>
  <c r="N1171" i="7"/>
  <c r="J484" i="7"/>
  <c r="J436" i="7"/>
  <c r="J442" i="7"/>
  <c r="J492" i="7"/>
  <c r="J496" i="7"/>
  <c r="J502" i="7"/>
  <c r="J508" i="7"/>
  <c r="J522" i="7"/>
  <c r="J528" i="7"/>
  <c r="J516" i="7"/>
  <c r="J534" i="7"/>
  <c r="J556" i="7"/>
  <c r="J548" i="7"/>
  <c r="J540" i="7"/>
  <c r="J562" i="7"/>
  <c r="J490" i="7"/>
  <c r="J475" i="7"/>
  <c r="J469" i="7"/>
  <c r="J463" i="7"/>
  <c r="J456" i="7"/>
  <c r="J450" i="7"/>
  <c r="J430" i="7"/>
  <c r="J570" i="7"/>
  <c r="J1163" i="7"/>
  <c r="J1157" i="7"/>
  <c r="J1166" i="7"/>
  <c r="J1141" i="7"/>
  <c r="J1147" i="7"/>
  <c r="J1149" i="7"/>
  <c r="J1119" i="7"/>
  <c r="J1107" i="7"/>
  <c r="J1101" i="7"/>
  <c r="J1125" i="7"/>
  <c r="J1127" i="7"/>
  <c r="J1128" i="7"/>
  <c r="J1129" i="7"/>
  <c r="J1130" i="7"/>
  <c r="J1131" i="7"/>
  <c r="J1133" i="7"/>
  <c r="J1092" i="7"/>
  <c r="J1086" i="7"/>
  <c r="J1080" i="7"/>
  <c r="J1094" i="7"/>
  <c r="J1067" i="7"/>
  <c r="J1069" i="7"/>
  <c r="J1057" i="7"/>
  <c r="J1049" i="7"/>
  <c r="J1041" i="7"/>
  <c r="J1033" i="7"/>
  <c r="J1059" i="7"/>
  <c r="J1021" i="7"/>
  <c r="J1015" i="7"/>
  <c r="J1009" i="7"/>
  <c r="J1003" i="7"/>
  <c r="J997" i="7"/>
  <c r="J991" i="7"/>
  <c r="J982" i="7"/>
  <c r="J976" i="7"/>
  <c r="J970" i="7"/>
  <c r="J1023" i="7"/>
  <c r="J953" i="7"/>
  <c r="J954" i="7"/>
  <c r="J955" i="7"/>
  <c r="J959" i="7"/>
  <c r="J943" i="7"/>
  <c r="J951" i="7"/>
  <c r="J961" i="7"/>
  <c r="J931" i="7"/>
  <c r="J923" i="7"/>
  <c r="J933" i="7"/>
  <c r="J911" i="7"/>
  <c r="J903" i="7"/>
  <c r="J895" i="7"/>
  <c r="J887" i="7"/>
  <c r="J913" i="7"/>
  <c r="J863" i="7"/>
  <c r="J857" i="7"/>
  <c r="J869" i="7"/>
  <c r="J875" i="7"/>
  <c r="J877" i="7"/>
  <c r="J847" i="7"/>
  <c r="J841" i="7"/>
  <c r="J849" i="7"/>
  <c r="J831" i="7"/>
  <c r="J833" i="7"/>
  <c r="J821" i="7"/>
  <c r="J815" i="7"/>
  <c r="J809" i="7"/>
  <c r="J803" i="7"/>
  <c r="J797" i="7"/>
  <c r="J789" i="7"/>
  <c r="J782" i="7"/>
  <c r="J772" i="7"/>
  <c r="J764" i="7"/>
  <c r="J757" i="7"/>
  <c r="J751" i="7"/>
  <c r="J745" i="7"/>
  <c r="J734" i="7"/>
  <c r="J727" i="7"/>
  <c r="J708" i="7"/>
  <c r="J823" i="7"/>
  <c r="J692" i="7"/>
  <c r="J682" i="7"/>
  <c r="J686" i="7"/>
  <c r="J694" i="7"/>
  <c r="J676" i="7"/>
  <c r="J670" i="7"/>
  <c r="J664" i="7"/>
  <c r="J678" i="7"/>
  <c r="J654" i="7"/>
  <c r="J656" i="7"/>
  <c r="J634" i="7"/>
  <c r="J628" i="7"/>
  <c r="J622" i="7"/>
  <c r="J616" i="7"/>
  <c r="J610" i="7"/>
  <c r="J636" i="7"/>
  <c r="J594" i="7"/>
  <c r="J600" i="7"/>
  <c r="J602" i="7"/>
  <c r="J578" i="7"/>
  <c r="J584" i="7"/>
  <c r="J586" i="7"/>
  <c r="J405" i="7"/>
  <c r="J399" i="7"/>
  <c r="J407" i="7"/>
  <c r="J389" i="7"/>
  <c r="J383" i="7"/>
  <c r="J391" i="7"/>
  <c r="J375" i="7"/>
  <c r="J345" i="7"/>
  <c r="J351" i="7"/>
  <c r="J363" i="7"/>
  <c r="J357" i="7"/>
  <c r="J369" i="7"/>
  <c r="J371" i="7"/>
  <c r="J335" i="7"/>
  <c r="J329" i="7"/>
  <c r="J323" i="7"/>
  <c r="J337" i="7"/>
  <c r="J221" i="7"/>
  <c r="J241" i="7"/>
  <c r="J247" i="7"/>
  <c r="J253" i="7"/>
  <c r="J259" i="7"/>
  <c r="J271" i="7"/>
  <c r="J277" i="7"/>
  <c r="J283" i="7"/>
  <c r="J289" i="7"/>
  <c r="J301" i="7"/>
  <c r="J307" i="7"/>
  <c r="J313" i="7"/>
  <c r="J295" i="7"/>
  <c r="J265" i="7"/>
  <c r="J315" i="7"/>
  <c r="J1171" i="7"/>
  <c r="AL953" i="7"/>
  <c r="AL954" i="7"/>
  <c r="AL959" i="7"/>
  <c r="AL943" i="7"/>
  <c r="AL951" i="7"/>
  <c r="AL961" i="7"/>
  <c r="AP953" i="7"/>
  <c r="AP954" i="7"/>
  <c r="AP959" i="7"/>
  <c r="AP943" i="7"/>
  <c r="AP951" i="7"/>
  <c r="AP961" i="7"/>
  <c r="AT951" i="7"/>
  <c r="AT953" i="7"/>
  <c r="AT954" i="7"/>
  <c r="AT959" i="7"/>
  <c r="AT943" i="7"/>
  <c r="AT961" i="7"/>
  <c r="BB831" i="7"/>
  <c r="BB833" i="7"/>
  <c r="AX831" i="7"/>
  <c r="AX833" i="7"/>
  <c r="AL831" i="7"/>
  <c r="AL833" i="7"/>
  <c r="AP831" i="7"/>
  <c r="AP833" i="7"/>
  <c r="AT831" i="7"/>
  <c r="AT833" i="7"/>
  <c r="AP163" i="7"/>
  <c r="AP156" i="7"/>
  <c r="AP165" i="7"/>
  <c r="BB120" i="7"/>
  <c r="BB113" i="7"/>
  <c r="BB106" i="7"/>
  <c r="BB99" i="7"/>
  <c r="BB92" i="7"/>
  <c r="BB85" i="7"/>
  <c r="BB122" i="7"/>
  <c r="BB65" i="7"/>
  <c r="BB58" i="7"/>
  <c r="BB51" i="7"/>
  <c r="BB44" i="7"/>
  <c r="BB37" i="7"/>
  <c r="BB67" i="7"/>
  <c r="AX65" i="7"/>
  <c r="AX58" i="7"/>
  <c r="AX51" i="7"/>
  <c r="AX44" i="7"/>
  <c r="AX37" i="7"/>
  <c r="AX30" i="7"/>
  <c r="AX67" i="7"/>
  <c r="AT65" i="7"/>
  <c r="AT58" i="7"/>
  <c r="AT51" i="7"/>
  <c r="AT44" i="7"/>
  <c r="AT37" i="7"/>
  <c r="AT30" i="7"/>
  <c r="AT67" i="7"/>
  <c r="AP65" i="7"/>
  <c r="AP58" i="7"/>
  <c r="AP51" i="7"/>
  <c r="AP44" i="7"/>
  <c r="AP37" i="7"/>
  <c r="AP30" i="7"/>
  <c r="AP67" i="7"/>
  <c r="AL65" i="7"/>
  <c r="AL58" i="7"/>
  <c r="AL51" i="7"/>
  <c r="AL44" i="7"/>
  <c r="AL37" i="7"/>
  <c r="AL30" i="7"/>
  <c r="AL67" i="7"/>
  <c r="AH65" i="7"/>
  <c r="AH58" i="7"/>
  <c r="AH51" i="7"/>
  <c r="AH44" i="7"/>
  <c r="AH37" i="7"/>
  <c r="AH30" i="7"/>
  <c r="AH67" i="7"/>
  <c r="V65" i="7"/>
  <c r="V58" i="7"/>
  <c r="V51" i="7"/>
  <c r="V44" i="7"/>
  <c r="V37" i="7"/>
  <c r="V30" i="7"/>
  <c r="V67" i="7"/>
  <c r="J65" i="7"/>
  <c r="J58" i="7"/>
  <c r="J51" i="7"/>
  <c r="J44" i="7"/>
  <c r="J37" i="7"/>
  <c r="J30" i="7"/>
  <c r="J67" i="7"/>
  <c r="AT221" i="7"/>
  <c r="AT307" i="7"/>
  <c r="AT301" i="7"/>
  <c r="AT241" i="7"/>
  <c r="AT247" i="7"/>
  <c r="AT253" i="7"/>
  <c r="AT259" i="7"/>
  <c r="AT271" i="7"/>
  <c r="AT277" i="7"/>
  <c r="AT283" i="7"/>
  <c r="AT289" i="7"/>
  <c r="AT313" i="7"/>
  <c r="AT265" i="7"/>
  <c r="AT295" i="7"/>
  <c r="AT315" i="7"/>
  <c r="AP221" i="7"/>
  <c r="AP307" i="7"/>
  <c r="AP301" i="7"/>
  <c r="AP241" i="7"/>
  <c r="AP247" i="7"/>
  <c r="AP253" i="7"/>
  <c r="AP259" i="7"/>
  <c r="AP271" i="7"/>
  <c r="AP277" i="7"/>
  <c r="AP283" i="7"/>
  <c r="AP289" i="7"/>
  <c r="AP313" i="7"/>
  <c r="AP265" i="7"/>
  <c r="AP295" i="7"/>
  <c r="AP315" i="7"/>
  <c r="AL221" i="7"/>
  <c r="AL307" i="7"/>
  <c r="AL301" i="7"/>
  <c r="AL241" i="7"/>
  <c r="AL247" i="7"/>
  <c r="AL253" i="7"/>
  <c r="AL259" i="7"/>
  <c r="AL271" i="7"/>
  <c r="AL277" i="7"/>
  <c r="AL283" i="7"/>
  <c r="AL289" i="7"/>
  <c r="AL313" i="7"/>
  <c r="AL295" i="7"/>
  <c r="AL265" i="7"/>
  <c r="AL315" i="7"/>
  <c r="AT492" i="7"/>
  <c r="AT496" i="7"/>
  <c r="AT490" i="7"/>
  <c r="AT484" i="7"/>
  <c r="AT450" i="7"/>
  <c r="AT430" i="7"/>
  <c r="AT420" i="7"/>
  <c r="AT502" i="7"/>
  <c r="AT556" i="7"/>
  <c r="AT548" i="7"/>
  <c r="AT540" i="7"/>
  <c r="AT534" i="7"/>
  <c r="AT528" i="7"/>
  <c r="AT522" i="7"/>
  <c r="AT516" i="7"/>
  <c r="AT475" i="7"/>
  <c r="AT469" i="7"/>
  <c r="AT463" i="7"/>
  <c r="AT456" i="7"/>
  <c r="AT442" i="7"/>
  <c r="AT436" i="7"/>
  <c r="AT562" i="7"/>
  <c r="AT568" i="7"/>
  <c r="AT508" i="7"/>
  <c r="AT570" i="7"/>
  <c r="AL492" i="7"/>
  <c r="AL496" i="7"/>
  <c r="AL490" i="7"/>
  <c r="AL484" i="7"/>
  <c r="AL450" i="7"/>
  <c r="AL430" i="7"/>
  <c r="AL420" i="7"/>
  <c r="AL502" i="7"/>
  <c r="AL556" i="7"/>
  <c r="AL548" i="7"/>
  <c r="AL540" i="7"/>
  <c r="AL534" i="7"/>
  <c r="AL528" i="7"/>
  <c r="AL522" i="7"/>
  <c r="AL516" i="7"/>
  <c r="AL475" i="7"/>
  <c r="AL469" i="7"/>
  <c r="AL463" i="7"/>
  <c r="AL456" i="7"/>
  <c r="AL442" i="7"/>
  <c r="AL436" i="7"/>
  <c r="AL562" i="7"/>
  <c r="AL568" i="7"/>
  <c r="AL508" i="7"/>
  <c r="AL570" i="7"/>
  <c r="AP492" i="7"/>
  <c r="AP496" i="7"/>
  <c r="AP490" i="7"/>
  <c r="AP484" i="7"/>
  <c r="AP450" i="7"/>
  <c r="AP430" i="7"/>
  <c r="AP420" i="7"/>
  <c r="AP502" i="7"/>
  <c r="AP556" i="7"/>
  <c r="AP548" i="7"/>
  <c r="AP540" i="7"/>
  <c r="AP534" i="7"/>
  <c r="AP528" i="7"/>
  <c r="AP522" i="7"/>
  <c r="AP516" i="7"/>
  <c r="AP475" i="7"/>
  <c r="AP469" i="7"/>
  <c r="AP463" i="7"/>
  <c r="AP456" i="7"/>
  <c r="AP442" i="7"/>
  <c r="AP436" i="7"/>
  <c r="AP562" i="7"/>
  <c r="AP568" i="7"/>
  <c r="AP508" i="7"/>
  <c r="AP570" i="7"/>
  <c r="BF1176" i="7"/>
  <c r="BF1131" i="7"/>
  <c r="BF831" i="7"/>
  <c r="BF833" i="7"/>
  <c r="BH1131" i="7"/>
  <c r="E411" i="7"/>
  <c r="C945" i="7"/>
  <c r="E953" i="7"/>
  <c r="BD833" i="7"/>
  <c r="C827" i="7"/>
  <c r="E827" i="7"/>
  <c r="D825" i="7"/>
  <c r="C825" i="7"/>
  <c r="C835" i="7"/>
  <c r="D835" i="7"/>
  <c r="C837" i="7"/>
  <c r="E837" i="7"/>
  <c r="C843" i="7"/>
  <c r="E843" i="7"/>
  <c r="AL847" i="7"/>
  <c r="AP847" i="7"/>
  <c r="AT847" i="7"/>
  <c r="L558" i="7"/>
  <c r="P558" i="7"/>
  <c r="T558" i="7"/>
  <c r="X558" i="7"/>
  <c r="AB558" i="7"/>
  <c r="AF558" i="7"/>
  <c r="AJ558" i="7"/>
  <c r="AN558" i="7"/>
  <c r="AR558" i="7"/>
  <c r="AV558" i="7"/>
  <c r="AZ558" i="7"/>
  <c r="L559" i="7"/>
  <c r="P559" i="7"/>
  <c r="T559" i="7"/>
  <c r="X559" i="7"/>
  <c r="AB559" i="7"/>
  <c r="AF559" i="7"/>
  <c r="AJ559" i="7"/>
  <c r="AN559" i="7"/>
  <c r="AR559" i="7"/>
  <c r="AV559" i="7"/>
  <c r="AZ559" i="7"/>
  <c r="L560" i="7"/>
  <c r="P560" i="7"/>
  <c r="T560" i="7"/>
  <c r="X560" i="7"/>
  <c r="AB560" i="7"/>
  <c r="AF560" i="7"/>
  <c r="AJ560" i="7"/>
  <c r="AN560" i="7"/>
  <c r="AR560" i="7"/>
  <c r="AV560" i="7"/>
  <c r="AZ560" i="7"/>
  <c r="L561" i="7"/>
  <c r="P561" i="7"/>
  <c r="T561" i="7"/>
  <c r="X561" i="7"/>
  <c r="AB561" i="7"/>
  <c r="AF561" i="7"/>
  <c r="AJ561" i="7"/>
  <c r="AN561" i="7"/>
  <c r="AR561" i="7"/>
  <c r="AV561" i="7"/>
  <c r="AZ561" i="7"/>
  <c r="L564" i="7"/>
  <c r="P564" i="7"/>
  <c r="T564" i="7"/>
  <c r="X564" i="7"/>
  <c r="AB564" i="7"/>
  <c r="AF564" i="7"/>
  <c r="AJ564" i="7"/>
  <c r="AN564" i="7"/>
  <c r="AR564" i="7"/>
  <c r="AV564" i="7"/>
  <c r="AZ564" i="7"/>
  <c r="L565" i="7"/>
  <c r="P565" i="7"/>
  <c r="T565" i="7"/>
  <c r="X565" i="7"/>
  <c r="AB565" i="7"/>
  <c r="AF565" i="7"/>
  <c r="AJ565" i="7"/>
  <c r="AN565" i="7"/>
  <c r="AR565" i="7"/>
  <c r="AV565" i="7"/>
  <c r="AZ565" i="7"/>
  <c r="L566" i="7"/>
  <c r="P566" i="7"/>
  <c r="T566" i="7"/>
  <c r="X566" i="7"/>
  <c r="AB566" i="7"/>
  <c r="AF566" i="7"/>
  <c r="AJ566" i="7"/>
  <c r="AN566" i="7"/>
  <c r="AR566" i="7"/>
  <c r="AV566" i="7"/>
  <c r="AZ566" i="7"/>
  <c r="L567" i="7"/>
  <c r="P567" i="7"/>
  <c r="T567" i="7"/>
  <c r="X567" i="7"/>
  <c r="AB567" i="7"/>
  <c r="AF567" i="7"/>
  <c r="AJ567" i="7"/>
  <c r="AN567" i="7"/>
  <c r="AR567" i="7"/>
  <c r="AV567" i="7"/>
  <c r="AZ567" i="7"/>
  <c r="E291" i="7"/>
  <c r="C291" i="7"/>
  <c r="L291" i="7"/>
  <c r="P291" i="7"/>
  <c r="T291" i="7"/>
  <c r="X291" i="7"/>
  <c r="AB291" i="7"/>
  <c r="AF291" i="7"/>
  <c r="AJ291" i="7"/>
  <c r="AN291" i="7"/>
  <c r="AR291" i="7"/>
  <c r="AV291" i="7"/>
  <c r="AZ291" i="7"/>
  <c r="L292" i="7"/>
  <c r="P292" i="7"/>
  <c r="T292" i="7"/>
  <c r="X292" i="7"/>
  <c r="AB292" i="7"/>
  <c r="AF292" i="7"/>
  <c r="AJ292" i="7"/>
  <c r="AN292" i="7"/>
  <c r="AR292" i="7"/>
  <c r="AV292" i="7"/>
  <c r="AZ292" i="7"/>
  <c r="L293" i="7"/>
  <c r="P293" i="7"/>
  <c r="T293" i="7"/>
  <c r="X293" i="7"/>
  <c r="AB293" i="7"/>
  <c r="AF293" i="7"/>
  <c r="AJ293" i="7"/>
  <c r="AN293" i="7"/>
  <c r="AR293" i="7"/>
  <c r="AV293" i="7"/>
  <c r="AZ293" i="7"/>
  <c r="L294" i="7"/>
  <c r="P294" i="7"/>
  <c r="T294" i="7"/>
  <c r="X294" i="7"/>
  <c r="AB294" i="7"/>
  <c r="AF294" i="7"/>
  <c r="AJ294" i="7"/>
  <c r="AN294" i="7"/>
  <c r="AR294" i="7"/>
  <c r="AV294" i="7"/>
  <c r="AZ294" i="7"/>
  <c r="E279" i="7"/>
  <c r="C279" i="7"/>
  <c r="L60" i="7"/>
  <c r="P60" i="7"/>
  <c r="T60" i="7"/>
  <c r="X60" i="7"/>
  <c r="AB60" i="7"/>
  <c r="AF60" i="7"/>
  <c r="AJ60" i="7"/>
  <c r="AN60" i="7"/>
  <c r="AR60" i="7"/>
  <c r="AV60" i="7"/>
  <c r="AZ60" i="7"/>
  <c r="L61" i="7"/>
  <c r="P61" i="7"/>
  <c r="T61" i="7"/>
  <c r="X61" i="7"/>
  <c r="AB61" i="7"/>
  <c r="AF61" i="7"/>
  <c r="AJ61" i="7"/>
  <c r="AN61" i="7"/>
  <c r="AR61" i="7"/>
  <c r="AV61" i="7"/>
  <c r="AZ61" i="7"/>
  <c r="L62" i="7"/>
  <c r="P62" i="7"/>
  <c r="T62" i="7"/>
  <c r="X62" i="7"/>
  <c r="AB62" i="7"/>
  <c r="AF62" i="7"/>
  <c r="AJ62" i="7"/>
  <c r="AN62" i="7"/>
  <c r="AR62" i="7"/>
  <c r="AV62" i="7"/>
  <c r="AZ62" i="7"/>
  <c r="L63" i="7"/>
  <c r="P63" i="7"/>
  <c r="T63" i="7"/>
  <c r="X63" i="7"/>
  <c r="AB63" i="7"/>
  <c r="AF63" i="7"/>
  <c r="AJ63" i="7"/>
  <c r="AN63" i="7"/>
  <c r="AR63" i="7"/>
  <c r="AV63" i="7"/>
  <c r="AZ63" i="7"/>
  <c r="L64" i="7"/>
  <c r="P64" i="7"/>
  <c r="T64" i="7"/>
  <c r="X64" i="7"/>
  <c r="AB64" i="7"/>
  <c r="AF64" i="7"/>
  <c r="AJ64" i="7"/>
  <c r="AN64" i="7"/>
  <c r="AR64" i="7"/>
  <c r="AV64" i="7"/>
  <c r="AZ64" i="7"/>
  <c r="L53" i="7"/>
  <c r="P53" i="7"/>
  <c r="T53" i="7"/>
  <c r="X53" i="7"/>
  <c r="AB53" i="7"/>
  <c r="AF53" i="7"/>
  <c r="AJ53" i="7"/>
  <c r="AN53" i="7"/>
  <c r="AR53" i="7"/>
  <c r="AV53" i="7"/>
  <c r="AZ53" i="7"/>
  <c r="L54" i="7"/>
  <c r="P54" i="7"/>
  <c r="T54" i="7"/>
  <c r="X54" i="7"/>
  <c r="AB54" i="7"/>
  <c r="AF54" i="7"/>
  <c r="AJ54" i="7"/>
  <c r="AN54" i="7"/>
  <c r="AR54" i="7"/>
  <c r="AV54" i="7"/>
  <c r="AZ54" i="7"/>
  <c r="L55" i="7"/>
  <c r="P55" i="7"/>
  <c r="T55" i="7"/>
  <c r="X55" i="7"/>
  <c r="AB55" i="7"/>
  <c r="AF55" i="7"/>
  <c r="AJ55" i="7"/>
  <c r="AN55" i="7"/>
  <c r="AR55" i="7"/>
  <c r="AV55" i="7"/>
  <c r="AZ55" i="7"/>
  <c r="L56" i="7"/>
  <c r="P56" i="7"/>
  <c r="T56" i="7"/>
  <c r="X56" i="7"/>
  <c r="AB56" i="7"/>
  <c r="AF56" i="7"/>
  <c r="AJ56" i="7"/>
  <c r="AN56" i="7"/>
  <c r="AR56" i="7"/>
  <c r="AV56" i="7"/>
  <c r="AZ56" i="7"/>
  <c r="L57" i="7"/>
  <c r="P57" i="7"/>
  <c r="T57" i="7"/>
  <c r="X57" i="7"/>
  <c r="AB57" i="7"/>
  <c r="AF57" i="7"/>
  <c r="AJ57" i="7"/>
  <c r="AN57" i="7"/>
  <c r="AR57" i="7"/>
  <c r="AV57" i="7"/>
  <c r="AZ57" i="7"/>
  <c r="C25" i="7"/>
  <c r="E25" i="7"/>
  <c r="E32" i="7"/>
  <c r="H31" i="5"/>
  <c r="F14" i="36"/>
  <c r="F24" i="36"/>
  <c r="F26" i="36"/>
  <c r="F32" i="36"/>
  <c r="F35" i="36"/>
  <c r="J43" i="36"/>
  <c r="J46" i="36"/>
  <c r="F38" i="37"/>
  <c r="F41" i="37"/>
  <c r="J49" i="37"/>
  <c r="J52" i="37"/>
  <c r="J44" i="35"/>
  <c r="J47" i="35"/>
  <c r="F261" i="5"/>
  <c r="J261" i="5"/>
  <c r="H54" i="5"/>
  <c r="H49" i="5"/>
  <c r="H48" i="5"/>
  <c r="H46" i="5"/>
  <c r="H41" i="5"/>
  <c r="H35" i="5"/>
  <c r="H26" i="5"/>
  <c r="H23" i="5"/>
  <c r="H14" i="5"/>
  <c r="H261" i="5"/>
  <c r="J13" i="5"/>
  <c r="J12" i="5"/>
  <c r="J11" i="5"/>
  <c r="J10" i="5"/>
  <c r="C682" i="7"/>
  <c r="C113" i="24"/>
  <c r="H30" i="37"/>
  <c r="D30" i="37"/>
  <c r="AB1112" i="7"/>
  <c r="AF1112" i="7"/>
  <c r="AJ1112" i="7"/>
  <c r="AN1112" i="7"/>
  <c r="AR1112" i="7"/>
  <c r="AV1112" i="7"/>
  <c r="AZ1112" i="7"/>
  <c r="V1112" i="7"/>
  <c r="L1112" i="7"/>
  <c r="P1112" i="7"/>
  <c r="T1112" i="7"/>
  <c r="AB1111" i="7"/>
  <c r="AF1111" i="7"/>
  <c r="AJ1111" i="7"/>
  <c r="AN1111" i="7"/>
  <c r="AR1111" i="7"/>
  <c r="AV1111" i="7"/>
  <c r="AZ1111" i="7"/>
  <c r="V1111" i="7"/>
  <c r="L1111" i="7"/>
  <c r="P1111" i="7"/>
  <c r="T1111" i="7"/>
  <c r="AT1113" i="7"/>
  <c r="AB1110" i="7"/>
  <c r="AF1110" i="7"/>
  <c r="AJ1110" i="7"/>
  <c r="AN1110" i="7"/>
  <c r="AR1110" i="7"/>
  <c r="AV1110" i="7"/>
  <c r="AZ1110" i="7"/>
  <c r="V1110" i="7"/>
  <c r="L1110" i="7"/>
  <c r="P1110" i="7"/>
  <c r="T1110" i="7"/>
  <c r="AL1113" i="7"/>
  <c r="AB1109" i="7"/>
  <c r="AF1109" i="7"/>
  <c r="AJ1109" i="7"/>
  <c r="AN1109" i="7"/>
  <c r="AR1109" i="7"/>
  <c r="AV1109" i="7"/>
  <c r="AZ1109" i="7"/>
  <c r="V1109" i="7"/>
  <c r="R1113" i="7"/>
  <c r="L1109" i="7"/>
  <c r="P1109" i="7"/>
  <c r="T1109" i="7"/>
  <c r="AX1113" i="7"/>
  <c r="BB279" i="24"/>
  <c r="J53" i="5"/>
  <c r="J52" i="5"/>
  <c r="J51" i="5"/>
  <c r="J45" i="5"/>
  <c r="J44" i="5"/>
  <c r="J40" i="5"/>
  <c r="J39" i="5"/>
  <c r="J38" i="5"/>
  <c r="J34" i="5"/>
  <c r="J33" i="5"/>
  <c r="J32" i="5"/>
  <c r="J31" i="5"/>
  <c r="J30" i="5"/>
  <c r="J29" i="5"/>
  <c r="J22" i="5"/>
  <c r="J21" i="5"/>
  <c r="J20" i="5"/>
  <c r="J19" i="5"/>
  <c r="J48" i="5"/>
  <c r="BN1149" i="7"/>
  <c r="J243" i="5"/>
  <c r="J241" i="5"/>
  <c r="J240" i="5"/>
  <c r="J244" i="5"/>
  <c r="J236" i="5"/>
  <c r="J235" i="5"/>
  <c r="J234" i="5"/>
  <c r="J228" i="5"/>
  <c r="J227" i="5"/>
  <c r="J226" i="5"/>
  <c r="J225" i="5"/>
  <c r="J221" i="5"/>
  <c r="J220" i="5"/>
  <c r="J219" i="5"/>
  <c r="J218" i="5"/>
  <c r="J217" i="5"/>
  <c r="J216" i="5"/>
  <c r="J215" i="5"/>
  <c r="J214" i="5"/>
  <c r="J213" i="5"/>
  <c r="J209" i="5"/>
  <c r="J207" i="5"/>
  <c r="J203" i="5"/>
  <c r="J202" i="5"/>
  <c r="J198" i="5"/>
  <c r="J197" i="5"/>
  <c r="J196" i="5"/>
  <c r="J195" i="5"/>
  <c r="J189" i="5"/>
  <c r="J188" i="5"/>
  <c r="J190" i="5"/>
  <c r="J191" i="5"/>
  <c r="J184" i="5"/>
  <c r="J183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59" i="5"/>
  <c r="J158" i="5"/>
  <c r="J154" i="5"/>
  <c r="J153" i="5"/>
  <c r="J152" i="5"/>
  <c r="J145" i="5"/>
  <c r="J144" i="5"/>
  <c r="J143" i="5"/>
  <c r="J142" i="5"/>
  <c r="J141" i="5"/>
  <c r="J137" i="5"/>
  <c r="J136" i="5"/>
  <c r="J132" i="5"/>
  <c r="J131" i="5"/>
  <c r="J123" i="5"/>
  <c r="J122" i="5"/>
  <c r="J121" i="5"/>
  <c r="J120" i="5"/>
  <c r="J119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0" i="5"/>
  <c r="J99" i="5"/>
  <c r="J95" i="5"/>
  <c r="J94" i="5"/>
  <c r="J89" i="5"/>
  <c r="J88" i="5"/>
  <c r="J87" i="5"/>
  <c r="J86" i="5"/>
  <c r="J85" i="5"/>
  <c r="J81" i="5"/>
  <c r="J80" i="5"/>
  <c r="J79" i="5"/>
  <c r="J63" i="5"/>
  <c r="J64" i="5"/>
  <c r="J65" i="5"/>
  <c r="J66" i="5"/>
  <c r="J68" i="5"/>
  <c r="J69" i="5"/>
  <c r="J70" i="5"/>
  <c r="J71" i="5"/>
  <c r="J73" i="5"/>
  <c r="J74" i="5"/>
  <c r="J75" i="5"/>
  <c r="J67" i="5"/>
  <c r="J245" i="5"/>
  <c r="D14" i="36"/>
  <c r="D24" i="36"/>
  <c r="D32" i="36"/>
  <c r="H19" i="37"/>
  <c r="H38" i="37"/>
  <c r="D19" i="37"/>
  <c r="D38" i="37"/>
  <c r="D41" i="37"/>
  <c r="AT1119" i="7"/>
  <c r="AP1125" i="7"/>
  <c r="AT1125" i="7"/>
  <c r="AX1127" i="7"/>
  <c r="AT1127" i="7"/>
  <c r="AP1127" i="7"/>
  <c r="AL1127" i="7"/>
  <c r="AH1127" i="7"/>
  <c r="AD1127" i="7"/>
  <c r="Z1127" i="7"/>
  <c r="Z1128" i="7"/>
  <c r="Z1129" i="7"/>
  <c r="Z1130" i="7"/>
  <c r="R1127" i="7"/>
  <c r="N1127" i="7"/>
  <c r="AX1128" i="7"/>
  <c r="AT1128" i="7"/>
  <c r="AP1128" i="7"/>
  <c r="AL1128" i="7"/>
  <c r="AL1129" i="7"/>
  <c r="AL1130" i="7"/>
  <c r="AL1131" i="7"/>
  <c r="AH1128" i="7"/>
  <c r="AD1128" i="7"/>
  <c r="R1128" i="7"/>
  <c r="N1128" i="7"/>
  <c r="AX1129" i="7"/>
  <c r="AX1130" i="7"/>
  <c r="AT1129" i="7"/>
  <c r="AP1129" i="7"/>
  <c r="AH1129" i="7"/>
  <c r="AD1129" i="7"/>
  <c r="R1129" i="7"/>
  <c r="N1129" i="7"/>
  <c r="N1130" i="7"/>
  <c r="AT1130" i="7"/>
  <c r="AP1130" i="7"/>
  <c r="AH1130" i="7"/>
  <c r="AD1130" i="7"/>
  <c r="R1130" i="7"/>
  <c r="H245" i="5"/>
  <c r="C1135" i="7"/>
  <c r="A2" i="37"/>
  <c r="A1" i="37"/>
  <c r="D20" i="35"/>
  <c r="D24" i="35"/>
  <c r="D45" i="35"/>
  <c r="A2" i="36"/>
  <c r="A1" i="36"/>
  <c r="H20" i="35"/>
  <c r="H24" i="35"/>
  <c r="H14" i="35"/>
  <c r="H26" i="35"/>
  <c r="D14" i="35"/>
  <c r="A2" i="35"/>
  <c r="H33" i="35"/>
  <c r="D33" i="35"/>
  <c r="A1" i="35"/>
  <c r="A2" i="24"/>
  <c r="C2" i="7"/>
  <c r="V1127" i="7"/>
  <c r="AT875" i="7"/>
  <c r="AL869" i="7"/>
  <c r="AL841" i="7"/>
  <c r="D26" i="35"/>
  <c r="D36" i="35"/>
  <c r="AB249" i="24"/>
  <c r="X249" i="24"/>
  <c r="X248" i="24"/>
  <c r="X245" i="24"/>
  <c r="T249" i="24"/>
  <c r="T248" i="24"/>
  <c r="T247" i="24"/>
  <c r="T246" i="24"/>
  <c r="T245" i="24"/>
  <c r="T278" i="24"/>
  <c r="T277" i="24"/>
  <c r="X257" i="24"/>
  <c r="X256" i="24"/>
  <c r="T257" i="24"/>
  <c r="T256" i="24"/>
  <c r="H257" i="24"/>
  <c r="H256" i="24"/>
  <c r="D257" i="24"/>
  <c r="D256" i="24"/>
  <c r="X241" i="24"/>
  <c r="X240" i="24"/>
  <c r="T241" i="24"/>
  <c r="T240" i="24"/>
  <c r="T239" i="24"/>
  <c r="H247" i="24"/>
  <c r="H246" i="24"/>
  <c r="H245" i="24"/>
  <c r="H241" i="24"/>
  <c r="H239" i="24"/>
  <c r="D249" i="24"/>
  <c r="E1127" i="7"/>
  <c r="C1127" i="7"/>
  <c r="D248" i="24"/>
  <c r="D247" i="24"/>
  <c r="D246" i="24"/>
  <c r="D245" i="24"/>
  <c r="D241" i="24"/>
  <c r="D240" i="24"/>
  <c r="D239" i="24"/>
  <c r="L1068" i="7"/>
  <c r="L1067" i="7"/>
  <c r="D109" i="24"/>
  <c r="D107" i="24"/>
  <c r="E465" i="7"/>
  <c r="D106" i="24"/>
  <c r="D105" i="24"/>
  <c r="D104" i="24"/>
  <c r="D103" i="24"/>
  <c r="D102" i="24"/>
  <c r="D101" i="24"/>
  <c r="L18" i="7"/>
  <c r="P18" i="7"/>
  <c r="T18" i="7"/>
  <c r="X18" i="7"/>
  <c r="AB18" i="7"/>
  <c r="AF18" i="7"/>
  <c r="AJ18" i="7"/>
  <c r="AN18" i="7"/>
  <c r="AR18" i="7"/>
  <c r="AV18" i="7"/>
  <c r="AZ18" i="7"/>
  <c r="H67" i="5"/>
  <c r="E261" i="7"/>
  <c r="C261" i="7"/>
  <c r="D17" i="24"/>
  <c r="D16" i="24"/>
  <c r="D15" i="24"/>
  <c r="D18" i="24"/>
  <c r="V1130" i="7"/>
  <c r="V1129" i="7"/>
  <c r="V1128" i="7"/>
  <c r="R1131" i="7"/>
  <c r="AH1131" i="7"/>
  <c r="AT1131" i="7"/>
  <c r="AP1131" i="7"/>
  <c r="H244" i="5"/>
  <c r="H243" i="5"/>
  <c r="H241" i="5"/>
  <c r="H240" i="5"/>
  <c r="H236" i="5"/>
  <c r="H235" i="5"/>
  <c r="H234" i="5"/>
  <c r="H228" i="5"/>
  <c r="H227" i="5"/>
  <c r="H226" i="5"/>
  <c r="H225" i="5"/>
  <c r="H221" i="5"/>
  <c r="H220" i="5"/>
  <c r="H219" i="5"/>
  <c r="H218" i="5"/>
  <c r="H217" i="5"/>
  <c r="H216" i="5"/>
  <c r="H215" i="5"/>
  <c r="H214" i="5"/>
  <c r="H213" i="5"/>
  <c r="H209" i="5"/>
  <c r="H207" i="5"/>
  <c r="H203" i="5"/>
  <c r="H202" i="5"/>
  <c r="H198" i="5"/>
  <c r="H197" i="5"/>
  <c r="H196" i="5"/>
  <c r="H195" i="5"/>
  <c r="H191" i="5"/>
  <c r="H190" i="5"/>
  <c r="H189" i="5"/>
  <c r="H188" i="5"/>
  <c r="H184" i="5"/>
  <c r="H183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59" i="5"/>
  <c r="H158" i="5"/>
  <c r="H154" i="5"/>
  <c r="H153" i="5"/>
  <c r="H152" i="5"/>
  <c r="H145" i="5"/>
  <c r="H144" i="5"/>
  <c r="H143" i="5"/>
  <c r="H142" i="5"/>
  <c r="H141" i="5"/>
  <c r="H137" i="5"/>
  <c r="H136" i="5"/>
  <c r="H132" i="5"/>
  <c r="H131" i="5"/>
  <c r="H124" i="5"/>
  <c r="H123" i="5"/>
  <c r="H122" i="5"/>
  <c r="H121" i="5"/>
  <c r="H120" i="5"/>
  <c r="H119" i="5"/>
  <c r="H116" i="5"/>
  <c r="H115" i="5"/>
  <c r="H114" i="5"/>
  <c r="H113" i="5"/>
  <c r="H112" i="5"/>
  <c r="H111" i="5"/>
  <c r="H110" i="5"/>
  <c r="H109" i="5"/>
  <c r="H108" i="5"/>
  <c r="H107" i="5"/>
  <c r="H106" i="5"/>
  <c r="H100" i="5"/>
  <c r="H99" i="5"/>
  <c r="H95" i="5"/>
  <c r="H94" i="5"/>
  <c r="H89" i="5"/>
  <c r="H88" i="5"/>
  <c r="H87" i="5"/>
  <c r="H86" i="5"/>
  <c r="H85" i="5"/>
  <c r="H81" i="5"/>
  <c r="H80" i="5"/>
  <c r="H79" i="5"/>
  <c r="H75" i="5"/>
  <c r="H73" i="5"/>
  <c r="H71" i="5"/>
  <c r="H70" i="5"/>
  <c r="H69" i="5"/>
  <c r="H68" i="5"/>
  <c r="H66" i="5"/>
  <c r="H65" i="5"/>
  <c r="H64" i="5"/>
  <c r="H63" i="5"/>
  <c r="H61" i="5"/>
  <c r="H53" i="5"/>
  <c r="H52" i="5"/>
  <c r="H51" i="5"/>
  <c r="H45" i="5"/>
  <c r="H44" i="5"/>
  <c r="H40" i="5"/>
  <c r="H39" i="5"/>
  <c r="H38" i="5"/>
  <c r="H34" i="5"/>
  <c r="H33" i="5"/>
  <c r="H32" i="5"/>
  <c r="H30" i="5"/>
  <c r="H29" i="5"/>
  <c r="H22" i="5"/>
  <c r="H21" i="5"/>
  <c r="H20" i="5"/>
  <c r="H19" i="5"/>
  <c r="H13" i="5"/>
  <c r="H12" i="5"/>
  <c r="H11" i="5"/>
  <c r="H10" i="5"/>
  <c r="E1121" i="7"/>
  <c r="C1121" i="7"/>
  <c r="E1115" i="7"/>
  <c r="C1115" i="7"/>
  <c r="E1103" i="7"/>
  <c r="C1103" i="7"/>
  <c r="E1097" i="7"/>
  <c r="C1097" i="7"/>
  <c r="D1095" i="7"/>
  <c r="C1095" i="7"/>
  <c r="E1159" i="7"/>
  <c r="E1153" i="7"/>
  <c r="C1159" i="7"/>
  <c r="C1153" i="7"/>
  <c r="AP1163" i="7"/>
  <c r="AL1157" i="7"/>
  <c r="E1088" i="7"/>
  <c r="C1088" i="7"/>
  <c r="E1082" i="7"/>
  <c r="C1082" i="7"/>
  <c r="E1076" i="7"/>
  <c r="C1076" i="7"/>
  <c r="D1074" i="7"/>
  <c r="C1074" i="7"/>
  <c r="E1063" i="7"/>
  <c r="D1061" i="7"/>
  <c r="C1063" i="7"/>
  <c r="C1061" i="7"/>
  <c r="E1051" i="7"/>
  <c r="C1051" i="7"/>
  <c r="E1043" i="7"/>
  <c r="C1043" i="7"/>
  <c r="E1035" i="7"/>
  <c r="C1035" i="7"/>
  <c r="E1027" i="7"/>
  <c r="C1027" i="7"/>
  <c r="D1025" i="7"/>
  <c r="C1025" i="7"/>
  <c r="E1017" i="7"/>
  <c r="E1011" i="7"/>
  <c r="E1005" i="7"/>
  <c r="E999" i="7"/>
  <c r="E993" i="7"/>
  <c r="E984" i="7"/>
  <c r="E978" i="7"/>
  <c r="E972" i="7"/>
  <c r="E966" i="7"/>
  <c r="C1017" i="7"/>
  <c r="C1011" i="7"/>
  <c r="C1005" i="7"/>
  <c r="C999" i="7"/>
  <c r="C993" i="7"/>
  <c r="C984" i="7"/>
  <c r="C978" i="7"/>
  <c r="C972" i="7"/>
  <c r="C966" i="7"/>
  <c r="D964" i="7"/>
  <c r="C964" i="7"/>
  <c r="AP991" i="7"/>
  <c r="AP970" i="7"/>
  <c r="C953" i="7"/>
  <c r="C937" i="7"/>
  <c r="D935" i="7"/>
  <c r="C935" i="7"/>
  <c r="E925" i="7"/>
  <c r="C925" i="7"/>
  <c r="E917" i="7"/>
  <c r="C917" i="7"/>
  <c r="D915" i="7"/>
  <c r="C915" i="7"/>
  <c r="E905" i="7"/>
  <c r="C905" i="7"/>
  <c r="E897" i="7"/>
  <c r="C897" i="7"/>
  <c r="E889" i="7"/>
  <c r="C889" i="7"/>
  <c r="E881" i="7"/>
  <c r="C881" i="7"/>
  <c r="D879" i="7"/>
  <c r="C879" i="7"/>
  <c r="AT1147" i="7"/>
  <c r="AP1101" i="7"/>
  <c r="AP1119" i="7"/>
  <c r="AL1125" i="7"/>
  <c r="AL1119" i="7"/>
  <c r="AT1101" i="7"/>
  <c r="AL1101" i="7"/>
  <c r="AP1107" i="7"/>
  <c r="AT1107" i="7"/>
  <c r="AT1157" i="7"/>
  <c r="E871" i="7"/>
  <c r="C871" i="7"/>
  <c r="E865" i="7"/>
  <c r="C865" i="7"/>
  <c r="E859" i="7"/>
  <c r="C859" i="7"/>
  <c r="E853" i="7"/>
  <c r="C853" i="7"/>
  <c r="D851" i="7"/>
  <c r="C851" i="7"/>
  <c r="E672" i="7"/>
  <c r="C672" i="7"/>
  <c r="E666" i="7"/>
  <c r="C666" i="7"/>
  <c r="E660" i="7"/>
  <c r="C660" i="7"/>
  <c r="AL676" i="7"/>
  <c r="D658" i="7"/>
  <c r="C658" i="7"/>
  <c r="E650" i="7"/>
  <c r="D648" i="7"/>
  <c r="C650" i="7"/>
  <c r="C648" i="7"/>
  <c r="E640" i="7"/>
  <c r="D638" i="7"/>
  <c r="C640" i="7"/>
  <c r="C638" i="7"/>
  <c r="AP664" i="7"/>
  <c r="AT644" i="7"/>
  <c r="AT646" i="7"/>
  <c r="AL644" i="7"/>
  <c r="AL646" i="7"/>
  <c r="R644" i="7"/>
  <c r="R646" i="7"/>
  <c r="E817" i="7"/>
  <c r="E811" i="7"/>
  <c r="E805" i="7"/>
  <c r="E799" i="7"/>
  <c r="C817" i="7"/>
  <c r="C811" i="7"/>
  <c r="C805" i="7"/>
  <c r="C799" i="7"/>
  <c r="AT821" i="7"/>
  <c r="AP821" i="7"/>
  <c r="AL809" i="7"/>
  <c r="E791" i="7"/>
  <c r="C791" i="7"/>
  <c r="E784" i="7"/>
  <c r="E774" i="7"/>
  <c r="E766" i="7"/>
  <c r="E759" i="7"/>
  <c r="E753" i="7"/>
  <c r="C784" i="7"/>
  <c r="C774" i="7"/>
  <c r="C766" i="7"/>
  <c r="C759" i="7"/>
  <c r="C753" i="7"/>
  <c r="AP789" i="7"/>
  <c r="AL789" i="7"/>
  <c r="AT782" i="7"/>
  <c r="AL782" i="7"/>
  <c r="AL772" i="7"/>
  <c r="AP757" i="7"/>
  <c r="E747" i="7"/>
  <c r="C747" i="7"/>
  <c r="E736" i="7"/>
  <c r="E729" i="7"/>
  <c r="E710" i="7"/>
  <c r="E698" i="7"/>
  <c r="C736" i="7"/>
  <c r="C729" i="7"/>
  <c r="C710" i="7"/>
  <c r="C698" i="7"/>
  <c r="D696" i="7"/>
  <c r="C696" i="7"/>
  <c r="E688" i="7"/>
  <c r="C688" i="7"/>
  <c r="E682" i="7"/>
  <c r="C680" i="7"/>
  <c r="D680" i="7"/>
  <c r="AL682" i="7"/>
  <c r="AT682" i="7"/>
  <c r="AP682" i="7"/>
  <c r="E630" i="7"/>
  <c r="C630" i="7"/>
  <c r="E624" i="7"/>
  <c r="C624" i="7"/>
  <c r="E618" i="7"/>
  <c r="C618" i="7"/>
  <c r="E612" i="7"/>
  <c r="C612" i="7"/>
  <c r="E606" i="7"/>
  <c r="C606" i="7"/>
  <c r="D604" i="7"/>
  <c r="C604" i="7"/>
  <c r="E596" i="7"/>
  <c r="C596" i="7"/>
  <c r="E590" i="7"/>
  <c r="C590" i="7"/>
  <c r="D588" i="7"/>
  <c r="C588" i="7"/>
  <c r="AP594" i="7"/>
  <c r="E580" i="7"/>
  <c r="C580" i="7"/>
  <c r="E574" i="7"/>
  <c r="C574" i="7"/>
  <c r="D572" i="7"/>
  <c r="C572" i="7"/>
  <c r="D550" i="7"/>
  <c r="C550" i="7"/>
  <c r="E544" i="7"/>
  <c r="D542" i="7"/>
  <c r="C544" i="7"/>
  <c r="C542" i="7"/>
  <c r="E536" i="7"/>
  <c r="C536" i="7"/>
  <c r="E530" i="7"/>
  <c r="C530" i="7"/>
  <c r="E524" i="7"/>
  <c r="C524" i="7"/>
  <c r="E518" i="7"/>
  <c r="C518" i="7"/>
  <c r="E512" i="7"/>
  <c r="C512" i="7"/>
  <c r="D510" i="7"/>
  <c r="C510" i="7"/>
  <c r="E498" i="7"/>
  <c r="E492" i="7"/>
  <c r="E477" i="7"/>
  <c r="E471" i="7"/>
  <c r="E458" i="7"/>
  <c r="E452" i="7"/>
  <c r="E444" i="7"/>
  <c r="E438" i="7"/>
  <c r="E432" i="7"/>
  <c r="E422" i="7"/>
  <c r="C498" i="7"/>
  <c r="C492" i="7"/>
  <c r="C477" i="7"/>
  <c r="C471" i="7"/>
  <c r="C465" i="7"/>
  <c r="C458" i="7"/>
  <c r="C452" i="7"/>
  <c r="C444" i="7"/>
  <c r="C438" i="7"/>
  <c r="C432" i="7"/>
  <c r="C422" i="7"/>
  <c r="D409" i="7"/>
  <c r="C409" i="7"/>
  <c r="E401" i="7"/>
  <c r="C401" i="7"/>
  <c r="E395" i="7"/>
  <c r="C395" i="7"/>
  <c r="D393" i="7"/>
  <c r="C393" i="7"/>
  <c r="D43" i="24"/>
  <c r="E202" i="7"/>
  <c r="C202" i="7"/>
  <c r="E195" i="7"/>
  <c r="C195" i="7"/>
  <c r="E188" i="7"/>
  <c r="C188" i="7"/>
  <c r="E186" i="7"/>
  <c r="C186" i="7"/>
  <c r="E179" i="7"/>
  <c r="E177" i="7"/>
  <c r="C179" i="7"/>
  <c r="C177" i="7"/>
  <c r="E170" i="7"/>
  <c r="C170" i="7"/>
  <c r="E168" i="7"/>
  <c r="C168" i="7"/>
  <c r="E158" i="7"/>
  <c r="C158" i="7"/>
  <c r="E151" i="7"/>
  <c r="C151" i="7"/>
  <c r="E149" i="7"/>
  <c r="C149" i="7"/>
  <c r="E140" i="7"/>
  <c r="C140" i="7"/>
  <c r="E133" i="7"/>
  <c r="C133" i="7"/>
  <c r="E126" i="7"/>
  <c r="C126" i="7"/>
  <c r="E124" i="7"/>
  <c r="C124" i="7"/>
  <c r="E115" i="7"/>
  <c r="C115" i="7"/>
  <c r="E108" i="7"/>
  <c r="C108" i="7"/>
  <c r="E101" i="7"/>
  <c r="C101" i="7"/>
  <c r="E94" i="7"/>
  <c r="C94" i="7"/>
  <c r="E87" i="7"/>
  <c r="C87" i="7"/>
  <c r="E80" i="7"/>
  <c r="C80" i="7"/>
  <c r="E78" i="7"/>
  <c r="C78" i="7"/>
  <c r="C69" i="7"/>
  <c r="E69" i="7"/>
  <c r="C71" i="7"/>
  <c r="E71" i="7"/>
  <c r="E60" i="7"/>
  <c r="C60" i="7"/>
  <c r="E53" i="7"/>
  <c r="C53" i="7"/>
  <c r="C46" i="7"/>
  <c r="E46" i="7"/>
  <c r="E39" i="7"/>
  <c r="C39" i="7"/>
  <c r="H18" i="24"/>
  <c r="H17" i="24"/>
  <c r="J200" i="7"/>
  <c r="D377" i="7"/>
  <c r="C377" i="7"/>
  <c r="D373" i="7"/>
  <c r="C373" i="7"/>
  <c r="E365" i="7"/>
  <c r="C365" i="7"/>
  <c r="N369" i="7"/>
  <c r="E359" i="7"/>
  <c r="C359" i="7"/>
  <c r="E353" i="7"/>
  <c r="C353" i="7"/>
  <c r="E347" i="7"/>
  <c r="C347" i="7"/>
  <c r="E341" i="7"/>
  <c r="C341" i="7"/>
  <c r="D339" i="7"/>
  <c r="C339" i="7"/>
  <c r="E331" i="7"/>
  <c r="C331" i="7"/>
  <c r="E325" i="7"/>
  <c r="C325" i="7"/>
  <c r="E319" i="7"/>
  <c r="C319" i="7"/>
  <c r="D317" i="7"/>
  <c r="C317" i="7"/>
  <c r="C32" i="7"/>
  <c r="D23" i="7"/>
  <c r="C23" i="7"/>
  <c r="E18" i="7"/>
  <c r="C18" i="7"/>
  <c r="E16" i="7"/>
  <c r="E17" i="7"/>
  <c r="C16" i="7"/>
  <c r="C17" i="7"/>
  <c r="E15" i="7"/>
  <c r="C15" i="7"/>
  <c r="A1" i="5"/>
  <c r="C1" i="7"/>
  <c r="AP857" i="7"/>
  <c r="AL863" i="7"/>
  <c r="AL875" i="7"/>
  <c r="AT841" i="7"/>
  <c r="AT849" i="7"/>
  <c r="AT628" i="7"/>
  <c r="AT634" i="7"/>
  <c r="AT751" i="7"/>
  <c r="AP389" i="7"/>
  <c r="AL399" i="7"/>
  <c r="AT405" i="7"/>
  <c r="AP329" i="7"/>
  <c r="AL335" i="7"/>
  <c r="Q624" i="7"/>
  <c r="AZ279" i="24"/>
  <c r="AX279" i="24"/>
  <c r="B1176" i="7"/>
  <c r="B1171" i="7"/>
  <c r="E309" i="7"/>
  <c r="C309" i="7"/>
  <c r="E303" i="7"/>
  <c r="C303" i="7"/>
  <c r="E297" i="7"/>
  <c r="C297" i="7"/>
  <c r="E285" i="7"/>
  <c r="C285" i="7"/>
  <c r="E273" i="7"/>
  <c r="C273" i="7"/>
  <c r="E267" i="7"/>
  <c r="C267" i="7"/>
  <c r="E385" i="7"/>
  <c r="C385" i="7"/>
  <c r="E379" i="7"/>
  <c r="C379" i="7"/>
  <c r="E255" i="7"/>
  <c r="C255" i="7"/>
  <c r="E249" i="7"/>
  <c r="C249" i="7"/>
  <c r="E243" i="7"/>
  <c r="C243" i="7"/>
  <c r="E225" i="7"/>
  <c r="C225" i="7"/>
  <c r="D223" i="7"/>
  <c r="C223" i="7"/>
  <c r="D218" i="7"/>
  <c r="C218" i="7"/>
  <c r="B215" i="7"/>
  <c r="H102" i="24"/>
  <c r="H106" i="24"/>
  <c r="H107" i="24"/>
  <c r="H103" i="24"/>
  <c r="H105" i="24"/>
  <c r="H15" i="24"/>
  <c r="AL751" i="7"/>
  <c r="AP634" i="7"/>
  <c r="AL857" i="7"/>
  <c r="AP841" i="7"/>
  <c r="AP335" i="7"/>
  <c r="AP863" i="7"/>
  <c r="AP869" i="7"/>
  <c r="AT610" i="7"/>
  <c r="AT578" i="7"/>
  <c r="L107" i="24"/>
  <c r="L103" i="24"/>
  <c r="D111" i="24"/>
  <c r="H108" i="24"/>
  <c r="D112" i="24"/>
  <c r="H112" i="24"/>
  <c r="AL911" i="7"/>
  <c r="L274" i="24"/>
  <c r="D274" i="24"/>
  <c r="H274" i="24"/>
  <c r="AP911" i="7"/>
  <c r="P274" i="24"/>
  <c r="T274" i="24"/>
  <c r="X274" i="24"/>
  <c r="AB274" i="24"/>
  <c r="AF274" i="24"/>
  <c r="AJ274" i="24"/>
  <c r="AN274" i="24"/>
  <c r="AR274" i="24"/>
  <c r="AV274" i="24"/>
  <c r="H277" i="24"/>
  <c r="AL931" i="7"/>
  <c r="H240" i="24"/>
  <c r="X246" i="24"/>
  <c r="AP654" i="7"/>
  <c r="AP656" i="7"/>
  <c r="AP1133" i="7"/>
  <c r="AP405" i="7"/>
  <c r="AP903" i="7"/>
  <c r="AT772" i="7"/>
  <c r="AP1080" i="7"/>
  <c r="D278" i="24"/>
  <c r="AT857" i="7"/>
  <c r="AP803" i="7"/>
  <c r="AL578" i="7"/>
  <c r="AP1021" i="7"/>
  <c r="AT809" i="7"/>
  <c r="AT923" i="7"/>
  <c r="X247" i="24"/>
  <c r="D240" i="5"/>
  <c r="AL976" i="7"/>
  <c r="AT991" i="7"/>
  <c r="AP997" i="7"/>
  <c r="X278" i="24"/>
  <c r="X277" i="24"/>
  <c r="AP976" i="7"/>
  <c r="AL1057" i="7"/>
  <c r="AL1041" i="7"/>
  <c r="AL1033" i="7"/>
  <c r="AL1147" i="7"/>
  <c r="X239" i="24"/>
  <c r="AT692" i="7"/>
  <c r="Z644" i="7"/>
  <c r="Z646" i="7"/>
  <c r="AP923" i="7"/>
  <c r="AL670" i="7"/>
  <c r="D26" i="36"/>
  <c r="AT1163" i="7"/>
  <c r="AT1166" i="7"/>
  <c r="AL1003" i="7"/>
  <c r="AP1003" i="7"/>
  <c r="BB1141" i="7"/>
  <c r="AT329" i="7"/>
  <c r="AT1086" i="7"/>
  <c r="AP610" i="7"/>
  <c r="AL849" i="7"/>
  <c r="AP895" i="7"/>
  <c r="AP875" i="7"/>
  <c r="AT863" i="7"/>
  <c r="D108" i="24"/>
  <c r="Z1168" i="7"/>
  <c r="AL636" i="7"/>
  <c r="AL628" i="7"/>
  <c r="AT911" i="7"/>
  <c r="AL1086" i="7"/>
  <c r="AP644" i="7"/>
  <c r="AP646" i="7"/>
  <c r="AT1057" i="7"/>
  <c r="AT1041" i="7"/>
  <c r="AT1021" i="7"/>
  <c r="AL887" i="7"/>
  <c r="AL692" i="7"/>
  <c r="AL821" i="7"/>
  <c r="AP1057" i="7"/>
  <c r="AT1133" i="7"/>
  <c r="H16" i="24"/>
  <c r="D110" i="24"/>
  <c r="AP692" i="7"/>
  <c r="AL803" i="7"/>
  <c r="H248" i="24"/>
  <c r="AL634" i="7"/>
  <c r="AT903" i="7"/>
  <c r="V644" i="7"/>
  <c r="V646" i="7"/>
  <c r="AP1015" i="7"/>
  <c r="AP782" i="7"/>
  <c r="AP797" i="7"/>
  <c r="AL1092" i="7"/>
  <c r="AP1086" i="7"/>
  <c r="AD1168" i="7"/>
  <c r="AD644" i="7"/>
  <c r="AD646" i="7"/>
  <c r="AT1015" i="7"/>
  <c r="AT1080" i="7"/>
  <c r="AL997" i="7"/>
  <c r="AL1009" i="7"/>
  <c r="AT1009" i="7"/>
  <c r="AL594" i="7"/>
  <c r="AT789" i="7"/>
  <c r="J644" i="7"/>
  <c r="J646" i="7"/>
  <c r="H74" i="5"/>
  <c r="H249" i="24"/>
  <c r="AL1080" i="7"/>
  <c r="AT594" i="7"/>
  <c r="AT676" i="7"/>
  <c r="AT1003" i="7"/>
  <c r="R1168" i="7"/>
  <c r="AT869" i="7"/>
  <c r="AT877" i="7"/>
  <c r="AP1033" i="7"/>
  <c r="AT931" i="7"/>
  <c r="AP1009" i="7"/>
  <c r="AT1141" i="7"/>
  <c r="AT1149" i="7"/>
  <c r="BD1130" i="7"/>
  <c r="AL923" i="7"/>
  <c r="AH1168" i="7"/>
  <c r="BD1127" i="7"/>
  <c r="BD1129" i="7"/>
  <c r="BD1128" i="7"/>
  <c r="AL877" i="7"/>
  <c r="L277" i="24"/>
  <c r="L249" i="24"/>
  <c r="L247" i="24"/>
  <c r="L240" i="24"/>
  <c r="AP745" i="7"/>
  <c r="AT745" i="7"/>
  <c r="AL708" i="7"/>
  <c r="J184" i="7"/>
  <c r="H101" i="24"/>
  <c r="D120" i="5"/>
  <c r="D92" i="24"/>
  <c r="BB265" i="24"/>
  <c r="H36" i="35"/>
  <c r="H32" i="37"/>
  <c r="H41" i="37"/>
  <c r="H46" i="37"/>
  <c r="F46" i="37"/>
  <c r="F49" i="37"/>
  <c r="F52" i="37"/>
  <c r="H129" i="24"/>
  <c r="D156" i="24"/>
  <c r="X134" i="24"/>
  <c r="T279" i="24"/>
  <c r="H111" i="24"/>
  <c r="H109" i="24"/>
  <c r="H104" i="24"/>
  <c r="D129" i="24"/>
  <c r="H258" i="24"/>
  <c r="H260" i="24"/>
  <c r="D11" i="24"/>
  <c r="J85" i="7"/>
  <c r="H43" i="24"/>
  <c r="L108" i="24"/>
  <c r="D109" i="5"/>
  <c r="AL903" i="7"/>
  <c r="AP578" i="7"/>
  <c r="AT335" i="7"/>
  <c r="AT389" i="7"/>
  <c r="H92" i="24"/>
  <c r="AP670" i="7"/>
  <c r="D152" i="5"/>
  <c r="AP1041" i="7"/>
  <c r="AP1049" i="7"/>
  <c r="AP1092" i="7"/>
  <c r="AP1094" i="7"/>
  <c r="AT1168" i="7"/>
  <c r="AT997" i="7"/>
  <c r="H156" i="24"/>
  <c r="H51" i="24"/>
  <c r="AT757" i="7"/>
  <c r="AT803" i="7"/>
  <c r="AT1067" i="7"/>
  <c r="AT1069" i="7"/>
  <c r="V1168" i="7"/>
  <c r="AL1141" i="7"/>
  <c r="AL1149" i="7"/>
  <c r="AL1168" i="7"/>
  <c r="H278" i="24"/>
  <c r="AP1147" i="7"/>
  <c r="AP1168" i="7"/>
  <c r="D51" i="24"/>
  <c r="D277" i="24"/>
  <c r="D261" i="5"/>
  <c r="AF249" i="24"/>
  <c r="P249" i="24"/>
  <c r="D244" i="5"/>
  <c r="BD1131" i="7"/>
  <c r="D245" i="5"/>
  <c r="D35" i="36"/>
  <c r="L246" i="24"/>
  <c r="D172" i="5"/>
  <c r="L15" i="24"/>
  <c r="AB239" i="24"/>
  <c r="P107" i="24"/>
  <c r="L248" i="24"/>
  <c r="AB248" i="24"/>
  <c r="AB278" i="24"/>
  <c r="AX113" i="24"/>
  <c r="L112" i="24"/>
  <c r="AB241" i="24"/>
  <c r="AF245" i="24"/>
  <c r="AB245" i="24"/>
  <c r="L241" i="24"/>
  <c r="P15" i="24"/>
  <c r="AB240" i="24"/>
  <c r="AB247" i="24"/>
  <c r="AB246" i="24"/>
  <c r="AL1094" i="7"/>
  <c r="L111" i="24"/>
  <c r="L109" i="24"/>
  <c r="L256" i="24"/>
  <c r="P109" i="24"/>
  <c r="L102" i="24"/>
  <c r="L17" i="24"/>
  <c r="L18" i="24"/>
  <c r="L239" i="24"/>
  <c r="L105" i="24"/>
  <c r="D236" i="5"/>
  <c r="L257" i="24"/>
  <c r="AF247" i="24"/>
  <c r="P112" i="24"/>
  <c r="T108" i="24"/>
  <c r="H43" i="36"/>
  <c r="H46" i="36"/>
  <c r="H44" i="35"/>
  <c r="H47" i="35"/>
  <c r="AF248" i="24"/>
  <c r="H49" i="37"/>
  <c r="H52" i="37"/>
  <c r="AB256" i="24"/>
  <c r="T107" i="24"/>
  <c r="P103" i="24"/>
  <c r="L101" i="24"/>
  <c r="P278" i="24"/>
  <c r="L278" i="24"/>
  <c r="D174" i="5"/>
  <c r="D122" i="5"/>
  <c r="D217" i="5"/>
  <c r="D123" i="5"/>
  <c r="D131" i="5"/>
  <c r="AF246" i="24"/>
  <c r="P241" i="24"/>
  <c r="AF241" i="24"/>
  <c r="AL734" i="7"/>
  <c r="V19" i="7"/>
  <c r="V21" i="7"/>
  <c r="P102" i="24"/>
  <c r="P257" i="24"/>
  <c r="P105" i="24"/>
  <c r="P101" i="24"/>
  <c r="X107" i="24"/>
  <c r="AF256" i="24"/>
  <c r="AJ248" i="24"/>
  <c r="T17" i="24"/>
  <c r="P17" i="24"/>
  <c r="T112" i="24"/>
  <c r="AJ247" i="24"/>
  <c r="T109" i="24"/>
  <c r="P245" i="24"/>
  <c r="D243" i="5"/>
  <c r="P239" i="24"/>
  <c r="D44" i="37"/>
  <c r="D46" i="37"/>
  <c r="D49" i="37"/>
  <c r="D52" i="37"/>
  <c r="P156" i="24"/>
  <c r="P256" i="24"/>
  <c r="P258" i="24"/>
  <c r="P260" i="24"/>
  <c r="AL383" i="7"/>
  <c r="AJ241" i="24"/>
  <c r="AJ246" i="24"/>
  <c r="X109" i="24"/>
  <c r="X112" i="24"/>
  <c r="AJ256" i="24"/>
  <c r="AN248" i="24"/>
  <c r="T151" i="24"/>
  <c r="T105" i="24"/>
  <c r="T102" i="24"/>
  <c r="T101" i="24"/>
  <c r="AN241" i="24"/>
  <c r="AL600" i="7"/>
  <c r="AL602" i="7"/>
  <c r="X101" i="24"/>
  <c r="AB109" i="24"/>
  <c r="X156" i="24"/>
  <c r="X105" i="24"/>
  <c r="AB112" i="24"/>
  <c r="AL351" i="7"/>
  <c r="AL584" i="7"/>
  <c r="AL586" i="7"/>
  <c r="AR241" i="24"/>
  <c r="AH19" i="7"/>
  <c r="AH21" i="7"/>
  <c r="AF109" i="24"/>
  <c r="AT584" i="7"/>
  <c r="AT586" i="7"/>
  <c r="AP584" i="7"/>
  <c r="AP586" i="7"/>
  <c r="AF105" i="24"/>
  <c r="AB105" i="24"/>
  <c r="AL363" i="7"/>
  <c r="AT363" i="7"/>
  <c r="AV246" i="24"/>
  <c r="AV241" i="24"/>
  <c r="AL19" i="7"/>
  <c r="AL21" i="7"/>
  <c r="AF156" i="24"/>
  <c r="AP19" i="7"/>
  <c r="AP21" i="7"/>
  <c r="AN109" i="24"/>
  <c r="AT19" i="7"/>
  <c r="AT21" i="7"/>
  <c r="AR109" i="24"/>
  <c r="BB19" i="7"/>
  <c r="BB21" i="7"/>
  <c r="D10" i="5"/>
  <c r="AV109" i="24"/>
  <c r="D132" i="5"/>
  <c r="AX19" i="7"/>
  <c r="AX21" i="7"/>
  <c r="AV248" i="24"/>
  <c r="AJ109" i="24"/>
  <c r="AR246" i="24"/>
  <c r="AN256" i="24"/>
  <c r="AR248" i="24"/>
  <c r="AF257" i="24"/>
  <c r="AF258" i="24"/>
  <c r="AF260" i="24"/>
  <c r="AN246" i="24"/>
  <c r="D234" i="5"/>
  <c r="L104" i="24"/>
  <c r="L92" i="24"/>
  <c r="P247" i="24"/>
  <c r="L245" i="24"/>
  <c r="AJ249" i="24"/>
  <c r="P277" i="24"/>
  <c r="AF278" i="24"/>
  <c r="L106" i="24"/>
  <c r="D216" i="5"/>
  <c r="P32" i="24"/>
  <c r="L16" i="24"/>
  <c r="L19" i="24"/>
  <c r="L20" i="24"/>
  <c r="P240" i="24"/>
  <c r="P242" i="24"/>
  <c r="P248" i="24"/>
  <c r="AB257" i="24"/>
  <c r="D175" i="5"/>
  <c r="P246" i="24"/>
  <c r="D151" i="24"/>
  <c r="AP1059" i="7"/>
  <c r="AT399" i="7"/>
  <c r="AT407" i="7"/>
  <c r="AX1141" i="7"/>
  <c r="AX1149" i="7"/>
  <c r="AT933" i="7"/>
  <c r="D95" i="5"/>
  <c r="AP849" i="7"/>
  <c r="AL654" i="7"/>
  <c r="AL656" i="7"/>
  <c r="AL1015" i="7"/>
  <c r="AL1067" i="7"/>
  <c r="AL1069" i="7"/>
  <c r="AT664" i="7"/>
  <c r="AT1049" i="7"/>
  <c r="AT1033" i="7"/>
  <c r="AT1059" i="7"/>
  <c r="AL610" i="7"/>
  <c r="AP708" i="7"/>
  <c r="AT708" i="7"/>
  <c r="AP877" i="7"/>
  <c r="AP809" i="7"/>
  <c r="AP628" i="7"/>
  <c r="AL686" i="7"/>
  <c r="AL694" i="7"/>
  <c r="N644" i="7"/>
  <c r="N646" i="7"/>
  <c r="N1168" i="7"/>
  <c r="D19" i="24"/>
  <c r="D20" i="24"/>
  <c r="D134" i="24"/>
  <c r="T258" i="24"/>
  <c r="T260" i="24"/>
  <c r="AL933" i="7"/>
  <c r="H32" i="24"/>
  <c r="AL764" i="7"/>
  <c r="AT764" i="7"/>
  <c r="H134" i="24"/>
  <c r="AT654" i="7"/>
  <c r="AT656" i="7"/>
  <c r="AP1157" i="7"/>
  <c r="AP1166" i="7"/>
  <c r="V1131" i="7"/>
  <c r="L134" i="24"/>
  <c r="X258" i="24"/>
  <c r="X260" i="24"/>
  <c r="AL797" i="7"/>
  <c r="AT686" i="7"/>
  <c r="AT694" i="7"/>
  <c r="AL329" i="7"/>
  <c r="AP686" i="7"/>
  <c r="AP694" i="7"/>
  <c r="AH644" i="7"/>
  <c r="AH646" i="7"/>
  <c r="AL664" i="7"/>
  <c r="AL678" i="7"/>
  <c r="AL970" i="7"/>
  <c r="AL991" i="7"/>
  <c r="AP1067" i="7"/>
  <c r="AP1069" i="7"/>
  <c r="AP1141" i="7"/>
  <c r="AP1149" i="7"/>
  <c r="N568" i="7"/>
  <c r="J568" i="7"/>
  <c r="BB1113" i="7"/>
  <c r="J19" i="7"/>
  <c r="J21" i="7"/>
  <c r="AP764" i="7"/>
  <c r="J1113" i="7"/>
  <c r="AD1131" i="7"/>
  <c r="Z1131" i="7"/>
  <c r="AX1131" i="7"/>
  <c r="AL757" i="7"/>
  <c r="AL1107" i="7"/>
  <c r="AL1133" i="7"/>
  <c r="AH1113" i="7"/>
  <c r="N1113" i="7"/>
  <c r="AP772" i="7"/>
  <c r="AT797" i="7"/>
  <c r="AP815" i="7"/>
  <c r="N1131" i="7"/>
  <c r="V1113" i="7"/>
  <c r="Z1113" i="7"/>
  <c r="D242" i="24"/>
  <c r="T251" i="24"/>
  <c r="X151" i="24"/>
  <c r="D142" i="24"/>
  <c r="J99" i="7"/>
  <c r="J131" i="7"/>
  <c r="AZ198" i="24"/>
  <c r="L258" i="24"/>
  <c r="L260" i="24"/>
  <c r="J106" i="7"/>
  <c r="D38" i="24"/>
  <c r="T134" i="24"/>
  <c r="D258" i="24"/>
  <c r="D260" i="24"/>
  <c r="D86" i="24"/>
  <c r="H242" i="24"/>
  <c r="J145" i="7"/>
  <c r="L156" i="24"/>
  <c r="X242" i="24"/>
  <c r="AX71" i="24"/>
  <c r="AZ251" i="24"/>
  <c r="P151" i="24"/>
  <c r="H151" i="24"/>
  <c r="D32" i="24"/>
  <c r="D54" i="24"/>
  <c r="D251" i="24"/>
  <c r="D254" i="24"/>
  <c r="X251" i="24"/>
  <c r="P11" i="24"/>
  <c r="P279" i="24"/>
  <c r="T156" i="24"/>
  <c r="D57" i="24"/>
  <c r="AB156" i="24"/>
  <c r="D12" i="5"/>
  <c r="J175" i="7"/>
  <c r="T242" i="24"/>
  <c r="J156" i="7"/>
  <c r="J92" i="7"/>
  <c r="J207" i="7"/>
  <c r="H19" i="24"/>
  <c r="H20" i="24"/>
  <c r="H11" i="24"/>
  <c r="X279" i="24"/>
  <c r="L43" i="24"/>
  <c r="H142" i="24"/>
  <c r="J76" i="7"/>
  <c r="J113" i="7"/>
  <c r="J138" i="7"/>
  <c r="L151" i="24"/>
  <c r="L11" i="24"/>
  <c r="AB251" i="24"/>
  <c r="J163" i="7"/>
  <c r="J165" i="7"/>
  <c r="P134" i="24"/>
  <c r="H38" i="24"/>
  <c r="AJ156" i="24"/>
  <c r="AX109" i="24"/>
  <c r="L51" i="24"/>
  <c r="AB258" i="24"/>
  <c r="AB260" i="24"/>
  <c r="AB151" i="24"/>
  <c r="H279" i="24"/>
  <c r="AZ242" i="24"/>
  <c r="AB242" i="24"/>
  <c r="L279" i="24"/>
  <c r="L242" i="24"/>
  <c r="J120" i="7"/>
  <c r="AF251" i="24"/>
  <c r="D114" i="24"/>
  <c r="D124" i="24"/>
  <c r="AB134" i="24"/>
  <c r="D279" i="24"/>
  <c r="J193" i="7"/>
  <c r="H86" i="24"/>
  <c r="H251" i="24"/>
  <c r="H254" i="24"/>
  <c r="H57" i="5"/>
  <c r="L251" i="24"/>
  <c r="D11" i="5"/>
  <c r="AP363" i="7"/>
  <c r="AP351" i="7"/>
  <c r="AR256" i="24"/>
  <c r="AP600" i="7"/>
  <c r="AP602" i="7"/>
  <c r="AB107" i="24"/>
  <c r="X102" i="24"/>
  <c r="AP383" i="7"/>
  <c r="AP391" i="7"/>
  <c r="T103" i="24"/>
  <c r="D241" i="5"/>
  <c r="X15" i="24"/>
  <c r="AN247" i="24"/>
  <c r="P129" i="24"/>
  <c r="X108" i="24"/>
  <c r="P106" i="24"/>
  <c r="D207" i="5"/>
  <c r="D144" i="5"/>
  <c r="J147" i="7"/>
  <c r="D219" i="5"/>
  <c r="D121" i="5"/>
  <c r="D105" i="5"/>
  <c r="AB277" i="24"/>
  <c r="AB279" i="24"/>
  <c r="T15" i="24"/>
  <c r="L32" i="24"/>
  <c r="D197" i="5"/>
  <c r="D154" i="5"/>
  <c r="D108" i="5"/>
  <c r="AP887" i="7"/>
  <c r="AP913" i="7"/>
  <c r="AL1021" i="7"/>
  <c r="AL727" i="7"/>
  <c r="AP727" i="7"/>
  <c r="AT727" i="7"/>
  <c r="AL745" i="7"/>
  <c r="AT815" i="7"/>
  <c r="D171" i="5"/>
  <c r="BB1149" i="7"/>
  <c r="AL405" i="7"/>
  <c r="AL407" i="7"/>
  <c r="AP399" i="7"/>
  <c r="AP407" i="7"/>
  <c r="AT970" i="7"/>
  <c r="AF239" i="24"/>
  <c r="D218" i="5"/>
  <c r="D158" i="5"/>
  <c r="D141" i="5"/>
  <c r="D191" i="5"/>
  <c r="AL895" i="7"/>
  <c r="AL913" i="7"/>
  <c r="AP676" i="7"/>
  <c r="AP678" i="7"/>
  <c r="AL815" i="7"/>
  <c r="AT670" i="7"/>
  <c r="AL1163" i="7"/>
  <c r="AL1166" i="7"/>
  <c r="AT895" i="7"/>
  <c r="AP931" i="7"/>
  <c r="AP933" i="7"/>
  <c r="AP751" i="7"/>
  <c r="AT887" i="7"/>
  <c r="AL1049" i="7"/>
  <c r="AL1059" i="7"/>
  <c r="AL389" i="7"/>
  <c r="AL391" i="7"/>
  <c r="AT1092" i="7"/>
  <c r="AT1094" i="7"/>
  <c r="AD1113" i="7"/>
  <c r="AP1113" i="7"/>
  <c r="F45" i="35"/>
  <c r="F40" i="36"/>
  <c r="D227" i="5"/>
  <c r="P43" i="24"/>
  <c r="P251" i="24"/>
  <c r="P254" i="24"/>
  <c r="X254" i="24"/>
  <c r="H254" i="5"/>
  <c r="H264" i="5"/>
  <c r="L129" i="24"/>
  <c r="AJ257" i="24"/>
  <c r="AJ258" i="24"/>
  <c r="AJ260" i="24"/>
  <c r="AB101" i="24"/>
  <c r="J122" i="7"/>
  <c r="AJ278" i="24"/>
  <c r="P104" i="24"/>
  <c r="D119" i="5"/>
  <c r="D226" i="5"/>
  <c r="AL823" i="7"/>
  <c r="T254" i="24"/>
  <c r="R369" i="7"/>
  <c r="L86" i="24"/>
  <c r="AT678" i="7"/>
  <c r="AF112" i="24"/>
  <c r="AF240" i="24"/>
  <c r="AF242" i="24"/>
  <c r="AF254" i="24"/>
  <c r="AJ105" i="24"/>
  <c r="D63" i="5"/>
  <c r="AB254" i="24"/>
  <c r="AJ239" i="24"/>
  <c r="X17" i="24"/>
  <c r="N76" i="7"/>
  <c r="V145" i="7"/>
  <c r="J209" i="7"/>
  <c r="R76" i="7"/>
  <c r="H54" i="24"/>
  <c r="H57" i="24"/>
  <c r="T11" i="24"/>
  <c r="J69" i="7"/>
  <c r="V120" i="7"/>
  <c r="V106" i="7"/>
  <c r="J211" i="7"/>
  <c r="D13" i="5"/>
  <c r="P57" i="24"/>
  <c r="V99" i="7"/>
  <c r="L254" i="24"/>
  <c r="X11" i="24"/>
  <c r="D169" i="5"/>
  <c r="H110" i="24"/>
  <c r="V138" i="7"/>
  <c r="AT383" i="7"/>
  <c r="AT391" i="7"/>
  <c r="AB102" i="24"/>
  <c r="AT351" i="7"/>
  <c r="D73" i="5"/>
  <c r="P108" i="24"/>
  <c r="AT913" i="7"/>
  <c r="P18" i="24"/>
  <c r="P16" i="24"/>
  <c r="P38" i="24"/>
  <c r="V76" i="7"/>
  <c r="D195" i="5"/>
  <c r="F43" i="36"/>
  <c r="F46" i="36"/>
  <c r="D38" i="36"/>
  <c r="D40" i="36"/>
  <c r="D43" i="36"/>
  <c r="D46" i="36"/>
  <c r="D225" i="5"/>
  <c r="D124" i="5"/>
  <c r="D196" i="5"/>
  <c r="D213" i="5"/>
  <c r="D167" i="5"/>
  <c r="D145" i="5"/>
  <c r="D116" i="5"/>
  <c r="AN249" i="24"/>
  <c r="D80" i="5"/>
  <c r="AF277" i="24"/>
  <c r="AF279" i="24"/>
  <c r="AF107" i="24"/>
  <c r="D189" i="5"/>
  <c r="D106" i="5"/>
  <c r="F44" i="35"/>
  <c r="F47" i="35"/>
  <c r="D39" i="35"/>
  <c r="D41" i="35"/>
  <c r="D44" i="35"/>
  <c r="D47" i="35"/>
  <c r="D168" i="5"/>
  <c r="D183" i="5"/>
  <c r="AL616" i="7"/>
  <c r="D177" i="5"/>
  <c r="T129" i="24"/>
  <c r="AV247" i="24"/>
  <c r="V184" i="7"/>
  <c r="AB15" i="24"/>
  <c r="J254" i="5"/>
  <c r="J264" i="5"/>
  <c r="J269" i="5"/>
  <c r="D170" i="5"/>
  <c r="AL622" i="7"/>
  <c r="BN1176" i="7"/>
  <c r="BN1173" i="7"/>
  <c r="P92" i="24"/>
  <c r="AR247" i="24"/>
  <c r="D107" i="5"/>
  <c r="D176" i="5"/>
  <c r="D220" i="5"/>
  <c r="D188" i="5"/>
  <c r="D202" i="5"/>
  <c r="P51" i="24"/>
  <c r="D164" i="5"/>
  <c r="D81" i="5"/>
  <c r="D136" i="5"/>
  <c r="N69" i="7"/>
  <c r="D173" i="5"/>
  <c r="D190" i="5"/>
  <c r="D99" i="5"/>
  <c r="L142" i="24"/>
  <c r="P142" i="24"/>
  <c r="AB108" i="24"/>
  <c r="AJ245" i="24"/>
  <c r="AJ251" i="24"/>
  <c r="X103" i="24"/>
  <c r="AV256" i="24"/>
  <c r="D166" i="5"/>
  <c r="P111" i="24"/>
  <c r="D159" i="5"/>
  <c r="L38" i="24"/>
  <c r="L54" i="24"/>
  <c r="AP734" i="7"/>
  <c r="AP823" i="7"/>
  <c r="AT600" i="7"/>
  <c r="AT602" i="7"/>
  <c r="AX95" i="24"/>
  <c r="D74" i="5"/>
  <c r="T51" i="24"/>
  <c r="AF151" i="24"/>
  <c r="AN239" i="24"/>
  <c r="AN105" i="24"/>
  <c r="T32" i="24"/>
  <c r="AB17" i="24"/>
  <c r="T106" i="24"/>
  <c r="AN278" i="24"/>
  <c r="AF101" i="24"/>
  <c r="L57" i="24"/>
  <c r="AR156" i="24"/>
  <c r="AJ151" i="24"/>
  <c r="T92" i="24"/>
  <c r="X43" i="24"/>
  <c r="AN257" i="24"/>
  <c r="AN258" i="24"/>
  <c r="AN260" i="24"/>
  <c r="X32" i="24"/>
  <c r="AN156" i="24"/>
  <c r="AJ240" i="24"/>
  <c r="V369" i="7"/>
  <c r="P86" i="24"/>
  <c r="T43" i="24"/>
  <c r="T104" i="24"/>
  <c r="X51" i="24"/>
  <c r="AJ242" i="24"/>
  <c r="AJ254" i="24"/>
  <c r="AJ112" i="24"/>
  <c r="V92" i="7"/>
  <c r="V163" i="7"/>
  <c r="J1176" i="7"/>
  <c r="T57" i="24"/>
  <c r="V113" i="7"/>
  <c r="V175" i="7"/>
  <c r="V156" i="7"/>
  <c r="V165" i="7"/>
  <c r="V200" i="7"/>
  <c r="AB11" i="24"/>
  <c r="V207" i="7"/>
  <c r="V131" i="7"/>
  <c r="V147" i="7"/>
  <c r="AF102" i="24"/>
  <c r="D221" i="5"/>
  <c r="T111" i="24"/>
  <c r="D88" i="5"/>
  <c r="L110" i="24"/>
  <c r="L114" i="24"/>
  <c r="L124" i="24"/>
  <c r="H267" i="5"/>
  <c r="H269" i="5"/>
  <c r="J275" i="5"/>
  <c r="J278" i="5"/>
  <c r="D235" i="5"/>
  <c r="D110" i="5"/>
  <c r="AN245" i="24"/>
  <c r="AN251" i="24"/>
  <c r="AF108" i="24"/>
  <c r="D153" i="5"/>
  <c r="AT734" i="7"/>
  <c r="AT823" i="7"/>
  <c r="AJ134" i="24"/>
  <c r="AF15" i="24"/>
  <c r="J1173" i="7"/>
  <c r="AB103" i="24"/>
  <c r="D209" i="5"/>
  <c r="D100" i="5"/>
  <c r="AR250" i="24"/>
  <c r="AR249" i="24"/>
  <c r="D158" i="24"/>
  <c r="D203" i="5"/>
  <c r="AF134" i="24"/>
  <c r="AJ277" i="24"/>
  <c r="AJ279" i="24"/>
  <c r="T18" i="24"/>
  <c r="T16" i="24"/>
  <c r="H114" i="24"/>
  <c r="H124" i="24"/>
  <c r="H158" i="24"/>
  <c r="BD1149" i="7"/>
  <c r="AX96" i="24"/>
  <c r="AP622" i="7"/>
  <c r="AL357" i="7"/>
  <c r="D184" i="5"/>
  <c r="AP616" i="7"/>
  <c r="D228" i="5"/>
  <c r="AJ107" i="24"/>
  <c r="AJ15" i="24"/>
  <c r="R69" i="7"/>
  <c r="P19" i="24"/>
  <c r="P20" i="24"/>
  <c r="P54" i="24"/>
  <c r="D198" i="5"/>
  <c r="D71" i="5"/>
  <c r="V193" i="7"/>
  <c r="AN112" i="24"/>
  <c r="X104" i="24"/>
  <c r="AR257" i="24"/>
  <c r="AR258" i="24"/>
  <c r="AR260" i="24"/>
  <c r="AB43" i="24"/>
  <c r="X92" i="24"/>
  <c r="AR239" i="24"/>
  <c r="AB32" i="24"/>
  <c r="AR278" i="24"/>
  <c r="AN240" i="24"/>
  <c r="AN242" i="24"/>
  <c r="AN254" i="24"/>
  <c r="AB51" i="24"/>
  <c r="Z369" i="7"/>
  <c r="T86" i="24"/>
  <c r="AR105" i="24"/>
  <c r="AJ101" i="24"/>
  <c r="AF17" i="24"/>
  <c r="AN151" i="24"/>
  <c r="X106" i="24"/>
  <c r="V85" i="7"/>
  <c r="V122" i="7"/>
  <c r="V209" i="7"/>
  <c r="L158" i="24"/>
  <c r="L263" i="24"/>
  <c r="L268" i="24"/>
  <c r="Z76" i="7"/>
  <c r="X57" i="24"/>
  <c r="AJ102" i="24"/>
  <c r="AP357" i="7"/>
  <c r="AP636" i="7"/>
  <c r="P110" i="24"/>
  <c r="AB129" i="24"/>
  <c r="F267" i="5"/>
  <c r="H275" i="5"/>
  <c r="H278" i="5"/>
  <c r="X129" i="24"/>
  <c r="AT622" i="7"/>
  <c r="AN107" i="24"/>
  <c r="AN15" i="24"/>
  <c r="AV250" i="24"/>
  <c r="AV249" i="24"/>
  <c r="AF11" i="24"/>
  <c r="V69" i="7"/>
  <c r="X18" i="24"/>
  <c r="X16" i="24"/>
  <c r="AN277" i="24"/>
  <c r="AN279" i="24"/>
  <c r="X111" i="24"/>
  <c r="AJ108" i="24"/>
  <c r="AT616" i="7"/>
  <c r="H263" i="24"/>
  <c r="H268" i="24"/>
  <c r="H265" i="24"/>
  <c r="T19" i="24"/>
  <c r="T20" i="24"/>
  <c r="D265" i="24"/>
  <c r="D263" i="24"/>
  <c r="D268" i="24"/>
  <c r="T142" i="24"/>
  <c r="AR245" i="24"/>
  <c r="AR251" i="24"/>
  <c r="T38" i="24"/>
  <c r="AF103" i="24"/>
  <c r="X38" i="24"/>
  <c r="AF32" i="24"/>
  <c r="V211" i="7"/>
  <c r="AN101" i="24"/>
  <c r="AF43" i="24"/>
  <c r="AV257" i="24"/>
  <c r="AV258" i="24"/>
  <c r="AV260" i="24"/>
  <c r="N1173" i="7"/>
  <c r="L265" i="24"/>
  <c r="AH145" i="7"/>
  <c r="AV278" i="24"/>
  <c r="AB104" i="24"/>
  <c r="AV239" i="24"/>
  <c r="X142" i="24"/>
  <c r="AR240" i="24"/>
  <c r="AR242" i="24"/>
  <c r="AR254" i="24"/>
  <c r="AR112" i="24"/>
  <c r="AB106" i="24"/>
  <c r="AV105" i="24"/>
  <c r="AX105" i="24"/>
  <c r="AV156" i="24"/>
  <c r="AB92" i="24"/>
  <c r="AD369" i="7"/>
  <c r="X86" i="24"/>
  <c r="AJ17" i="24"/>
  <c r="T54" i="24"/>
  <c r="AH106" i="7"/>
  <c r="AH120" i="7"/>
  <c r="N1176" i="7"/>
  <c r="AD76" i="7"/>
  <c r="AJ11" i="24"/>
  <c r="AH138" i="7"/>
  <c r="AB57" i="24"/>
  <c r="AV245" i="24"/>
  <c r="AV251" i="24"/>
  <c r="P114" i="24"/>
  <c r="P124" i="24"/>
  <c r="P158" i="24"/>
  <c r="AN102" i="24"/>
  <c r="AR107" i="24"/>
  <c r="AB111" i="24"/>
  <c r="AN108" i="24"/>
  <c r="AR277" i="24"/>
  <c r="AR279" i="24"/>
  <c r="AR134" i="24"/>
  <c r="X19" i="24"/>
  <c r="X20" i="24"/>
  <c r="X54" i="24"/>
  <c r="AH184" i="7"/>
  <c r="AR15" i="24"/>
  <c r="AL345" i="7"/>
  <c r="AT636" i="7"/>
  <c r="T110" i="24"/>
  <c r="T114" i="24"/>
  <c r="T124" i="24"/>
  <c r="T158" i="24"/>
  <c r="T263" i="24"/>
  <c r="T268" i="24"/>
  <c r="AB38" i="24"/>
  <c r="AN134" i="24"/>
  <c r="AJ103" i="24"/>
  <c r="D86" i="5"/>
  <c r="AL982" i="7"/>
  <c r="AL1023" i="7"/>
  <c r="AB18" i="24"/>
  <c r="AB16" i="24"/>
  <c r="AL138" i="7"/>
  <c r="AX76" i="24"/>
  <c r="AT357" i="7"/>
  <c r="AF106" i="24"/>
  <c r="AJ51" i="24"/>
  <c r="AJ43" i="24"/>
  <c r="AL145" i="7"/>
  <c r="AF104" i="24"/>
  <c r="AV112" i="24"/>
  <c r="AX112" i="24"/>
  <c r="AV240" i="24"/>
  <c r="AV242" i="24"/>
  <c r="AV254" i="24"/>
  <c r="R1173" i="7"/>
  <c r="AN17" i="24"/>
  <c r="AR151" i="24"/>
  <c r="AF92" i="24"/>
  <c r="AF51" i="24"/>
  <c r="AH369" i="7"/>
  <c r="AB86" i="24"/>
  <c r="AR101" i="24"/>
  <c r="AH163" i="7"/>
  <c r="AH99" i="7"/>
  <c r="AH92" i="7"/>
  <c r="AB142" i="24"/>
  <c r="AH156" i="7"/>
  <c r="AH165" i="7"/>
  <c r="AL120" i="7"/>
  <c r="AH113" i="7"/>
  <c r="AH76" i="7"/>
  <c r="AH175" i="7"/>
  <c r="AL106" i="7"/>
  <c r="AH193" i="7"/>
  <c r="AH85" i="7"/>
  <c r="AH122" i="7"/>
  <c r="AH207" i="7"/>
  <c r="AF57" i="24"/>
  <c r="AH131" i="7"/>
  <c r="AH147" i="7"/>
  <c r="AN11" i="24"/>
  <c r="AP145" i="7"/>
  <c r="Z69" i="7"/>
  <c r="AL184" i="7"/>
  <c r="P263" i="24"/>
  <c r="P268" i="24"/>
  <c r="P265" i="24"/>
  <c r="D165" i="5"/>
  <c r="AP982" i="7"/>
  <c r="AP1023" i="7"/>
  <c r="T265" i="24"/>
  <c r="AJ129" i="24"/>
  <c r="AB19" i="24"/>
  <c r="AB20" i="24"/>
  <c r="AB54" i="24"/>
  <c r="AF18" i="24"/>
  <c r="AF16" i="24"/>
  <c r="AF38" i="24"/>
  <c r="AP345" i="7"/>
  <c r="D94" i="5"/>
  <c r="R1176" i="7"/>
  <c r="AF129" i="24"/>
  <c r="AR108" i="24"/>
  <c r="AL76" i="7"/>
  <c r="AV15" i="24"/>
  <c r="X110" i="24"/>
  <c r="X114" i="24"/>
  <c r="X124" i="24"/>
  <c r="X158" i="24"/>
  <c r="X263" i="24"/>
  <c r="X268" i="24"/>
  <c r="AR102" i="24"/>
  <c r="D137" i="5"/>
  <c r="AV277" i="24"/>
  <c r="AV279" i="24"/>
  <c r="AV107" i="24"/>
  <c r="AX107" i="24"/>
  <c r="AF111" i="24"/>
  <c r="AN103" i="24"/>
  <c r="AX70" i="24"/>
  <c r="AV151" i="24"/>
  <c r="AF86" i="24"/>
  <c r="AL369" i="7"/>
  <c r="AN43" i="24"/>
  <c r="AV101" i="24"/>
  <c r="AX101" i="24"/>
  <c r="AJ32" i="24"/>
  <c r="AJ104" i="24"/>
  <c r="AJ106" i="24"/>
  <c r="AJ92" i="24"/>
  <c r="AN32" i="24"/>
  <c r="AH200" i="7"/>
  <c r="AH209" i="7"/>
  <c r="AR17" i="24"/>
  <c r="AL92" i="7"/>
  <c r="AL163" i="7"/>
  <c r="AL175" i="7"/>
  <c r="AL156" i="7"/>
  <c r="AL165" i="7"/>
  <c r="AP120" i="7"/>
  <c r="AL193" i="7"/>
  <c r="AP106" i="7"/>
  <c r="AL113" i="7"/>
  <c r="AJ57" i="24"/>
  <c r="AF142" i="24"/>
  <c r="AR11" i="24"/>
  <c r="AL207" i="7"/>
  <c r="AL99" i="7"/>
  <c r="AL131" i="7"/>
  <c r="AL147" i="7"/>
  <c r="AV102" i="24"/>
  <c r="AX102" i="24"/>
  <c r="AD69" i="7"/>
  <c r="AP184" i="7"/>
  <c r="D142" i="5"/>
  <c r="AL375" i="7"/>
  <c r="AF19" i="24"/>
  <c r="AF20" i="24"/>
  <c r="AF54" i="24"/>
  <c r="AP138" i="7"/>
  <c r="AX15" i="24"/>
  <c r="AT345" i="7"/>
  <c r="V1176" i="7"/>
  <c r="V1173" i="7"/>
  <c r="AJ38" i="24"/>
  <c r="AT982" i="7"/>
  <c r="AB110" i="24"/>
  <c r="AJ18" i="24"/>
  <c r="AJ16" i="24"/>
  <c r="X265" i="24"/>
  <c r="AR103" i="24"/>
  <c r="AJ111" i="24"/>
  <c r="AL323" i="7"/>
  <c r="AL337" i="7"/>
  <c r="AV134" i="24"/>
  <c r="AV108" i="24"/>
  <c r="AX108" i="24"/>
  <c r="AJ86" i="24"/>
  <c r="AP369" i="7"/>
  <c r="AH211" i="7"/>
  <c r="AV17" i="24"/>
  <c r="AX17" i="24"/>
  <c r="AR32" i="24"/>
  <c r="AN92" i="24"/>
  <c r="AN106" i="24"/>
  <c r="AT145" i="7"/>
  <c r="AN104" i="24"/>
  <c r="AR51" i="24"/>
  <c r="D67" i="5"/>
  <c r="AN51" i="24"/>
  <c r="AR43" i="24"/>
  <c r="AP92" i="7"/>
  <c r="AP113" i="7"/>
  <c r="AP76" i="7"/>
  <c r="AL200" i="7"/>
  <c r="AL209" i="7"/>
  <c r="AP193" i="7"/>
  <c r="AL85" i="7"/>
  <c r="AL122" i="7"/>
  <c r="AJ142" i="24"/>
  <c r="AP99" i="7"/>
  <c r="AT120" i="7"/>
  <c r="AT106" i="7"/>
  <c r="AP175" i="7"/>
  <c r="AP207" i="7"/>
  <c r="AP200" i="7"/>
  <c r="AN57" i="24"/>
  <c r="AP131" i="7"/>
  <c r="AP147" i="7"/>
  <c r="AN129" i="24"/>
  <c r="AJ19" i="24"/>
  <c r="AJ20" i="24"/>
  <c r="AJ54" i="24"/>
  <c r="AN16" i="24"/>
  <c r="AN18" i="24"/>
  <c r="AP375" i="7"/>
  <c r="AH69" i="7"/>
  <c r="AT138" i="7"/>
  <c r="AP323" i="7"/>
  <c r="AP337" i="7"/>
  <c r="D143" i="5"/>
  <c r="AF110" i="24"/>
  <c r="AF114" i="24"/>
  <c r="AF124" i="24"/>
  <c r="AV103" i="24"/>
  <c r="AX103" i="24"/>
  <c r="AR129" i="24"/>
  <c r="AB114" i="24"/>
  <c r="AB124" i="24"/>
  <c r="AB158" i="24"/>
  <c r="D113" i="5"/>
  <c r="D87" i="5"/>
  <c r="AN38" i="24"/>
  <c r="Z1176" i="7"/>
  <c r="Z1173" i="7"/>
  <c r="AN111" i="24"/>
  <c r="AT184" i="7"/>
  <c r="AV51" i="24"/>
  <c r="D111" i="5"/>
  <c r="AX138" i="7"/>
  <c r="D112" i="5"/>
  <c r="D75" i="5"/>
  <c r="AT369" i="7"/>
  <c r="AN86" i="24"/>
  <c r="AR106" i="24"/>
  <c r="AR104" i="24"/>
  <c r="AR92" i="24"/>
  <c r="AT163" i="7"/>
  <c r="AX66" i="24"/>
  <c r="AP85" i="7"/>
  <c r="AP122" i="7"/>
  <c r="AX63" i="24"/>
  <c r="AT92" i="7"/>
  <c r="AT76" i="7"/>
  <c r="AX106" i="7"/>
  <c r="AV57" i="24"/>
  <c r="AT99" i="7"/>
  <c r="AT175" i="7"/>
  <c r="AX145" i="7"/>
  <c r="AT193" i="7"/>
  <c r="AT113" i="7"/>
  <c r="BB145" i="7"/>
  <c r="AT156" i="7"/>
  <c r="AT165" i="7"/>
  <c r="AL211" i="7"/>
  <c r="AX120" i="7"/>
  <c r="AT131" i="7"/>
  <c r="AT147" i="7"/>
  <c r="AR57" i="24"/>
  <c r="AV11" i="24"/>
  <c r="AN142" i="24"/>
  <c r="AP209" i="7"/>
  <c r="AT200" i="7"/>
  <c r="AT207" i="7"/>
  <c r="AR38" i="24"/>
  <c r="AR111" i="24"/>
  <c r="AN19" i="24"/>
  <c r="AN20" i="24"/>
  <c r="AN54" i="24"/>
  <c r="AJ110" i="24"/>
  <c r="D66" i="5"/>
  <c r="AB263" i="24"/>
  <c r="AB268" i="24"/>
  <c r="AB265" i="24"/>
  <c r="AV111" i="24"/>
  <c r="AL69" i="7"/>
  <c r="AX76" i="7"/>
  <c r="BB138" i="7"/>
  <c r="AT375" i="7"/>
  <c r="BB184" i="7"/>
  <c r="AX100" i="24"/>
  <c r="AX184" i="7"/>
  <c r="AR18" i="24"/>
  <c r="AR16" i="24"/>
  <c r="AP69" i="7"/>
  <c r="AF158" i="24"/>
  <c r="AT323" i="7"/>
  <c r="AT337" i="7"/>
  <c r="AX65" i="24"/>
  <c r="AR86" i="24"/>
  <c r="AV43" i="24"/>
  <c r="AX369" i="7"/>
  <c r="AP211" i="7"/>
  <c r="AV32" i="24"/>
  <c r="AX111" i="24"/>
  <c r="AV104" i="24"/>
  <c r="AX104" i="24"/>
  <c r="AV106" i="24"/>
  <c r="AX106" i="24"/>
  <c r="D70" i="5"/>
  <c r="AX69" i="24"/>
  <c r="AT85" i="7"/>
  <c r="AT122" i="7"/>
  <c r="AX60" i="24"/>
  <c r="AX163" i="7"/>
  <c r="AR142" i="24"/>
  <c r="AX92" i="7"/>
  <c r="AX62" i="24"/>
  <c r="AX193" i="7"/>
  <c r="AX156" i="7"/>
  <c r="AX165" i="7"/>
  <c r="AX113" i="7"/>
  <c r="AX175" i="7"/>
  <c r="D61" i="5"/>
  <c r="AX57" i="24"/>
  <c r="AX99" i="7"/>
  <c r="AV92" i="24"/>
  <c r="D40" i="5"/>
  <c r="AT209" i="7"/>
  <c r="AX131" i="7"/>
  <c r="AX147" i="7"/>
  <c r="AX207" i="7"/>
  <c r="AX59" i="24"/>
  <c r="D69" i="5"/>
  <c r="AV129" i="24"/>
  <c r="AV16" i="24"/>
  <c r="AV18" i="24"/>
  <c r="AX18" i="24"/>
  <c r="AN110" i="24"/>
  <c r="AN114" i="24"/>
  <c r="AN124" i="24"/>
  <c r="AF263" i="24"/>
  <c r="AF268" i="24"/>
  <c r="AF265" i="24"/>
  <c r="AH1173" i="7"/>
  <c r="AH1176" i="7"/>
  <c r="AJ114" i="24"/>
  <c r="AJ124" i="24"/>
  <c r="AJ158" i="24"/>
  <c r="AV110" i="24"/>
  <c r="AR19" i="24"/>
  <c r="AR20" i="24"/>
  <c r="AR54" i="24"/>
  <c r="D39" i="5"/>
  <c r="D32" i="5"/>
  <c r="D85" i="5"/>
  <c r="AL371" i="7"/>
  <c r="AX61" i="24"/>
  <c r="AX67" i="24"/>
  <c r="BB76" i="7"/>
  <c r="AD1176" i="7"/>
  <c r="AD1173" i="7"/>
  <c r="D21" i="5"/>
  <c r="AT69" i="7"/>
  <c r="AX77" i="24"/>
  <c r="BB369" i="7"/>
  <c r="AL1171" i="7"/>
  <c r="BB163" i="7"/>
  <c r="AX64" i="24"/>
  <c r="BB193" i="7"/>
  <c r="AX85" i="7"/>
  <c r="AX122" i="7"/>
  <c r="BB175" i="7"/>
  <c r="D34" i="5"/>
  <c r="AX75" i="24"/>
  <c r="AX200" i="7"/>
  <c r="AX209" i="7"/>
  <c r="BB156" i="7"/>
  <c r="BB165" i="7"/>
  <c r="BB131" i="7"/>
  <c r="BB147" i="7"/>
  <c r="D31" i="5"/>
  <c r="BB200" i="7"/>
  <c r="BB207" i="7"/>
  <c r="AN158" i="24"/>
  <c r="AN263" i="24"/>
  <c r="AN268" i="24"/>
  <c r="AV114" i="24"/>
  <c r="AV124" i="24"/>
  <c r="D215" i="5"/>
  <c r="AR110" i="24"/>
  <c r="AR114" i="24"/>
  <c r="AR124" i="24"/>
  <c r="AR158" i="24"/>
  <c r="AR263" i="24"/>
  <c r="AJ263" i="24"/>
  <c r="AJ268" i="24"/>
  <c r="AJ265" i="24"/>
  <c r="AV142" i="24"/>
  <c r="AV19" i="24"/>
  <c r="AV20" i="24"/>
  <c r="AX16" i="24"/>
  <c r="AX19" i="24"/>
  <c r="AT211" i="7"/>
  <c r="AV38" i="24"/>
  <c r="AL1173" i="7"/>
  <c r="AL1176" i="7"/>
  <c r="D115" i="5"/>
  <c r="AR268" i="24"/>
  <c r="AR265" i="24"/>
  <c r="AP371" i="7"/>
  <c r="AV86" i="24"/>
  <c r="D20" i="5"/>
  <c r="D45" i="5"/>
  <c r="AX69" i="7"/>
  <c r="D30" i="5"/>
  <c r="D29" i="5"/>
  <c r="AX211" i="7"/>
  <c r="D51" i="5"/>
  <c r="D19" i="5"/>
  <c r="D52" i="5"/>
  <c r="AV158" i="24"/>
  <c r="AV263" i="24"/>
  <c r="BB209" i="7"/>
  <c r="AN265" i="24"/>
  <c r="AX110" i="24"/>
  <c r="AX114" i="24"/>
  <c r="BB69" i="7"/>
  <c r="D79" i="5"/>
  <c r="AT371" i="7"/>
  <c r="AP1171" i="7"/>
  <c r="AV54" i="24"/>
  <c r="AX265" i="24"/>
  <c r="AZ265" i="24"/>
  <c r="D89" i="5"/>
  <c r="BB211" i="7"/>
  <c r="D44" i="5"/>
  <c r="D33" i="5"/>
  <c r="D38" i="5"/>
  <c r="D53" i="5"/>
  <c r="AZ114" i="24"/>
  <c r="D114" i="5"/>
  <c r="AV265" i="24"/>
  <c r="AV268" i="24"/>
  <c r="D22" i="5"/>
  <c r="AP1173" i="7"/>
  <c r="AP1176" i="7"/>
  <c r="AX1176" i="7"/>
  <c r="AX1173" i="7"/>
  <c r="D68" i="5"/>
  <c r="BB1173" i="7"/>
  <c r="BB1176" i="7"/>
  <c r="D254" i="5"/>
  <c r="D264" i="5"/>
  <c r="D276" i="5"/>
  <c r="BD1173" i="7"/>
  <c r="BD1176" i="7"/>
  <c r="AT976" i="7"/>
  <c r="AT1023" i="7"/>
  <c r="AT1171" i="7"/>
  <c r="AT1173" i="7"/>
  <c r="AT1176" i="7"/>
  <c r="D214" i="5"/>
  <c r="F113" i="5"/>
  <c r="BH1173" i="7"/>
  <c r="BJ1173" i="7"/>
  <c r="BH1176" i="7"/>
  <c r="F276" i="5"/>
  <c r="F254" i="5"/>
  <c r="F264" i="5"/>
  <c r="F269" i="5"/>
  <c r="F275" i="5"/>
  <c r="F278" i="5"/>
  <c r="D267" i="5"/>
  <c r="D269" i="5"/>
  <c r="D275" i="5"/>
  <c r="D27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9" authorId="0" shapeId="0" xr:uid="{00000000-0006-0000-0400-000001000000}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1 time contribution
</t>
        </r>
      </text>
    </comment>
  </commentList>
</comments>
</file>

<file path=xl/sharedStrings.xml><?xml version="1.0" encoding="utf-8"?>
<sst xmlns="http://schemas.openxmlformats.org/spreadsheetml/2006/main" count="3989" uniqueCount="636">
  <si>
    <t>Pleasant View Metro District</t>
  </si>
  <si>
    <t>Salary Worksheet</t>
  </si>
  <si>
    <t>Dental Insurance - EE Portion</t>
  </si>
  <si>
    <t>District Costs</t>
  </si>
  <si>
    <t>Employee Name</t>
  </si>
  <si>
    <t>Department (class)</t>
  </si>
  <si>
    <t>Position</t>
  </si>
  <si>
    <t>Ins.</t>
  </si>
  <si>
    <t>Hire Date</t>
  </si>
  <si>
    <t xml:space="preserve"> Schedule Regular Annual Hours</t>
  </si>
  <si>
    <t xml:space="preserve"> Schedule OT Hours</t>
  </si>
  <si>
    <t>Current Regular Rate</t>
  </si>
  <si>
    <t>Overtime Rate</t>
  </si>
  <si>
    <t xml:space="preserve">Regular Salary  </t>
  </si>
  <si>
    <t xml:space="preserve">Scheduled overtime    </t>
  </si>
  <si>
    <t>Extra Duty OT</t>
  </si>
  <si>
    <t>Total Project Base Salary w/o ED OT</t>
  </si>
  <si>
    <t>Payroll Taxes (FICA (7.65%)</t>
  </si>
  <si>
    <t>Life Insurance (EE and Dependent)</t>
  </si>
  <si>
    <t>SUTA (.3%)</t>
  </si>
  <si>
    <t>403 (b) Costs (3%)</t>
  </si>
  <si>
    <t>LTD</t>
  </si>
  <si>
    <t>STD</t>
  </si>
  <si>
    <t>Vision Costs</t>
  </si>
  <si>
    <t>Dental Costs - District Portion</t>
  </si>
  <si>
    <t>Medical Insurance - District Portion</t>
  </si>
  <si>
    <t>TOTAL Projected Staff Costs</t>
  </si>
  <si>
    <t>Medical Insurance  - EE Portion</t>
  </si>
  <si>
    <t>EE Paid Vol. Life</t>
  </si>
  <si>
    <t>Total Dental Insurance Cost</t>
  </si>
  <si>
    <t xml:space="preserve">Total Medical Insurance </t>
  </si>
  <si>
    <t>Baker, Karey A</t>
  </si>
  <si>
    <t>Board Meetings</t>
  </si>
  <si>
    <t>Minutes Secretary</t>
  </si>
  <si>
    <t>N/A</t>
  </si>
  <si>
    <t>Conner, Gavin M</t>
  </si>
  <si>
    <t>Fire</t>
  </si>
  <si>
    <t>Volunteer Fire</t>
  </si>
  <si>
    <t>Dudden, Elmer W</t>
  </si>
  <si>
    <t>Board Members</t>
  </si>
  <si>
    <t>Guthrie, Timothy H</t>
  </si>
  <si>
    <t>Hendrickson, Paul J</t>
  </si>
  <si>
    <t>Johnson, Alan M</t>
  </si>
  <si>
    <t>Board Member</t>
  </si>
  <si>
    <t>Keen, Devin M</t>
  </si>
  <si>
    <t>Lieutenant</t>
  </si>
  <si>
    <t>Macklberg, Nathan A</t>
  </si>
  <si>
    <t>Malmgren, Chris P</t>
  </si>
  <si>
    <t>Fire Chief</t>
  </si>
  <si>
    <t>McDonald, H.D.</t>
  </si>
  <si>
    <t>Nicholaou, Jason L</t>
  </si>
  <si>
    <t xml:space="preserve">Captain </t>
  </si>
  <si>
    <t>Payne, Geoffrey S</t>
  </si>
  <si>
    <t>Piwko, Dariusz</t>
  </si>
  <si>
    <t>Schar, Greg</t>
  </si>
  <si>
    <t>Seitz, Kevin J</t>
  </si>
  <si>
    <t>Smith, Tiffany C.</t>
  </si>
  <si>
    <t>Solis, Zachary A</t>
  </si>
  <si>
    <t>Thomas, David R</t>
  </si>
  <si>
    <t>Waller, Adrian C</t>
  </si>
  <si>
    <t>Waller, Tammy S</t>
  </si>
  <si>
    <t>Administration</t>
  </si>
  <si>
    <t>Office Manager</t>
  </si>
  <si>
    <t>Wazny, Andrew</t>
  </si>
  <si>
    <t>Willis, Nathan</t>
  </si>
  <si>
    <t>Wuestner, Dustin M</t>
  </si>
  <si>
    <t>Johnson, Alan</t>
  </si>
  <si>
    <t>Park Employee</t>
  </si>
  <si>
    <t>Eng</t>
  </si>
  <si>
    <t>TOTALS</t>
  </si>
  <si>
    <t>Monthly/Pay period</t>
  </si>
  <si>
    <t>Total Regular Hours</t>
  </si>
  <si>
    <t>Merit Raises 3% of total wages</t>
  </si>
  <si>
    <t>Total Guaranteed OT</t>
  </si>
  <si>
    <t>(Varries by Shift)</t>
  </si>
  <si>
    <t>TOTAL SALARIES  with Scheduled OT</t>
  </si>
  <si>
    <t>Insurance</t>
  </si>
  <si>
    <t>Current Annual Salary</t>
  </si>
  <si>
    <t>CAL Hours</t>
  </si>
  <si>
    <t>CAL Earnings</t>
  </si>
  <si>
    <t>Life Insurance</t>
  </si>
  <si>
    <t>Worker's Compensation</t>
  </si>
  <si>
    <t>Dental - District Cost</t>
  </si>
  <si>
    <t>Medical Insurance District Cost</t>
  </si>
  <si>
    <t>TOTAL Projected Salary Costs</t>
  </si>
  <si>
    <t>Total Dental Insurance</t>
  </si>
  <si>
    <t>Monthly/Pay Period</t>
  </si>
  <si>
    <t>Payroll Taxes</t>
  </si>
  <si>
    <t>Life Ins.</t>
  </si>
  <si>
    <t>Dental - Total Cost</t>
  </si>
  <si>
    <t>Dental Ins. - District Cost</t>
  </si>
  <si>
    <t>Medical - District Costs</t>
  </si>
  <si>
    <t>Total of All Staffing Costs</t>
  </si>
  <si>
    <t>Suta</t>
  </si>
  <si>
    <t>Ss</t>
  </si>
  <si>
    <t>Med</t>
  </si>
  <si>
    <t>Classes:</t>
  </si>
  <si>
    <t>100 - Board of Directors</t>
  </si>
  <si>
    <t>400 - Parks &amp; Rec</t>
  </si>
  <si>
    <t>700 - DPS Private</t>
  </si>
  <si>
    <t>Admin</t>
  </si>
  <si>
    <t>200 - Admin</t>
  </si>
  <si>
    <t>500 - Grants</t>
  </si>
  <si>
    <t>Budgeting Worksheet</t>
  </si>
  <si>
    <t>300 - Fire</t>
  </si>
  <si>
    <t>700 - Volunteer Fire</t>
  </si>
  <si>
    <t>Parks &amp; Buildings</t>
  </si>
  <si>
    <t>Grants</t>
  </si>
  <si>
    <t>Board of Directors</t>
  </si>
  <si>
    <t>Acct. #</t>
  </si>
  <si>
    <t>Main Account</t>
  </si>
  <si>
    <t>Sub-Account</t>
  </si>
  <si>
    <t>Item Detail</t>
  </si>
  <si>
    <t>QTY</t>
  </si>
  <si>
    <t>Class</t>
  </si>
  <si>
    <t>Price Per Unit</t>
  </si>
  <si>
    <t xml:space="preserve">Total Dollar Amount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</si>
  <si>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</si>
  <si>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</si>
  <si>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</si>
  <si>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</si>
  <si>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</si>
  <si>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</si>
  <si>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</si>
  <si>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</si>
  <si>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</si>
  <si>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</si>
  <si>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</si>
  <si>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</si>
  <si>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REVENUE</t>
  </si>
  <si>
    <t>Property Tax Income</t>
  </si>
  <si>
    <t xml:space="preserve"> </t>
  </si>
  <si>
    <t xml:space="preserve">January </t>
  </si>
  <si>
    <t>Total Property Tax Income</t>
  </si>
  <si>
    <t xml:space="preserve">Colo Heart Cancer Trust Benefit </t>
  </si>
  <si>
    <t>Total Fire Protection Administrative</t>
  </si>
  <si>
    <t>Total Rent Income</t>
  </si>
  <si>
    <t>Total Grant Income</t>
  </si>
  <si>
    <t>Total Interest Income</t>
  </si>
  <si>
    <t>Total Miscellaneous Income</t>
  </si>
  <si>
    <t>TOTAL REVENUE</t>
  </si>
  <si>
    <t>SDA</t>
  </si>
  <si>
    <t>Fire Marshalls Association</t>
  </si>
  <si>
    <t>IFCA International Chiefs</t>
  </si>
  <si>
    <t>CSFC Colo State Chiefs</t>
  </si>
  <si>
    <t>Active 911</t>
  </si>
  <si>
    <t>CCIC Colo Chap ICC</t>
  </si>
  <si>
    <t>CFTOA Colo Training Officer Asso</t>
  </si>
  <si>
    <t>Crew Sense scheduling</t>
  </si>
  <si>
    <t>Comcast</t>
  </si>
  <si>
    <t>SIPA</t>
  </si>
  <si>
    <t>Snow Removal</t>
  </si>
  <si>
    <t>Total General Overhead Exp</t>
  </si>
  <si>
    <t>Total Office Equipment &amp; Computer Expense</t>
  </si>
  <si>
    <t>Total Insurance Expense</t>
  </si>
  <si>
    <t>Total Election Expense</t>
  </si>
  <si>
    <t>Total Board of Director's Expense</t>
  </si>
  <si>
    <t xml:space="preserve">Total Community Relations Exp. </t>
  </si>
  <si>
    <t>Chris Malmgren</t>
  </si>
  <si>
    <t>Alan Johnson</t>
  </si>
  <si>
    <t>Tammy Waller</t>
  </si>
  <si>
    <t>Park Emplyoee</t>
  </si>
  <si>
    <t xml:space="preserve">Tammy Waller </t>
  </si>
  <si>
    <t>Parks Employee</t>
  </si>
  <si>
    <t>All Employees</t>
  </si>
  <si>
    <t>20% Rule</t>
  </si>
  <si>
    <t>Total Payroll &amp; Benefits Expense</t>
  </si>
  <si>
    <t>Total Staff Development</t>
  </si>
  <si>
    <t>Total Pension Expense</t>
  </si>
  <si>
    <t>Collins, Cockrel</t>
  </si>
  <si>
    <t>Total Professional Services Fees</t>
  </si>
  <si>
    <t>Total Depreciation Expense</t>
  </si>
  <si>
    <t>Total Staff Travel Expenses</t>
  </si>
  <si>
    <t>Total Banking/Card Fees</t>
  </si>
  <si>
    <t>Malamgren Uniform Allowance</t>
  </si>
  <si>
    <t>Johnson Uniform Allowance</t>
  </si>
  <si>
    <t>Firefighter and Probe of the Year</t>
  </si>
  <si>
    <t>Uniforms nomex shirts</t>
  </si>
  <si>
    <t>Tee shirts 100 @ 9.00</t>
  </si>
  <si>
    <t>Bunker Coat</t>
  </si>
  <si>
    <t>Bunker Pant</t>
  </si>
  <si>
    <t>Structural Helmet &amp; Leather Shield</t>
  </si>
  <si>
    <t>Structural Gloves</t>
  </si>
  <si>
    <t>Structural Boots</t>
  </si>
  <si>
    <t>Structural Hoods Carbon Shield</t>
  </si>
  <si>
    <t>Suspenders</t>
  </si>
  <si>
    <t>Ladder Escape Belts</t>
  </si>
  <si>
    <t>WL Helmet</t>
  </si>
  <si>
    <t>WL shirt</t>
  </si>
  <si>
    <t xml:space="preserve">WL Pant </t>
  </si>
  <si>
    <t>WL Gloves</t>
  </si>
  <si>
    <t>PPE Repairs</t>
  </si>
  <si>
    <t>PAR Tags</t>
  </si>
  <si>
    <t>Medical Gloves</t>
  </si>
  <si>
    <t xml:space="preserve">Miscellaneous Equipment </t>
  </si>
  <si>
    <t>Hand tools</t>
  </si>
  <si>
    <t>Trident LED Headlamp</t>
  </si>
  <si>
    <t>Scott Safety Service Contract</t>
  </si>
  <si>
    <t>SCBA Masks AV3000HT</t>
  </si>
  <si>
    <t>Safety Glasses</t>
  </si>
  <si>
    <t>Ear Protection</t>
  </si>
  <si>
    <t>Fire Extinguisher service</t>
  </si>
  <si>
    <t xml:space="preserve">TruFuel Chainsaws fuel </t>
  </si>
  <si>
    <t>Power saw chains and blades</t>
  </si>
  <si>
    <t xml:space="preserve">2 1/2 45 deg Elbow </t>
  </si>
  <si>
    <t xml:space="preserve">Clothes Dryer </t>
  </si>
  <si>
    <t>Burn Building with safety officer</t>
  </si>
  <si>
    <t>Training Grounds</t>
  </si>
  <si>
    <t>Prop Supplies</t>
  </si>
  <si>
    <t>Outside training Conformances</t>
  </si>
  <si>
    <t>Food for training</t>
  </si>
  <si>
    <t>Back Ground Checks firefighters</t>
  </si>
  <si>
    <t>Firefighters Renewal and new certs</t>
  </si>
  <si>
    <t xml:space="preserve">Academy testing </t>
  </si>
  <si>
    <t xml:space="preserve">Joint Academy </t>
  </si>
  <si>
    <t>Ifsta firefighter books</t>
  </si>
  <si>
    <t>Ifsta Hazmat books</t>
  </si>
  <si>
    <t xml:space="preserve">Food for academy </t>
  </si>
  <si>
    <t>Total Fire Operations Expense</t>
  </si>
  <si>
    <t>Banquet hall deposit</t>
  </si>
  <si>
    <t>Banquet food and staff</t>
  </si>
  <si>
    <t xml:space="preserve">Awards and Certificates </t>
  </si>
  <si>
    <t xml:space="preserve">BBQ </t>
  </si>
  <si>
    <t>Total Volunteer Expenses</t>
  </si>
  <si>
    <t>Fuel all vehicles Fire &amp; Parks</t>
  </si>
  <si>
    <t>Fire Vehicle Chief 41</t>
  </si>
  <si>
    <t xml:space="preserve">Annual Pump Test </t>
  </si>
  <si>
    <t>Annual Aerial Test T-41</t>
  </si>
  <si>
    <t>PM service and repairs</t>
  </si>
  <si>
    <t>Total Vehicle &amp; Apparatus Expense</t>
  </si>
  <si>
    <t xml:space="preserve">Verizon monthly </t>
  </si>
  <si>
    <t>Total Communication Tools Expense</t>
  </si>
  <si>
    <t>Total Fire Prevention/Safety</t>
  </si>
  <si>
    <t>Incident management system</t>
  </si>
  <si>
    <t>InspectER Licensing App</t>
  </si>
  <si>
    <t>Annual Dispatching fee</t>
  </si>
  <si>
    <t>Mobil Data MDT</t>
  </si>
  <si>
    <t>Total FD Professional Contracts</t>
  </si>
  <si>
    <t>Misc tools and supplies</t>
  </si>
  <si>
    <t xml:space="preserve">JanPro - Hatzis and CGW Building </t>
  </si>
  <si>
    <t>Litter man Trash pickup</t>
  </si>
  <si>
    <t>Water Costs</t>
  </si>
  <si>
    <t>Fish for Lions fihsing Durby (Trout)</t>
  </si>
  <si>
    <t>Fish for West blade (Bass)</t>
  </si>
  <si>
    <t>Total Park and Recreation Events</t>
  </si>
  <si>
    <t>Total Wetland Mitigation/Gulch Expense</t>
  </si>
  <si>
    <t>Total Capital Expenditures</t>
  </si>
  <si>
    <t>Total Capital Expenses</t>
  </si>
  <si>
    <t>Emergency Reserve</t>
  </si>
  <si>
    <t>Additional Reserve Activity</t>
  </si>
  <si>
    <t>Total Reserve Expense</t>
  </si>
  <si>
    <t>Pension</t>
  </si>
  <si>
    <t xml:space="preserve">Operating Surplus/(Deficit) </t>
  </si>
  <si>
    <t>(Does not include Capital Expenses.)</t>
  </si>
  <si>
    <t>General Fund</t>
  </si>
  <si>
    <t>Revenue</t>
  </si>
  <si>
    <t>Specific Ownership Tax</t>
  </si>
  <si>
    <t>Property Tax</t>
  </si>
  <si>
    <t>Prior Year Tax</t>
  </si>
  <si>
    <t>Property Tax Interest</t>
  </si>
  <si>
    <t>Fire Protection Administrative</t>
  </si>
  <si>
    <t>State of Colorado - CGW</t>
  </si>
  <si>
    <t>Uniform Reimb</t>
  </si>
  <si>
    <t>Misc FD Income</t>
  </si>
  <si>
    <t>Colorado Pension Match</t>
  </si>
  <si>
    <t>Fire Protection Administrative - Other</t>
  </si>
  <si>
    <t>Fire Prevention</t>
  </si>
  <si>
    <t>Permits</t>
  </si>
  <si>
    <t>Rental Income</t>
  </si>
  <si>
    <t xml:space="preserve">Horse Arena Rental </t>
  </si>
  <si>
    <t>Pavilion Rental Income</t>
  </si>
  <si>
    <t>Ball Field Rental</t>
  </si>
  <si>
    <t>Park Lights Income</t>
  </si>
  <si>
    <t>Hall &amp; Building Rental</t>
  </si>
  <si>
    <t>Table/Chair Rental</t>
  </si>
  <si>
    <t>Total Rental Income</t>
  </si>
  <si>
    <t>Grant Income</t>
  </si>
  <si>
    <t>Jeffco Joint Venture</t>
  </si>
  <si>
    <t>State Historical Grant</t>
  </si>
  <si>
    <t>Grant Income - Other</t>
  </si>
  <si>
    <t>Interest Income</t>
  </si>
  <si>
    <t>General Bank Account Interest</t>
  </si>
  <si>
    <t>Investment Acct. Interest</t>
  </si>
  <si>
    <t xml:space="preserve">Insurance Claim Inc. </t>
  </si>
  <si>
    <t>Conservative Trust Transfers</t>
  </si>
  <si>
    <t>Miscellaneous Income</t>
  </si>
  <si>
    <t>Refunds</t>
  </si>
  <si>
    <t>Building Committee Reimb</t>
  </si>
  <si>
    <t>TOTAL Revenue</t>
  </si>
  <si>
    <t>Overhead Expenses</t>
  </si>
  <si>
    <t>County Treasurer Fees</t>
  </si>
  <si>
    <t>General Overhead</t>
  </si>
  <si>
    <t>Subscriptions &amp; Memberships</t>
  </si>
  <si>
    <t>Internet/Website Expense</t>
  </si>
  <si>
    <t>Postage &amp; Shipping</t>
  </si>
  <si>
    <t>Office Supplies</t>
  </si>
  <si>
    <t>955 Bldg Mntnc/Repair unreimb.</t>
  </si>
  <si>
    <t>Trash Services</t>
  </si>
  <si>
    <t>Cell Phone expense</t>
  </si>
  <si>
    <t>Business Gifts</t>
  </si>
  <si>
    <t>Building Committee Budget Exp</t>
  </si>
  <si>
    <t>Newsletter Expense</t>
  </si>
  <si>
    <t>Groceries/Meals</t>
  </si>
  <si>
    <t>Total General Overhead</t>
  </si>
  <si>
    <t>Office Equipment &amp; Computer Expense</t>
  </si>
  <si>
    <t>Office Equip Lease Expense</t>
  </si>
  <si>
    <t xml:space="preserve">Office Equip Repair/Maint. Exp. </t>
  </si>
  <si>
    <t>Computer/Furniture Expenses</t>
  </si>
  <si>
    <t>Total Office Equipment &amp; Computer</t>
  </si>
  <si>
    <t>Insurance Expense</t>
  </si>
  <si>
    <t>Worker's Compensation Expense</t>
  </si>
  <si>
    <t>Vehicle Liability Insurance</t>
  </si>
  <si>
    <t>Public Officials Liability</t>
  </si>
  <si>
    <t xml:space="preserve">Building/Property Ins. </t>
  </si>
  <si>
    <t>General Insurance</t>
  </si>
  <si>
    <t>Election Expense</t>
  </si>
  <si>
    <t>Board of Director's Expense</t>
  </si>
  <si>
    <t>Director's Stipend</t>
  </si>
  <si>
    <t>BOD Secretary Expense</t>
  </si>
  <si>
    <t>Community Relations Exp.</t>
  </si>
  <si>
    <t>Legal Notices &amp; Publications</t>
  </si>
  <si>
    <t>Admin/Park Clothing</t>
  </si>
  <si>
    <t>Payroll &amp; Benefits Expense</t>
  </si>
  <si>
    <t>Salaries &amp; Wages</t>
  </si>
  <si>
    <t>OT Expense</t>
  </si>
  <si>
    <t>Engineering Stipend</t>
  </si>
  <si>
    <t>Holiday Pay</t>
  </si>
  <si>
    <t>Volunteer Holiday Pay</t>
  </si>
  <si>
    <t>Vacation/Sick Payout</t>
  </si>
  <si>
    <t>District 457 Contribution</t>
  </si>
  <si>
    <t>CCOERA Retirement  Benefit</t>
  </si>
  <si>
    <t>Career Pension - FPPA Expense</t>
  </si>
  <si>
    <t>Employer Payroll Taxes</t>
  </si>
  <si>
    <t>Social Security Tax</t>
  </si>
  <si>
    <t>Medicare Tax</t>
  </si>
  <si>
    <t>Health Coverage Cost</t>
  </si>
  <si>
    <t>Medical Cost</t>
  </si>
  <si>
    <t>Dental Ins. Cost</t>
  </si>
  <si>
    <t>Vision Ins. Cost</t>
  </si>
  <si>
    <t>Health Coverage Cost - Other</t>
  </si>
  <si>
    <t>CO FF Heart Benefit Trust</t>
  </si>
  <si>
    <t>Employee Appreciation</t>
  </si>
  <si>
    <t>Total Payroll &amp; Benefit Expense</t>
  </si>
  <si>
    <t>Staff Development</t>
  </si>
  <si>
    <t xml:space="preserve">Staff Training &amp; Seminar Exp. </t>
  </si>
  <si>
    <t>Staff Conference Expense</t>
  </si>
  <si>
    <t>Pension Expense</t>
  </si>
  <si>
    <t>Volunteer Pension Expense</t>
  </si>
  <si>
    <t>Pension Administration Fees</t>
  </si>
  <si>
    <t>Professional Services Fees</t>
  </si>
  <si>
    <t>Auditing</t>
  </si>
  <si>
    <t>Legal Expenses</t>
  </si>
  <si>
    <t>Financial/Management Consulting</t>
  </si>
  <si>
    <t>Tech Support</t>
  </si>
  <si>
    <t>Other Professional Services Fees</t>
  </si>
  <si>
    <t>Depreciation Expense</t>
  </si>
  <si>
    <t>Staff Travel Expenses</t>
  </si>
  <si>
    <t>Staff Transportation Expense</t>
  </si>
  <si>
    <t>Staff Lodging Expense</t>
  </si>
  <si>
    <t>Staff Mileage Reimbursements</t>
  </si>
  <si>
    <t>Banking/Card Fees</t>
  </si>
  <si>
    <t>Bank Service Fees</t>
  </si>
  <si>
    <t>Credit Card Fees</t>
  </si>
  <si>
    <t>Fire Operations Expense</t>
  </si>
  <si>
    <t>Uniforms/Clothing</t>
  </si>
  <si>
    <t>Personal Protective Equipment</t>
  </si>
  <si>
    <t>Medical Supplies</t>
  </si>
  <si>
    <t>Wildland Firefighting</t>
  </si>
  <si>
    <t>SCBA/Compressor Maintenance</t>
  </si>
  <si>
    <t>FD Safety</t>
  </si>
  <si>
    <t xml:space="preserve">Fire Equipment Repair &amp; Maint. </t>
  </si>
  <si>
    <t>Fire Equipment Expense</t>
  </si>
  <si>
    <t>Fire Hose</t>
  </si>
  <si>
    <t>Station Supplies</t>
  </si>
  <si>
    <t>Firefighter Training Program</t>
  </si>
  <si>
    <t>Recruiting</t>
  </si>
  <si>
    <t>Certifications</t>
  </si>
  <si>
    <t>Academy Expense</t>
  </si>
  <si>
    <t>Scholarship</t>
  </si>
  <si>
    <t>Volunteer Expenses</t>
  </si>
  <si>
    <t>Banquet</t>
  </si>
  <si>
    <t>Other Volunteer Expenses</t>
  </si>
  <si>
    <t>Total Volunteer Expense</t>
  </si>
  <si>
    <t>Vehicle &amp; Apparatus Expense</t>
  </si>
  <si>
    <t>Fuel - Gas/Oil/Diesel</t>
  </si>
  <si>
    <t>Vehicle Maintenance &amp; Repair</t>
  </si>
  <si>
    <t>Apparatus Repair &amp; Maintenance</t>
  </si>
  <si>
    <t>Apparatus &amp; Vehicle Supplies</t>
  </si>
  <si>
    <t>Communication Tools Expense</t>
  </si>
  <si>
    <t>iPad Expense</t>
  </si>
  <si>
    <t xml:space="preserve">Communication Repair &amp; Maint. </t>
  </si>
  <si>
    <t>Communication Purchases</t>
  </si>
  <si>
    <t>Communication Tools Expense - Other</t>
  </si>
  <si>
    <t>Fire Prevention/Safety</t>
  </si>
  <si>
    <t>Fire Education Expense</t>
  </si>
  <si>
    <t>Fire Prevention/Promo Exp</t>
  </si>
  <si>
    <t>FD Professional Contracts</t>
  </si>
  <si>
    <t>Emergency Reporting</t>
  </si>
  <si>
    <t>Park Operations Expense</t>
  </si>
  <si>
    <t>Park Small Misc Tools/Supplies</t>
  </si>
  <si>
    <t>Park Equip Purchase/Rental Exp.</t>
  </si>
  <si>
    <t>Gas/Electric Expense</t>
  </si>
  <si>
    <t>Parks Repairs &amp; Maintenance</t>
  </si>
  <si>
    <t>Tree Care Expense</t>
  </si>
  <si>
    <t>Water Expense</t>
  </si>
  <si>
    <t>Park Building Repairs/Mntnce</t>
  </si>
  <si>
    <t>Park Vehicle/Power Equip Mntnce</t>
  </si>
  <si>
    <t>Building Alarm System</t>
  </si>
  <si>
    <t>Total Park Operations Expense</t>
  </si>
  <si>
    <t>Park &amp; Recreation Events</t>
  </si>
  <si>
    <t>Fun Day Expense</t>
  </si>
  <si>
    <t>Recreational Programs</t>
  </si>
  <si>
    <t>Tree Bard Expenses</t>
  </si>
  <si>
    <t>Community Service Events</t>
  </si>
  <si>
    <t>Total Park &amp; Recreation Events</t>
  </si>
  <si>
    <t>Wetland Mitigation/Gulch</t>
  </si>
  <si>
    <t>Capital Lease Expense</t>
  </si>
  <si>
    <t>Engine 41 - Lease (2008 Smeal)</t>
  </si>
  <si>
    <t>Capital Lease Principal Exp.</t>
  </si>
  <si>
    <t>Capital Lease Interest Expense</t>
  </si>
  <si>
    <t>Total Capital Lease Expense</t>
  </si>
  <si>
    <t>Capital Expenses</t>
  </si>
  <si>
    <t>Equipment Outlay</t>
  </si>
  <si>
    <t>Furniture Expense</t>
  </si>
  <si>
    <t>Park Infrastructure/Improvements</t>
  </si>
  <si>
    <t>Building Imrpovements</t>
  </si>
  <si>
    <t>Vehicle Purchases</t>
  </si>
  <si>
    <t>Pension Exp &amp; Change - Cost Share</t>
  </si>
  <si>
    <t>Pension Exp &amp; Change - Agent</t>
  </si>
  <si>
    <t>TOTAL Expenditures</t>
  </si>
  <si>
    <t>Operating Surplus / Deficit</t>
  </si>
  <si>
    <t>Other Financing Sources Used</t>
  </si>
  <si>
    <t>Transfers In/(Out)</t>
  </si>
  <si>
    <t>Conservative Trust Transfers in/(out)</t>
  </si>
  <si>
    <t>Debt Proceeds</t>
  </si>
  <si>
    <t>Debt Payoff</t>
  </si>
  <si>
    <t>Total Other Financing Sources Used</t>
  </si>
  <si>
    <t>EXCESS (DEFICIENCY) OF REVENUES AND OTHER FINANCING SOURCES OVER EXPENDITURES AND OTHER FINANCING USES</t>
  </si>
  <si>
    <t>Net Position - Jan 1</t>
  </si>
  <si>
    <t>Net Position - Dec 31</t>
  </si>
  <si>
    <t>Net Position Detail</t>
  </si>
  <si>
    <t>Invested in Capital Assets, Net of Debt</t>
  </si>
  <si>
    <t>Committed for Capital Acquisition</t>
  </si>
  <si>
    <t>Assigned for Employee Education</t>
  </si>
  <si>
    <t>Unassigned Fund Balance</t>
  </si>
  <si>
    <t>Emergency Reserves</t>
  </si>
  <si>
    <t>(Not available for General Use 3.5% of Expenses)</t>
  </si>
  <si>
    <t>Total Net Position</t>
  </si>
  <si>
    <t>Special Revenue Fund</t>
  </si>
  <si>
    <t>Lottery Proceeds</t>
  </si>
  <si>
    <t>Expenditures</t>
  </si>
  <si>
    <t>Transfers Out to GF</t>
  </si>
  <si>
    <t>Transfers In from Reserves</t>
  </si>
  <si>
    <t>Volunteer Firefighter Fund</t>
  </si>
  <si>
    <t>Donations and Fundraising</t>
  </si>
  <si>
    <t>Interest</t>
  </si>
  <si>
    <t>Event Fundraiser Expense</t>
  </si>
  <si>
    <t>Fire Tools &amp; Equipment Expenses</t>
  </si>
  <si>
    <t>Misc. Expenses</t>
  </si>
  <si>
    <t>Volunteer Pension Fund</t>
  </si>
  <si>
    <t>District Contributions</t>
  </si>
  <si>
    <t>State Contributions</t>
  </si>
  <si>
    <t>Investment Income</t>
  </si>
  <si>
    <t>Unrealized Gains (losses)</t>
  </si>
  <si>
    <t>Other Income</t>
  </si>
  <si>
    <t>Pension Benefits</t>
  </si>
  <si>
    <t>Administrative Fees</t>
  </si>
  <si>
    <t>Pleasant View Metropolotian District</t>
  </si>
  <si>
    <t>Class - 200 - Admin</t>
  </si>
  <si>
    <t>TOTAL OVERHEAD EXPENSES</t>
  </si>
  <si>
    <t>Operations Expense</t>
  </si>
  <si>
    <t>Target Solutions</t>
  </si>
  <si>
    <t>TOTAL OPERATIONS EXPENSE</t>
  </si>
  <si>
    <t>Capital Expenditures</t>
  </si>
  <si>
    <t>TOTAL CAPITAL EXPENDITURES</t>
  </si>
  <si>
    <t>GENERAL FUND SURPLUS/(DEFICIT)</t>
  </si>
  <si>
    <t>Beginning Fund Balance - Jan 1</t>
  </si>
  <si>
    <t>Ending Fund Balance - Dec 31</t>
  </si>
  <si>
    <t>Reserves Fund Accounts</t>
  </si>
  <si>
    <t>3% Required Emergency Reserve</t>
  </si>
  <si>
    <t>Additional Reserve</t>
  </si>
  <si>
    <t>Total Reserves</t>
  </si>
  <si>
    <t xml:space="preserve">State Unemployment Tax
54060  Employer Payroll Taxes - Other
</t>
  </si>
  <si>
    <t>Payroll Processing Fees</t>
  </si>
  <si>
    <t>Payroll &amp; Benefits Expense - Other</t>
  </si>
  <si>
    <t>State Unemployment Tax</t>
  </si>
  <si>
    <t>Office Equipment Expense</t>
  </si>
  <si>
    <t>Budget 2019</t>
  </si>
  <si>
    <t>Net Investment Earnings</t>
  </si>
  <si>
    <t>King Soopers Cards Expense</t>
  </si>
  <si>
    <t xml:space="preserve">Realized Gains </t>
  </si>
  <si>
    <t>Net Chg. Accrued Inc.</t>
  </si>
  <si>
    <t>Direct Alloc Plan Exp/Inc</t>
  </si>
  <si>
    <t>Investment Expense</t>
  </si>
  <si>
    <t>Building Improvements</t>
  </si>
  <si>
    <t>Adobe</t>
  </si>
  <si>
    <t xml:space="preserve">Tecgen gear </t>
  </si>
  <si>
    <t>Ballistic Gear helmet and Vest</t>
  </si>
  <si>
    <t>tourniquets</t>
  </si>
  <si>
    <t xml:space="preserve">Mega movers </t>
  </si>
  <si>
    <t>Rouge Hoe</t>
  </si>
  <si>
    <t xml:space="preserve">Chaps </t>
  </si>
  <si>
    <t>Gated Wye 1.5 to 1.5, 1.5</t>
  </si>
  <si>
    <t xml:space="preserve">I.5 to 1 reducers </t>
  </si>
  <si>
    <t xml:space="preserve">1in Nozzles </t>
  </si>
  <si>
    <t xml:space="preserve">Gas Meter sensors </t>
  </si>
  <si>
    <t>Rescue 42 straps</t>
  </si>
  <si>
    <t xml:space="preserve">Tool Boxes with tools </t>
  </si>
  <si>
    <t xml:space="preserve">2.5 nozzles 1 3/16 tip </t>
  </si>
  <si>
    <t xml:space="preserve">ZM CO meters </t>
  </si>
  <si>
    <t xml:space="preserve">TIC camera </t>
  </si>
  <si>
    <t>400' 1.5 Wildland Hose</t>
  </si>
  <si>
    <t>400 1 Wildland Hose</t>
  </si>
  <si>
    <t>2  1/2  Inline gauge psi high-rise</t>
  </si>
  <si>
    <t xml:space="preserve">Incresers and Bags </t>
  </si>
  <si>
    <t>Chev Truck Utility 41</t>
  </si>
  <si>
    <t>Rado equiipment</t>
  </si>
  <si>
    <t>Station Alerting Maintenance</t>
  </si>
  <si>
    <t>Radio Equipment</t>
  </si>
  <si>
    <t xml:space="preserve">Park buildings and Hatiz hall </t>
  </si>
  <si>
    <t xml:space="preserve">Mowing Hill Lawn Grounds </t>
  </si>
  <si>
    <t>Pest control</t>
  </si>
  <si>
    <t>Pet Scoop, Pet Wast removal</t>
  </si>
  <si>
    <t>Misc Maintenance</t>
  </si>
  <si>
    <t>Sprinklers</t>
  </si>
  <si>
    <t>Park trail system in camp george</t>
  </si>
  <si>
    <t>Trail System at Wolf</t>
  </si>
  <si>
    <t>Tennis Courts at Orchard</t>
  </si>
  <si>
    <t>Additional in Reserves 7%</t>
  </si>
  <si>
    <t>Addition to Vehicle Escrow</t>
  </si>
  <si>
    <t>Elliott Uniform Allowance</t>
  </si>
  <si>
    <t>Solis Uniform Allowance</t>
  </si>
  <si>
    <t>Clifton Larsn Allen</t>
  </si>
  <si>
    <t>Engineer</t>
  </si>
  <si>
    <t>Elliott</t>
  </si>
  <si>
    <t>Solis</t>
  </si>
  <si>
    <t>Wuestner</t>
  </si>
  <si>
    <t>Elliott Eng.</t>
  </si>
  <si>
    <t>Solis Eng.</t>
  </si>
  <si>
    <t>Amount needed from Reserves for Capital Improvements</t>
  </si>
  <si>
    <t>2020 Budget</t>
  </si>
  <si>
    <t>Budget 2020</t>
  </si>
  <si>
    <t>Estimated 2019</t>
  </si>
  <si>
    <t>Actual 2018</t>
  </si>
  <si>
    <t>Total Budget 2020</t>
  </si>
  <si>
    <t>Intuit</t>
  </si>
  <si>
    <t>Academy/Training Reimb</t>
  </si>
  <si>
    <t>Building Reimburseable Expenses</t>
  </si>
  <si>
    <t>Other</t>
  </si>
  <si>
    <t>State</t>
  </si>
  <si>
    <t>Bad Debt</t>
  </si>
  <si>
    <t>Miscellaneous Expense</t>
  </si>
  <si>
    <t>Total Bad Debt Expense</t>
  </si>
  <si>
    <t>Total Miscellaneous Expenses</t>
  </si>
  <si>
    <t>Mike Keil</t>
  </si>
  <si>
    <t>Roger Moore</t>
  </si>
  <si>
    <t>C shift Eng.</t>
  </si>
  <si>
    <t>Estimated 9.1.19 - 12.31.19</t>
  </si>
  <si>
    <t>Vehicle Escrow</t>
  </si>
  <si>
    <t xml:space="preserve">Empty Council /ICC Intnat. Code Council </t>
  </si>
  <si>
    <t>Lexpol /Employers Council</t>
  </si>
  <si>
    <t>Microsoft 365 Chief and office Mang / Metro Denver Fire Chiefs Assoc</t>
  </si>
  <si>
    <t>Metro Chiefs /Microsoft</t>
  </si>
  <si>
    <t>ICC Intnat. Code Council /Emergency Reporting</t>
  </si>
  <si>
    <t>NFPA</t>
  </si>
  <si>
    <t>Website /Hosting</t>
  </si>
  <si>
    <t>NA /Pension Assoc</t>
  </si>
  <si>
    <t>Parks only                                          $1800</t>
  </si>
  <si>
    <t>Snow Removal                                   $7000</t>
  </si>
  <si>
    <t>Chief &amp; Office Mgr                           $777.48</t>
  </si>
  <si>
    <t>955 Moss Annual.                          $25,174</t>
  </si>
  <si>
    <t>Generator.                                      $10,000</t>
  </si>
  <si>
    <t>Computer Screen Gemsbok</t>
  </si>
  <si>
    <t>Xerox Copier Lease.                          $2440</t>
  </si>
  <si>
    <t>NA /other - speed bump program</t>
  </si>
  <si>
    <t>C Shift Eng.</t>
  </si>
  <si>
    <t>3 X $175.00</t>
  </si>
  <si>
    <t>Cianco</t>
  </si>
  <si>
    <t>Gemsbok                                        $25,000</t>
  </si>
  <si>
    <t>stragetic study Golden, Fairmount</t>
  </si>
  <si>
    <t>Moore Uniform Allowance</t>
  </si>
  <si>
    <t>C-shift Eng Uniform Allowance</t>
  </si>
  <si>
    <t>Keil Uniform Allowance</t>
  </si>
  <si>
    <t>Hose Roller for wildland hose</t>
  </si>
  <si>
    <t>Hose bags for progressive hose lay</t>
  </si>
  <si>
    <t>Laddres 16 roof and 24 ext X2</t>
  </si>
  <si>
    <t>800' of Hose replacement 1.75</t>
  </si>
  <si>
    <t>Hard suction hose 2.5 B41</t>
  </si>
  <si>
    <t>Barrel strainer with foot valve</t>
  </si>
  <si>
    <t>Station Suppys TP, Soap, Cleaning</t>
  </si>
  <si>
    <t>Shelving for scba room</t>
  </si>
  <si>
    <t>Office Chairs Kitchen</t>
  </si>
  <si>
    <t>Ground Ladders Testing</t>
  </si>
  <si>
    <t>MDT Data Expense</t>
  </si>
  <si>
    <t>3 MDT Computers</t>
  </si>
  <si>
    <t>MDT Data Verizon</t>
  </si>
  <si>
    <t>Porta Potty Rental                          $14,064</t>
  </si>
  <si>
    <t>Air Conditioner Building 48</t>
  </si>
  <si>
    <t>Actual 1.1.19 - 8.31.19</t>
  </si>
  <si>
    <t>Keil, Mike</t>
  </si>
  <si>
    <t>Moore, Roger</t>
  </si>
  <si>
    <t>C Shift Eng</t>
  </si>
  <si>
    <t>Unrealized Loss</t>
  </si>
  <si>
    <t>Academy Training/Reimbursement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</si>
  <si>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</si>
  <si>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</si>
  <si>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</si>
  <si>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</si>
  <si>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</si>
  <si>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</si>
  <si>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</si>
  <si>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</si>
  <si>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</si>
  <si>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</si>
  <si>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</si>
  <si>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</si>
  <si>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Total Health Coverage Cost</t>
  </si>
  <si>
    <t>Total Payroll &amp; Taxes</t>
  </si>
  <si>
    <t>Class - 300 - Fire</t>
  </si>
  <si>
    <t>Class - 500 - Grants</t>
  </si>
  <si>
    <t>Class - 400 - Parks &amp; Buildings</t>
  </si>
  <si>
    <t>Captial - 7% Reserve</t>
  </si>
  <si>
    <t>Captial - Vehicle Escrow</t>
  </si>
  <si>
    <t>QB Amount</t>
  </si>
  <si>
    <t>Audit Amount</t>
  </si>
  <si>
    <t>Difference</t>
  </si>
  <si>
    <t>Personnel</t>
  </si>
  <si>
    <t>Gen &amp; admin</t>
  </si>
  <si>
    <t>Fire protection</t>
  </si>
  <si>
    <t>Parks and Rec</t>
  </si>
  <si>
    <t>Capital Outla</t>
  </si>
  <si>
    <t>Debt Service</t>
  </si>
  <si>
    <t>Total</t>
  </si>
  <si>
    <t>Capital Outlay</t>
  </si>
  <si>
    <t>*</t>
  </si>
  <si>
    <t>*The 2019 estimated figures were taken from June 30th statement and then doubled to account for the rest of the year; they were high in June so extra high for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</si>
</sst>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#,##0.00000000;\-#,##0.00000000"/>
    <numFmt numFmtId="166" formatCode="_(* #,##0.000_);_(* \(#,##0.000\);_(* &quot;-&quot;???_);_(@_)"/>
    <numFmt numFmtId="167" formatCode="_(* #,##0.00_);_(* \(#,##0.00\);_(* &quot;-&quot;???_);_(@_)"/>
    <numFmt numFmtId="168" formatCode="#,##0.00;\-#,##0.00"/>
    <numFmt numFmtId="169" formatCode="0.0%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theme="4" tint="-0.249977111117893"/>
      <name val="Arial"/>
      <family val="2"/>
    </font>
    <font>
      <b/>
      <sz val="8"/>
      <color rgb="FF323232"/>
      <name val="Arial"/>
      <family val="2"/>
    </font>
    <font>
      <b/>
      <sz val="11"/>
      <color indexed="9"/>
      <name val="Arial"/>
      <family val="2"/>
    </font>
    <font>
      <sz val="12"/>
      <color theme="4" tint="-0.249977111117893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222222"/>
      <name val="Arial"/>
    </font>
    <font>
      <i/>
      <sz val="10"/>
      <color theme="1"/>
      <name val="Arial"/>
      <family val="2"/>
    </font>
    <font>
      <sz val="10"/>
      <color theme="1"/>
      <name val="Arial"/>
    </font>
    <font>
      <sz val="10"/>
      <color indexed="81"/>
      <name val="Calibri"/>
    </font>
    <font>
      <b/>
      <sz val="10"/>
      <color indexed="81"/>
      <name val="Calibri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7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auto="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auto="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auto="1"/>
      </top>
      <bottom style="medium">
        <color auto="1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theme="7" tint="0.39994506668294322"/>
      </top>
      <bottom/>
      <diagonal/>
    </border>
    <border>
      <left style="medium">
        <color theme="7" tint="0.39994506668294322"/>
      </left>
      <right style="medium">
        <color theme="7" tint="0.39994506668294322"/>
      </right>
      <top/>
      <bottom style="medium">
        <color auto="1"/>
      </bottom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auto="1"/>
      </top>
      <bottom/>
      <diagonal/>
    </border>
    <border>
      <left style="medium">
        <color theme="7" tint="0.39994506668294322"/>
      </left>
      <right style="medium">
        <color theme="7" tint="0.39994506668294322"/>
      </right>
      <top/>
      <bottom/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auto="1"/>
      </top>
      <bottom style="medium">
        <color auto="1"/>
      </bottom>
      <diagonal/>
    </border>
    <border>
      <left style="medium">
        <color theme="7" tint="0.39994506668294322"/>
      </left>
      <right style="medium">
        <color theme="7" tint="0.39994506668294322"/>
      </right>
      <top/>
      <bottom style="medium">
        <color theme="7" tint="0.39994506668294322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auto="1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auto="1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 style="medium">
        <color theme="3" tint="0.39994506668294322"/>
      </right>
      <top style="thin">
        <color auto="1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auto="1"/>
      </top>
      <bottom style="medium">
        <color auto="1"/>
      </bottom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theme="3" tint="0.399945066682943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6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auto="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/>
      <bottom/>
      <diagonal/>
    </border>
    <border>
      <left/>
      <right/>
      <top/>
      <bottom style="medium">
        <color theme="6" tint="-0.24994659260841701"/>
      </bottom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auto="1"/>
      </top>
      <bottom style="thin">
        <color auto="1"/>
      </bottom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auto="1"/>
      </top>
      <bottom style="thin">
        <color auto="1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auto="1"/>
      </top>
      <bottom style="thin">
        <color auto="1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55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6" tint="-0.24994659260841701"/>
      </top>
      <bottom/>
      <diagonal/>
    </border>
    <border>
      <left/>
      <right style="medium">
        <color theme="0" tint="-0.499984740745262"/>
      </right>
      <top style="medium">
        <color theme="6" tint="-0.24994659260841701"/>
      </top>
      <bottom/>
      <diagonal/>
    </border>
    <border>
      <left style="medium">
        <color theme="0" tint="-0.499984740745262"/>
      </left>
      <right/>
      <top style="medium">
        <color theme="8" tint="-0.24994659260841701"/>
      </top>
      <bottom/>
      <diagonal/>
    </border>
    <border>
      <left/>
      <right style="medium">
        <color theme="0" tint="-0.499984740745262"/>
      </right>
      <top style="medium">
        <color theme="8" tint="-0.24994659260841701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/>
      <bottom style="medium">
        <color theme="8" tint="-0.24994659260841701"/>
      </bottom>
      <diagonal/>
    </border>
    <border>
      <left/>
      <right style="medium">
        <color theme="0" tint="-0.499984740745262"/>
      </right>
      <top/>
      <bottom style="medium">
        <color theme="8" tint="-0.24994659260841701"/>
      </bottom>
      <diagonal/>
    </border>
    <border>
      <left style="medium">
        <color theme="0" tint="-0.499984740745262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/>
      <top/>
      <bottom style="medium">
        <color theme="6" tint="-0.24994659260841701"/>
      </bottom>
      <diagonal/>
    </border>
    <border>
      <left/>
      <right style="medium">
        <color theme="0" tint="-0.499984740745262"/>
      </right>
      <top/>
      <bottom style="medium">
        <color theme="6" tint="-0.24994659260841701"/>
      </bottom>
      <diagonal/>
    </border>
    <border>
      <left style="medium">
        <color theme="0" tint="-0.499984740745262"/>
      </left>
      <right/>
      <top style="medium">
        <color theme="7" tint="-0.24994659260841701"/>
      </top>
      <bottom/>
      <diagonal/>
    </border>
    <border>
      <left/>
      <right style="medium">
        <color theme="0" tint="-0.499984740745262"/>
      </right>
      <top style="medium">
        <color theme="7" tint="-0.24994659260841701"/>
      </top>
      <bottom/>
      <diagonal/>
    </border>
    <border>
      <left style="medium">
        <color theme="0" tint="-0.499984740745262"/>
      </left>
      <right/>
      <top style="medium">
        <color theme="5" tint="-0.24994659260841701"/>
      </top>
      <bottom/>
      <diagonal/>
    </border>
    <border>
      <left/>
      <right style="medium">
        <color theme="0" tint="-0.499984740745262"/>
      </right>
      <top style="medium">
        <color theme="5" tint="-0.24994659260841701"/>
      </top>
      <bottom/>
      <diagonal/>
    </border>
    <border>
      <left style="medium">
        <color theme="0" tint="-0.499984740745262"/>
      </left>
      <right/>
      <top/>
      <bottom style="medium">
        <color theme="5" tint="-0.24994659260841701"/>
      </bottom>
      <diagonal/>
    </border>
    <border>
      <left/>
      <right style="medium">
        <color theme="0" tint="-0.499984740745262"/>
      </right>
      <top/>
      <bottom style="medium">
        <color theme="5" tint="-0.24994659260841701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 tint="-0.499984740745262"/>
      </right>
      <top style="medium">
        <color theme="0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 style="thin">
        <color auto="1"/>
      </bottom>
      <diagonal/>
    </border>
    <border>
      <left style="medium">
        <color theme="0" tint="-0.499984740745262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0.499984740745262"/>
      </left>
      <right/>
      <top/>
      <bottom style="thin">
        <color auto="1"/>
      </bottom>
      <diagonal/>
    </border>
    <border>
      <left/>
      <right style="medium">
        <color theme="0" tint="-0.499984740745262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theme="0" tint="-0.499984740745262"/>
      </left>
      <right/>
      <top/>
      <bottom style="thin">
        <color indexed="55"/>
      </bottom>
      <diagonal/>
    </border>
    <border>
      <left/>
      <right style="medium">
        <color theme="0" tint="-0.499984740745262"/>
      </right>
      <top/>
      <bottom style="thin">
        <color indexed="55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thin">
        <color auto="1"/>
      </bottom>
      <diagonal/>
    </border>
    <border>
      <left style="medium">
        <color theme="8" tint="-0.24994659260841701"/>
      </left>
      <right/>
      <top style="medium">
        <color auto="1"/>
      </top>
      <bottom style="medium">
        <color auto="1"/>
      </bottom>
      <diagonal/>
    </border>
    <border>
      <left style="medium">
        <color theme="8" tint="-0.24994659260841701"/>
      </left>
      <right/>
      <top/>
      <bottom style="medium">
        <color theme="6" tint="-0.24994659260841701"/>
      </bottom>
      <diagonal/>
    </border>
    <border>
      <left/>
      <right style="medium">
        <color theme="8" tint="-0.24994659260841701"/>
      </right>
      <top/>
      <bottom style="medium">
        <color theme="6" tint="-0.24994659260841701"/>
      </bottom>
      <diagonal/>
    </border>
    <border>
      <left style="medium">
        <color theme="8" tint="-0.24994659260841701"/>
      </left>
      <right/>
      <top style="medium">
        <color theme="7" tint="-0.24994659260841701"/>
      </top>
      <bottom/>
      <diagonal/>
    </border>
    <border>
      <left/>
      <right style="medium">
        <color theme="8" tint="-0.24994659260841701"/>
      </right>
      <top style="medium">
        <color theme="7" tint="-0.24994659260841701"/>
      </top>
      <bottom/>
      <diagonal/>
    </border>
    <border>
      <left style="thin">
        <color indexed="55"/>
      </left>
      <right/>
      <top/>
      <bottom/>
      <diagonal/>
    </border>
    <border>
      <left style="medium">
        <color theme="7" tint="0.39994506668294322"/>
      </left>
      <right style="medium">
        <color theme="7" tint="0.39994506668294322"/>
      </right>
      <top/>
      <bottom style="thin">
        <color auto="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auto="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auto="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auto="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auto="1"/>
      </top>
      <bottom style="medium">
        <color auto="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auto="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auto="1"/>
      </top>
      <bottom style="thin">
        <color auto="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theme="0" tint="-0.499984740745262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theme="0" tint="-0.34998626667073579"/>
      </bottom>
      <diagonal/>
    </border>
    <border>
      <left style="medium">
        <color theme="0" tint="-0.499984740745262"/>
      </left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indexed="55"/>
      </top>
      <bottom style="thin">
        <color theme="0" tint="-0.34998626667073579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auto="1"/>
      </top>
      <bottom/>
      <diagonal/>
    </border>
    <border>
      <left style="medium">
        <color theme="7" tint="0.39994506668294322"/>
      </left>
      <right style="medium">
        <color theme="7" tint="0.39994506668294322"/>
      </right>
      <top style="thin">
        <color auto="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auto="1"/>
      </top>
      <bottom style="thin">
        <color auto="1"/>
      </bottom>
      <diagonal/>
    </border>
    <border>
      <left style="medium">
        <color theme="7" tint="0.39994506668294322"/>
      </left>
      <right style="medium">
        <color theme="7" tint="0.39994506668294322"/>
      </right>
      <top style="thin">
        <color auto="1"/>
      </top>
      <bottom style="thin">
        <color auto="1"/>
      </bottom>
      <diagonal/>
    </border>
    <border>
      <left style="medium">
        <color theme="3" tint="0.39994506668294322"/>
      </left>
      <right style="medium">
        <color theme="3" tint="0.39994506668294322"/>
      </right>
      <top style="thin">
        <color auto="1"/>
      </top>
      <bottom style="thin">
        <color auto="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auto="1"/>
      </top>
      <bottom/>
      <diagonal/>
    </border>
    <border>
      <left style="medium">
        <color theme="7" tint="0.39994506668294322"/>
      </left>
      <right style="medium">
        <color theme="7" tint="0.39994506668294322"/>
      </right>
      <top style="thin">
        <color auto="1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 style="thin">
        <color theme="1"/>
      </top>
      <bottom/>
      <diagonal/>
    </border>
    <border>
      <left style="medium">
        <color theme="7" tint="0.39994506668294322"/>
      </left>
      <right style="medium">
        <color theme="7" tint="0.39994506668294322"/>
      </right>
      <top style="thin">
        <color theme="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1"/>
      </top>
      <bottom/>
      <diagonal/>
    </border>
    <border>
      <left style="thin">
        <color theme="0" tint="-0.34998626667073579"/>
      </left>
      <right style="medium">
        <color theme="0" tint="-0.499984740745262"/>
      </right>
      <top/>
      <bottom style="thin">
        <color theme="0" tint="-0.34998626667073579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499984740745262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theme="8" tint="-0.49998474074526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medium">
        <color theme="7" tint="0.39994506668294322"/>
      </left>
      <right style="medium">
        <color theme="7" tint="0.39994506668294322"/>
      </right>
      <top/>
      <bottom style="thin">
        <color theme="8" tint="-0.499984740745262"/>
      </bottom>
      <diagonal/>
    </border>
    <border>
      <left style="medium">
        <color theme="3" tint="0.39994506668294322"/>
      </left>
      <right style="medium">
        <color theme="3" tint="0.39994506668294322"/>
      </right>
      <top/>
      <bottom style="thin">
        <color theme="8" tint="-0.499984740745262"/>
      </bottom>
      <diagonal/>
    </border>
  </borders>
  <cellStyleXfs count="61">
    <xf numFmtId="0" fontId="0" fillId="0" borderId="0"/>
    <xf numFmtId="44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3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43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44" fontId="0" fillId="0" borderId="0" xfId="1" applyFont="1"/>
    <xf numFmtId="44" fontId="8" fillId="0" borderId="0" xfId="1" applyFont="1"/>
    <xf numFmtId="44" fontId="0" fillId="0" borderId="0" xfId="1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1" fillId="0" borderId="0" xfId="0" applyFont="1"/>
    <xf numFmtId="44" fontId="0" fillId="0" borderId="0" xfId="0" applyNumberFormat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/>
    <xf numFmtId="44" fontId="10" fillId="0" borderId="1" xfId="1" applyFont="1" applyBorder="1"/>
    <xf numFmtId="0" fontId="13" fillId="0" borderId="0" xfId="0" applyFont="1"/>
    <xf numFmtId="0" fontId="10" fillId="0" borderId="1" xfId="0" applyFont="1" applyBorder="1"/>
    <xf numFmtId="0" fontId="10" fillId="0" borderId="0" xfId="0" applyFont="1"/>
    <xf numFmtId="44" fontId="8" fillId="0" borderId="0" xfId="1" applyFont="1" applyBorder="1"/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3" fillId="0" borderId="0" xfId="0" applyFont="1" applyBorder="1"/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vertical="top"/>
    </xf>
    <xf numFmtId="0" fontId="0" fillId="0" borderId="0" xfId="0" applyBorder="1"/>
    <xf numFmtId="43" fontId="10" fillId="0" borderId="0" xfId="0" applyNumberFormat="1" applyFont="1" applyBorder="1"/>
    <xf numFmtId="0" fontId="8" fillId="0" borderId="0" xfId="0" applyFont="1" applyFill="1" applyAlignment="1">
      <alignment horizontal="center" vertical="center"/>
    </xf>
    <xf numFmtId="43" fontId="0" fillId="0" borderId="0" xfId="0" applyNumberFormat="1"/>
    <xf numFmtId="43" fontId="10" fillId="0" borderId="1" xfId="0" applyNumberFormat="1" applyFont="1" applyBorder="1"/>
    <xf numFmtId="0" fontId="0" fillId="0" borderId="0" xfId="0" applyBorder="1" applyAlignment="1">
      <alignment horizontal="center"/>
    </xf>
    <xf numFmtId="0" fontId="8" fillId="0" borderId="0" xfId="0" applyFont="1" applyBorder="1"/>
    <xf numFmtId="43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/>
    <xf numFmtId="0" fontId="0" fillId="0" borderId="0" xfId="0" applyAlignment="1">
      <alignment horizontal="center" vertical="center"/>
    </xf>
    <xf numFmtId="4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" xfId="0" applyFont="1" applyBorder="1"/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43" fontId="13" fillId="0" borderId="0" xfId="0" applyNumberFormat="1" applyFont="1" applyFill="1" applyBorder="1"/>
    <xf numFmtId="44" fontId="8" fillId="0" borderId="3" xfId="0" applyNumberFormat="1" applyFont="1" applyBorder="1" applyAlignment="1">
      <alignment horizontal="center"/>
    </xf>
    <xf numFmtId="0" fontId="8" fillId="0" borderId="0" xfId="0" applyFont="1" applyFill="1"/>
    <xf numFmtId="0" fontId="14" fillId="0" borderId="1" xfId="0" applyFont="1" applyFill="1" applyBorder="1" applyAlignment="1">
      <alignment horizontal="left"/>
    </xf>
    <xf numFmtId="0" fontId="8" fillId="0" borderId="1" xfId="0" applyFont="1" applyFill="1" applyBorder="1"/>
    <xf numFmtId="44" fontId="8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17" fillId="0" borderId="0" xfId="0" applyFont="1"/>
    <xf numFmtId="44" fontId="14" fillId="0" borderId="0" xfId="1" applyFont="1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4" fontId="8" fillId="0" borderId="9" xfId="0" applyNumberFormat="1" applyFont="1" applyFill="1" applyBorder="1" applyAlignment="1">
      <alignment horizontal="center"/>
    </xf>
    <xf numFmtId="44" fontId="8" fillId="0" borderId="8" xfId="0" applyNumberFormat="1" applyFon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10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8" fillId="0" borderId="15" xfId="0" applyNumberFormat="1" applyFont="1" applyFill="1" applyBorder="1" applyAlignment="1">
      <alignment horizontal="center"/>
    </xf>
    <xf numFmtId="44" fontId="8" fillId="0" borderId="14" xfId="1" applyFont="1" applyBorder="1"/>
    <xf numFmtId="44" fontId="0" fillId="0" borderId="14" xfId="1" applyFont="1" applyBorder="1"/>
    <xf numFmtId="44" fontId="10" fillId="0" borderId="15" xfId="1" applyFont="1" applyBorder="1"/>
    <xf numFmtId="44" fontId="14" fillId="0" borderId="14" xfId="1" applyFont="1" applyBorder="1"/>
    <xf numFmtId="44" fontId="0" fillId="0" borderId="16" xfId="1" applyFont="1" applyBorder="1"/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44" fontId="8" fillId="0" borderId="22" xfId="0" applyNumberFormat="1" applyFont="1" applyFill="1" applyBorder="1" applyAlignment="1">
      <alignment horizontal="center"/>
    </xf>
    <xf numFmtId="44" fontId="8" fillId="0" borderId="20" xfId="1" applyFont="1" applyBorder="1"/>
    <xf numFmtId="44" fontId="0" fillId="0" borderId="20" xfId="1" applyFont="1" applyBorder="1"/>
    <xf numFmtId="44" fontId="8" fillId="0" borderId="21" xfId="1" applyFont="1" applyBorder="1"/>
    <xf numFmtId="44" fontId="10" fillId="0" borderId="22" xfId="1" applyFont="1" applyBorder="1"/>
    <xf numFmtId="44" fontId="14" fillId="0" borderId="20" xfId="1" applyFont="1" applyBorder="1"/>
    <xf numFmtId="44" fontId="0" fillId="0" borderId="23" xfId="1" applyFont="1" applyBorder="1"/>
    <xf numFmtId="44" fontId="0" fillId="0" borderId="0" xfId="1" applyFont="1" applyBorder="1"/>
    <xf numFmtId="44" fontId="8" fillId="0" borderId="25" xfId="0" applyNumberFormat="1" applyFont="1" applyBorder="1" applyAlignment="1">
      <alignment horizontal="center"/>
    </xf>
    <xf numFmtId="44" fontId="8" fillId="0" borderId="26" xfId="0" applyNumberFormat="1" applyFont="1" applyBorder="1" applyAlignment="1">
      <alignment horizontal="center"/>
    </xf>
    <xf numFmtId="43" fontId="0" fillId="0" borderId="28" xfId="0" applyNumberForma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34" xfId="0" applyFont="1" applyBorder="1"/>
    <xf numFmtId="0" fontId="8" fillId="0" borderId="35" xfId="0" applyFont="1" applyBorder="1"/>
    <xf numFmtId="0" fontId="0" fillId="0" borderId="36" xfId="0" applyBorder="1"/>
    <xf numFmtId="0" fontId="0" fillId="0" borderId="33" xfId="0" applyBorder="1"/>
    <xf numFmtId="0" fontId="15" fillId="0" borderId="37" xfId="0" applyFont="1" applyFill="1" applyBorder="1"/>
    <xf numFmtId="1" fontId="15" fillId="0" borderId="38" xfId="0" applyNumberFormat="1" applyFont="1" applyFill="1" applyBorder="1" applyAlignment="1">
      <alignment horizontal="center"/>
    </xf>
    <xf numFmtId="43" fontId="16" fillId="0" borderId="39" xfId="0" applyNumberFormat="1" applyFont="1" applyFill="1" applyBorder="1" applyAlignment="1">
      <alignment horizontal="right"/>
    </xf>
    <xf numFmtId="1" fontId="15" fillId="5" borderId="29" xfId="0" applyNumberFormat="1" applyFont="1" applyFill="1" applyBorder="1" applyAlignment="1">
      <alignment horizontal="center"/>
    </xf>
    <xf numFmtId="1" fontId="15" fillId="5" borderId="27" xfId="0" applyNumberFormat="1" applyFont="1" applyFill="1" applyBorder="1" applyAlignment="1">
      <alignment horizontal="center"/>
    </xf>
    <xf numFmtId="0" fontId="0" fillId="0" borderId="40" xfId="0" applyFill="1" applyBorder="1"/>
    <xf numFmtId="0" fontId="0" fillId="0" borderId="40" xfId="0" applyBorder="1"/>
    <xf numFmtId="0" fontId="8" fillId="0" borderId="42" xfId="0" applyFont="1" applyBorder="1"/>
    <xf numFmtId="0" fontId="0" fillId="0" borderId="41" xfId="0" applyBorder="1"/>
    <xf numFmtId="0" fontId="0" fillId="0" borderId="30" xfId="0" applyBorder="1"/>
    <xf numFmtId="0" fontId="0" fillId="0" borderId="31" xfId="0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44" fontId="10" fillId="0" borderId="0" xfId="1" applyFont="1" applyFill="1" applyBorder="1" applyAlignment="1">
      <alignment horizontal="center"/>
    </xf>
    <xf numFmtId="0" fontId="0" fillId="0" borderId="44" xfId="0" applyFill="1" applyBorder="1"/>
    <xf numFmtId="0" fontId="0" fillId="0" borderId="45" xfId="0" applyFill="1" applyBorder="1" applyAlignment="1">
      <alignment horizontal="center"/>
    </xf>
    <xf numFmtId="0" fontId="0" fillId="0" borderId="45" xfId="0" applyFill="1" applyBorder="1"/>
    <xf numFmtId="1" fontId="0" fillId="0" borderId="45" xfId="0" applyNumberFormat="1" applyFill="1" applyBorder="1" applyAlignment="1">
      <alignment horizontal="center"/>
    </xf>
    <xf numFmtId="43" fontId="0" fillId="0" borderId="45" xfId="0" applyNumberFormat="1" applyFill="1" applyBorder="1"/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0" fillId="0" borderId="47" xfId="0" applyFill="1" applyBorder="1"/>
    <xf numFmtId="0" fontId="8" fillId="0" borderId="48" xfId="0" applyFont="1" applyFill="1" applyBorder="1" applyAlignment="1">
      <alignment horizontal="center"/>
    </xf>
    <xf numFmtId="44" fontId="8" fillId="0" borderId="48" xfId="0" applyNumberFormat="1" applyFont="1" applyBorder="1" applyAlignment="1">
      <alignment horizontal="center"/>
    </xf>
    <xf numFmtId="0" fontId="0" fillId="0" borderId="47" xfId="0" applyBorder="1"/>
    <xf numFmtId="0" fontId="13" fillId="0" borderId="47" xfId="0" applyFont="1" applyFill="1" applyBorder="1"/>
    <xf numFmtId="0" fontId="10" fillId="0" borderId="48" xfId="0" applyFont="1" applyFill="1" applyBorder="1" applyAlignment="1">
      <alignment horizontal="center"/>
    </xf>
    <xf numFmtId="44" fontId="0" fillId="0" borderId="48" xfId="0" applyNumberFormat="1" applyBorder="1" applyAlignment="1">
      <alignment horizontal="center"/>
    </xf>
    <xf numFmtId="0" fontId="0" fillId="0" borderId="50" xfId="0" applyBorder="1"/>
    <xf numFmtId="0" fontId="14" fillId="0" borderId="47" xfId="0" applyFont="1" applyFill="1" applyBorder="1"/>
    <xf numFmtId="0" fontId="0" fillId="6" borderId="0" xfId="0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1" fontId="12" fillId="6" borderId="0" xfId="0" applyNumberFormat="1" applyFont="1" applyFill="1" applyBorder="1" applyAlignment="1">
      <alignment horizontal="center" vertical="center"/>
    </xf>
    <xf numFmtId="43" fontId="12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0" fillId="0" borderId="52" xfId="0" applyFill="1" applyBorder="1"/>
    <xf numFmtId="0" fontId="0" fillId="0" borderId="53" xfId="0" applyFill="1" applyBorder="1"/>
    <xf numFmtId="0" fontId="0" fillId="0" borderId="53" xfId="0" applyFill="1" applyBorder="1" applyAlignment="1">
      <alignment horizontal="center"/>
    </xf>
    <xf numFmtId="1" fontId="0" fillId="0" borderId="53" xfId="0" applyNumberFormat="1" applyFill="1" applyBorder="1" applyAlignment="1">
      <alignment horizontal="center"/>
    </xf>
    <xf numFmtId="43" fontId="0" fillId="0" borderId="53" xfId="0" applyNumberFormat="1" applyFill="1" applyBorder="1"/>
    <xf numFmtId="0" fontId="8" fillId="0" borderId="53" xfId="0" applyFont="1" applyFill="1" applyBorder="1" applyAlignment="1">
      <alignment horizontal="center"/>
    </xf>
    <xf numFmtId="0" fontId="0" fillId="0" borderId="55" xfId="0" applyBorder="1"/>
    <xf numFmtId="0" fontId="0" fillId="0" borderId="55" xfId="0" applyBorder="1" applyAlignment="1">
      <alignment horizontal="left"/>
    </xf>
    <xf numFmtId="0" fontId="8" fillId="0" borderId="55" xfId="0" applyFont="1" applyBorder="1"/>
    <xf numFmtId="1" fontId="0" fillId="0" borderId="55" xfId="0" applyNumberFormat="1" applyBorder="1" applyAlignment="1">
      <alignment horizontal="center"/>
    </xf>
    <xf numFmtId="43" fontId="0" fillId="0" borderId="55" xfId="0" applyNumberFormat="1" applyBorder="1"/>
    <xf numFmtId="0" fontId="8" fillId="0" borderId="55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horizontal="right"/>
    </xf>
    <xf numFmtId="0" fontId="0" fillId="0" borderId="44" xfId="0" applyBorder="1"/>
    <xf numFmtId="0" fontId="0" fillId="0" borderId="45" xfId="0" applyBorder="1" applyAlignment="1">
      <alignment horizontal="center"/>
    </xf>
    <xf numFmtId="0" fontId="8" fillId="0" borderId="45" xfId="0" applyFont="1" applyBorder="1"/>
    <xf numFmtId="0" fontId="0" fillId="0" borderId="45" xfId="0" applyBorder="1"/>
    <xf numFmtId="1" fontId="0" fillId="0" borderId="45" xfId="0" applyNumberFormat="1" applyBorder="1" applyAlignment="1">
      <alignment horizontal="center"/>
    </xf>
    <xf numFmtId="43" fontId="0" fillId="0" borderId="45" xfId="0" applyNumberFormat="1" applyBorder="1"/>
    <xf numFmtId="44" fontId="8" fillId="0" borderId="45" xfId="0" applyNumberFormat="1" applyFont="1" applyBorder="1" applyAlignment="1">
      <alignment horizontal="center"/>
    </xf>
    <xf numFmtId="44" fontId="8" fillId="0" borderId="46" xfId="0" applyNumberFormat="1" applyFont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59" xfId="0" applyBorder="1" applyAlignment="1">
      <alignment horizontal="left"/>
    </xf>
    <xf numFmtId="0" fontId="8" fillId="0" borderId="59" xfId="0" applyFont="1" applyBorder="1"/>
    <xf numFmtId="1" fontId="0" fillId="0" borderId="59" xfId="0" applyNumberFormat="1" applyBorder="1" applyAlignment="1">
      <alignment horizontal="center"/>
    </xf>
    <xf numFmtId="43" fontId="0" fillId="0" borderId="59" xfId="0" applyNumberFormat="1" applyBorder="1"/>
    <xf numFmtId="0" fontId="8" fillId="0" borderId="59" xfId="0" applyFont="1" applyFill="1" applyBorder="1" applyAlignment="1">
      <alignment horizontal="center" vertical="center"/>
    </xf>
    <xf numFmtId="0" fontId="0" fillId="0" borderId="60" xfId="0" applyBorder="1"/>
    <xf numFmtId="0" fontId="0" fillId="0" borderId="60" xfId="0" applyFill="1" applyBorder="1"/>
    <xf numFmtId="44" fontId="13" fillId="0" borderId="0" xfId="1" applyFont="1" applyFill="1" applyBorder="1" applyAlignment="1">
      <alignment horizontal="center"/>
    </xf>
    <xf numFmtId="44" fontId="14" fillId="0" borderId="61" xfId="0" applyNumberFormat="1" applyFont="1" applyBorder="1" applyAlignment="1">
      <alignment horizontal="center"/>
    </xf>
    <xf numFmtId="44" fontId="14" fillId="0" borderId="62" xfId="1" applyFont="1" applyBorder="1"/>
    <xf numFmtId="44" fontId="14" fillId="0" borderId="63" xfId="1" applyFont="1" applyBorder="1"/>
    <xf numFmtId="0" fontId="10" fillId="0" borderId="64" xfId="0" applyFont="1" applyBorder="1"/>
    <xf numFmtId="0" fontId="0" fillId="0" borderId="64" xfId="0" applyBorder="1"/>
    <xf numFmtId="0" fontId="0" fillId="0" borderId="64" xfId="0" applyFill="1" applyBorder="1"/>
    <xf numFmtId="0" fontId="13" fillId="0" borderId="64" xfId="0" applyFont="1" applyBorder="1"/>
    <xf numFmtId="0" fontId="0" fillId="0" borderId="56" xfId="0" applyBorder="1"/>
    <xf numFmtId="44" fontId="0" fillId="0" borderId="68" xfId="0" applyNumberFormat="1" applyBorder="1" applyAlignment="1">
      <alignment horizontal="center"/>
    </xf>
    <xf numFmtId="0" fontId="0" fillId="0" borderId="56" xfId="0" applyFill="1" applyBorder="1"/>
    <xf numFmtId="0" fontId="8" fillId="0" borderId="68" xfId="0" applyFont="1" applyFill="1" applyBorder="1" applyAlignment="1">
      <alignment horizontal="center"/>
    </xf>
    <xf numFmtId="0" fontId="13" fillId="0" borderId="56" xfId="0" applyFont="1" applyFill="1" applyBorder="1"/>
    <xf numFmtId="0" fontId="10" fillId="0" borderId="68" xfId="0" applyFont="1" applyFill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53" xfId="0" applyBorder="1" applyAlignment="1">
      <alignment horizontal="center"/>
    </xf>
    <xf numFmtId="1" fontId="0" fillId="0" borderId="53" xfId="0" applyNumberFormat="1" applyBorder="1" applyAlignment="1">
      <alignment horizontal="center"/>
    </xf>
    <xf numFmtId="43" fontId="0" fillId="0" borderId="53" xfId="0" applyNumberFormat="1" applyBorder="1"/>
    <xf numFmtId="0" fontId="14" fillId="0" borderId="40" xfId="0" applyFont="1" applyBorder="1"/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72" xfId="0" applyBorder="1"/>
    <xf numFmtId="0" fontId="0" fillId="0" borderId="55" xfId="0" applyBorder="1" applyAlignment="1">
      <alignment horizontal="center"/>
    </xf>
    <xf numFmtId="0" fontId="6" fillId="0" borderId="0" xfId="0" applyFont="1"/>
    <xf numFmtId="0" fontId="19" fillId="0" borderId="0" xfId="0" applyFont="1"/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/>
    <xf numFmtId="1" fontId="0" fillId="0" borderId="0" xfId="0" applyNumberFormat="1" applyAlignment="1"/>
    <xf numFmtId="4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5" fillId="5" borderId="73" xfId="0" applyFont="1" applyFill="1" applyBorder="1"/>
    <xf numFmtId="1" fontId="0" fillId="0" borderId="77" xfId="0" applyNumberFormat="1" applyFill="1" applyBorder="1" applyAlignment="1">
      <alignment horizontal="center"/>
    </xf>
    <xf numFmtId="43" fontId="0" fillId="0" borderId="78" xfId="0" applyNumberFormat="1" applyFill="1" applyBorder="1"/>
    <xf numFmtId="1" fontId="0" fillId="0" borderId="79" xfId="0" applyNumberFormat="1" applyFill="1" applyBorder="1" applyAlignment="1">
      <alignment horizontal="center"/>
    </xf>
    <xf numFmtId="43" fontId="0" fillId="0" borderId="80" xfId="0" applyNumberFormat="1" applyFill="1" applyBorder="1"/>
    <xf numFmtId="1" fontId="0" fillId="0" borderId="81" xfId="0" applyNumberFormat="1" applyFill="1" applyBorder="1" applyAlignment="1">
      <alignment horizontal="center"/>
    </xf>
    <xf numFmtId="43" fontId="0" fillId="0" borderId="82" xfId="0" applyNumberFormat="1" applyFill="1" applyBorder="1"/>
    <xf numFmtId="1" fontId="15" fillId="5" borderId="83" xfId="0" applyNumberFormat="1" applyFont="1" applyFill="1" applyBorder="1" applyAlignment="1">
      <alignment horizontal="center"/>
    </xf>
    <xf numFmtId="43" fontId="15" fillId="0" borderId="84" xfId="0" applyNumberFormat="1" applyFont="1" applyFill="1" applyBorder="1"/>
    <xf numFmtId="1" fontId="15" fillId="5" borderId="85" xfId="0" applyNumberFormat="1" applyFont="1" applyFill="1" applyBorder="1" applyAlignment="1">
      <alignment horizontal="center"/>
    </xf>
    <xf numFmtId="43" fontId="15" fillId="0" borderId="86" xfId="0" applyNumberFormat="1" applyFont="1" applyFill="1" applyBorder="1"/>
    <xf numFmtId="1" fontId="15" fillId="0" borderId="87" xfId="0" applyNumberFormat="1" applyFont="1" applyFill="1" applyBorder="1" applyAlignment="1">
      <alignment horizontal="center"/>
    </xf>
    <xf numFmtId="1" fontId="13" fillId="0" borderId="77" xfId="0" applyNumberFormat="1" applyFont="1" applyFill="1" applyBorder="1" applyAlignment="1">
      <alignment horizontal="center"/>
    </xf>
    <xf numFmtId="43" fontId="13" fillId="0" borderId="78" xfId="0" applyNumberFormat="1" applyFont="1" applyFill="1" applyBorder="1"/>
    <xf numFmtId="1" fontId="0" fillId="0" borderId="77" xfId="0" applyNumberFormat="1" applyBorder="1" applyAlignment="1">
      <alignment horizontal="center"/>
    </xf>
    <xf numFmtId="43" fontId="0" fillId="0" borderId="78" xfId="0" applyNumberFormat="1" applyBorder="1"/>
    <xf numFmtId="1" fontId="0" fillId="0" borderId="92" xfId="0" applyNumberFormat="1" applyBorder="1" applyAlignment="1">
      <alignment horizontal="center"/>
    </xf>
    <xf numFmtId="43" fontId="0" fillId="0" borderId="93" xfId="0" applyNumberFormat="1" applyBorder="1"/>
    <xf numFmtId="1" fontId="0" fillId="0" borderId="94" xfId="0" applyNumberFormat="1" applyBorder="1" applyAlignment="1">
      <alignment horizontal="center"/>
    </xf>
    <xf numFmtId="43" fontId="0" fillId="0" borderId="95" xfId="0" applyNumberFormat="1" applyBorder="1"/>
    <xf numFmtId="1" fontId="0" fillId="0" borderId="81" xfId="0" applyNumberFormat="1" applyBorder="1" applyAlignment="1">
      <alignment horizontal="center"/>
    </xf>
    <xf numFmtId="43" fontId="0" fillId="0" borderId="82" xfId="0" applyNumberFormat="1" applyBorder="1"/>
    <xf numFmtId="1" fontId="15" fillId="0" borderId="77" xfId="0" applyNumberFormat="1" applyFont="1" applyFill="1" applyBorder="1" applyAlignment="1">
      <alignment horizontal="center"/>
    </xf>
    <xf numFmtId="43" fontId="15" fillId="0" borderId="78" xfId="0" applyNumberFormat="1" applyFont="1" applyFill="1" applyBorder="1"/>
    <xf numFmtId="1" fontId="10" fillId="0" borderId="90" xfId="0" applyNumberFormat="1" applyFont="1" applyBorder="1" applyAlignment="1">
      <alignment horizontal="center"/>
    </xf>
    <xf numFmtId="43" fontId="10" fillId="0" borderId="91" xfId="0" applyNumberFormat="1" applyFont="1" applyBorder="1"/>
    <xf numFmtId="1" fontId="0" fillId="0" borderId="79" xfId="0" applyNumberFormat="1" applyBorder="1" applyAlignment="1">
      <alignment horizontal="center"/>
    </xf>
    <xf numFmtId="43" fontId="0" fillId="0" borderId="80" xfId="0" applyNumberFormat="1" applyBorder="1"/>
    <xf numFmtId="1" fontId="0" fillId="0" borderId="100" xfId="0" applyNumberFormat="1" applyBorder="1" applyAlignment="1">
      <alignment horizontal="center"/>
    </xf>
    <xf numFmtId="1" fontId="0" fillId="0" borderId="101" xfId="0" applyNumberFormat="1" applyBorder="1" applyAlignment="1">
      <alignment horizontal="center"/>
    </xf>
    <xf numFmtId="43" fontId="0" fillId="0" borderId="101" xfId="0" applyNumberFormat="1" applyBorder="1"/>
    <xf numFmtId="43" fontId="0" fillId="0" borderId="102" xfId="0" applyNumberFormat="1" applyBorder="1"/>
    <xf numFmtId="43" fontId="6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0" fillId="6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/>
    </xf>
    <xf numFmtId="1" fontId="15" fillId="0" borderId="27" xfId="0" applyNumberFormat="1" applyFont="1" applyFill="1" applyBorder="1" applyAlignment="1">
      <alignment horizontal="center"/>
    </xf>
    <xf numFmtId="1" fontId="12" fillId="6" borderId="77" xfId="0" applyNumberFormat="1" applyFont="1" applyFill="1" applyBorder="1" applyAlignment="1">
      <alignment horizontal="center" vertical="center"/>
    </xf>
    <xf numFmtId="43" fontId="12" fillId="6" borderId="78" xfId="0" applyNumberFormat="1" applyFont="1" applyFill="1" applyBorder="1" applyAlignment="1">
      <alignment horizontal="center" vertical="center" wrapText="1"/>
    </xf>
    <xf numFmtId="1" fontId="0" fillId="0" borderId="74" xfId="0" applyNumberFormat="1" applyBorder="1" applyAlignment="1">
      <alignment horizontal="center"/>
    </xf>
    <xf numFmtId="1" fontId="0" fillId="0" borderId="75" xfId="0" applyNumberFormat="1" applyBorder="1" applyAlignment="1"/>
    <xf numFmtId="43" fontId="0" fillId="0" borderId="75" xfId="0" applyNumberFormat="1" applyBorder="1"/>
    <xf numFmtId="43" fontId="0" fillId="0" borderId="76" xfId="0" applyNumberFormat="1" applyBorder="1"/>
    <xf numFmtId="43" fontId="0" fillId="0" borderId="76" xfId="0" applyNumberFormat="1" applyBorder="1" applyAlignment="1">
      <alignment horizontal="right"/>
    </xf>
    <xf numFmtId="43" fontId="0" fillId="0" borderId="78" xfId="0" applyNumberFormat="1" applyFill="1" applyBorder="1" applyAlignment="1">
      <alignment horizontal="right"/>
    </xf>
    <xf numFmtId="43" fontId="0" fillId="0" borderId="80" xfId="0" applyNumberFormat="1" applyFill="1" applyBorder="1" applyAlignment="1">
      <alignment horizontal="right"/>
    </xf>
    <xf numFmtId="43" fontId="0" fillId="0" borderId="82" xfId="0" applyNumberFormat="1" applyFill="1" applyBorder="1" applyAlignment="1">
      <alignment horizontal="right"/>
    </xf>
    <xf numFmtId="43" fontId="15" fillId="0" borderId="84" xfId="0" applyNumberFormat="1" applyFont="1" applyFill="1" applyBorder="1" applyAlignment="1">
      <alignment horizontal="right"/>
    </xf>
    <xf numFmtId="43" fontId="15" fillId="0" borderId="86" xfId="0" applyNumberFormat="1" applyFont="1" applyFill="1" applyBorder="1" applyAlignment="1">
      <alignment horizontal="right"/>
    </xf>
    <xf numFmtId="43" fontId="13" fillId="0" borderId="78" xfId="0" applyNumberFormat="1" applyFont="1" applyFill="1" applyBorder="1" applyAlignment="1">
      <alignment horizontal="right"/>
    </xf>
    <xf numFmtId="43" fontId="0" fillId="0" borderId="78" xfId="0" applyNumberFormat="1" applyBorder="1" applyAlignment="1">
      <alignment horizontal="right"/>
    </xf>
    <xf numFmtId="43" fontId="0" fillId="0" borderId="93" xfId="0" applyNumberFormat="1" applyBorder="1" applyAlignment="1">
      <alignment horizontal="right"/>
    </xf>
    <xf numFmtId="43" fontId="0" fillId="0" borderId="95" xfId="0" applyNumberFormat="1" applyBorder="1" applyAlignment="1">
      <alignment horizontal="right"/>
    </xf>
    <xf numFmtId="43" fontId="0" fillId="0" borderId="82" xfId="0" applyNumberFormat="1" applyBorder="1" applyAlignment="1">
      <alignment horizontal="right"/>
    </xf>
    <xf numFmtId="43" fontId="15" fillId="0" borderId="78" xfId="0" applyNumberFormat="1" applyFont="1" applyFill="1" applyBorder="1" applyAlignment="1">
      <alignment horizontal="right"/>
    </xf>
    <xf numFmtId="43" fontId="0" fillId="0" borderId="80" xfId="0" applyNumberFormat="1" applyBorder="1" applyAlignment="1">
      <alignment horizontal="right"/>
    </xf>
    <xf numFmtId="43" fontId="0" fillId="0" borderId="102" xfId="0" applyNumberFormat="1" applyBorder="1" applyAlignment="1">
      <alignment horizontal="right"/>
    </xf>
    <xf numFmtId="0" fontId="6" fillId="0" borderId="0" xfId="0" applyFont="1" applyFill="1"/>
    <xf numFmtId="44" fontId="6" fillId="0" borderId="8" xfId="0" applyNumberFormat="1" applyFont="1" applyFill="1" applyBorder="1" applyAlignment="1">
      <alignment horizontal="center"/>
    </xf>
    <xf numFmtId="44" fontId="6" fillId="0" borderId="14" xfId="0" applyNumberFormat="1" applyFont="1" applyFill="1" applyBorder="1" applyAlignment="1">
      <alignment horizontal="center"/>
    </xf>
    <xf numFmtId="44" fontId="6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4" fontId="6" fillId="0" borderId="2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44" fontId="13" fillId="0" borderId="0" xfId="1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4" fontId="14" fillId="0" borderId="106" xfId="1" applyFont="1" applyBorder="1"/>
    <xf numFmtId="44" fontId="17" fillId="0" borderId="8" xfId="0" applyNumberFormat="1" applyFont="1" applyBorder="1" applyAlignment="1">
      <alignment horizontal="center"/>
    </xf>
    <xf numFmtId="0" fontId="0" fillId="0" borderId="65" xfId="0" applyBorder="1"/>
    <xf numFmtId="0" fontId="0" fillId="0" borderId="66" xfId="0" applyBorder="1" applyAlignment="1">
      <alignment horizontal="center"/>
    </xf>
    <xf numFmtId="0" fontId="0" fillId="0" borderId="66" xfId="0" applyBorder="1"/>
    <xf numFmtId="1" fontId="0" fillId="0" borderId="96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43" fontId="0" fillId="0" borderId="66" xfId="0" applyNumberFormat="1" applyBorder="1"/>
    <xf numFmtId="43" fontId="0" fillId="0" borderId="97" xfId="0" applyNumberFormat="1" applyBorder="1"/>
    <xf numFmtId="43" fontId="0" fillId="0" borderId="97" xfId="0" applyNumberFormat="1" applyBorder="1" applyAlignment="1">
      <alignment horizontal="right"/>
    </xf>
    <xf numFmtId="44" fontId="0" fillId="0" borderId="66" xfId="0" applyNumberFormat="1" applyBorder="1" applyAlignment="1">
      <alignment horizontal="center"/>
    </xf>
    <xf numFmtId="44" fontId="0" fillId="0" borderId="67" xfId="0" applyNumberFormat="1" applyBorder="1" applyAlignment="1">
      <alignment horizontal="center"/>
    </xf>
    <xf numFmtId="0" fontId="13" fillId="0" borderId="69" xfId="0" applyFont="1" applyBorder="1"/>
    <xf numFmtId="0" fontId="10" fillId="0" borderId="70" xfId="0" applyFont="1" applyBorder="1" applyAlignment="1">
      <alignment horizontal="left"/>
    </xf>
    <xf numFmtId="0" fontId="13" fillId="0" borderId="70" xfId="0" applyFont="1" applyBorder="1"/>
    <xf numFmtId="1" fontId="13" fillId="0" borderId="98" xfId="0" applyNumberFormat="1" applyFont="1" applyBorder="1" applyAlignment="1">
      <alignment horizontal="center"/>
    </xf>
    <xf numFmtId="1" fontId="13" fillId="0" borderId="70" xfId="0" applyNumberFormat="1" applyFont="1" applyBorder="1" applyAlignment="1">
      <alignment horizontal="center"/>
    </xf>
    <xf numFmtId="43" fontId="13" fillId="0" borderId="70" xfId="0" applyNumberFormat="1" applyFont="1" applyBorder="1"/>
    <xf numFmtId="43" fontId="13" fillId="0" borderId="99" xfId="0" applyNumberFormat="1" applyFont="1" applyBorder="1"/>
    <xf numFmtId="43" fontId="13" fillId="0" borderId="99" xfId="0" applyNumberFormat="1" applyFont="1" applyBorder="1" applyAlignment="1">
      <alignment horizontal="right"/>
    </xf>
    <xf numFmtId="44" fontId="10" fillId="0" borderId="70" xfId="0" applyNumberFormat="1" applyFont="1" applyBorder="1" applyAlignment="1">
      <alignment horizontal="center"/>
    </xf>
    <xf numFmtId="44" fontId="10" fillId="0" borderId="71" xfId="0" applyNumberFormat="1" applyFont="1" applyBorder="1" applyAlignment="1">
      <alignment horizontal="center"/>
    </xf>
    <xf numFmtId="0" fontId="17" fillId="0" borderId="64" xfId="0" applyFont="1" applyBorder="1"/>
    <xf numFmtId="0" fontId="13" fillId="0" borderId="43" xfId="0" applyFont="1" applyBorder="1" applyAlignment="1">
      <alignment horizontal="left"/>
    </xf>
    <xf numFmtId="0" fontId="0" fillId="0" borderId="43" xfId="0" applyBorder="1"/>
    <xf numFmtId="1" fontId="0" fillId="0" borderId="107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108" xfId="0" applyBorder="1"/>
    <xf numFmtId="1" fontId="0" fillId="0" borderId="109" xfId="0" applyNumberFormat="1" applyBorder="1" applyAlignment="1">
      <alignment horizontal="center"/>
    </xf>
    <xf numFmtId="1" fontId="0" fillId="0" borderId="108" xfId="0" applyNumberFormat="1" applyBorder="1" applyAlignment="1">
      <alignment horizontal="center"/>
    </xf>
    <xf numFmtId="43" fontId="0" fillId="0" borderId="43" xfId="1" applyNumberFormat="1" applyFont="1" applyBorder="1"/>
    <xf numFmtId="43" fontId="0" fillId="0" borderId="107" xfId="1" applyNumberFormat="1" applyFont="1" applyBorder="1" applyAlignment="1">
      <alignment horizontal="center"/>
    </xf>
    <xf numFmtId="43" fontId="0" fillId="0" borderId="43" xfId="1" applyNumberFormat="1" applyFont="1" applyBorder="1" applyAlignment="1">
      <alignment horizontal="center"/>
    </xf>
    <xf numFmtId="43" fontId="0" fillId="0" borderId="108" xfId="1" applyNumberFormat="1" applyFont="1" applyBorder="1"/>
    <xf numFmtId="43" fontId="0" fillId="0" borderId="109" xfId="1" applyNumberFormat="1" applyFont="1" applyBorder="1" applyAlignment="1">
      <alignment horizontal="center"/>
    </xf>
    <xf numFmtId="43" fontId="0" fillId="0" borderId="108" xfId="1" applyNumberFormat="1" applyFont="1" applyBorder="1" applyAlignment="1">
      <alignment horizontal="center"/>
    </xf>
    <xf numFmtId="43" fontId="0" fillId="0" borderId="110" xfId="1" applyNumberFormat="1" applyFont="1" applyBorder="1" applyAlignment="1"/>
    <xf numFmtId="43" fontId="0" fillId="0" borderId="110" xfId="1" applyNumberFormat="1" applyFont="1" applyBorder="1"/>
    <xf numFmtId="43" fontId="0" fillId="0" borderId="110" xfId="1" applyNumberFormat="1" applyFont="1" applyBorder="1" applyAlignment="1">
      <alignment horizontal="right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" fontId="14" fillId="2" borderId="90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43" fontId="14" fillId="2" borderId="1" xfId="0" applyNumberFormat="1" applyFont="1" applyFill="1" applyBorder="1" applyAlignment="1">
      <alignment vertical="center"/>
    </xf>
    <xf numFmtId="43" fontId="14" fillId="2" borderId="91" xfId="0" applyNumberFormat="1" applyFont="1" applyFill="1" applyBorder="1" applyAlignment="1">
      <alignment vertical="center"/>
    </xf>
    <xf numFmtId="43" fontId="14" fillId="2" borderId="90" xfId="0" applyNumberFormat="1" applyFont="1" applyFill="1" applyBorder="1" applyAlignment="1">
      <alignment horizontal="center" vertical="center"/>
    </xf>
    <xf numFmtId="43" fontId="14" fillId="2" borderId="1" xfId="0" applyNumberFormat="1" applyFont="1" applyFill="1" applyBorder="1" applyAlignment="1">
      <alignment horizontal="center" vertical="center"/>
    </xf>
    <xf numFmtId="43" fontId="14" fillId="2" borderId="91" xfId="0" applyNumberFormat="1" applyFont="1" applyFill="1" applyBorder="1" applyAlignment="1">
      <alignment horizontal="right" vertical="center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vertical="center"/>
    </xf>
    <xf numFmtId="1" fontId="14" fillId="7" borderId="90" xfId="0" applyNumberFormat="1" applyFont="1" applyFill="1" applyBorder="1" applyAlignment="1">
      <alignment horizontal="center" vertical="center"/>
    </xf>
    <xf numFmtId="1" fontId="14" fillId="7" borderId="1" xfId="0" applyNumberFormat="1" applyFont="1" applyFill="1" applyBorder="1" applyAlignment="1">
      <alignment horizontal="center" vertical="center"/>
    </xf>
    <xf numFmtId="43" fontId="14" fillId="7" borderId="1" xfId="0" applyNumberFormat="1" applyFont="1" applyFill="1" applyBorder="1" applyAlignment="1">
      <alignment vertical="center"/>
    </xf>
    <xf numFmtId="43" fontId="17" fillId="7" borderId="0" xfId="0" applyNumberFormat="1" applyFont="1" applyFill="1" applyBorder="1" applyAlignment="1">
      <alignment vertical="center"/>
    </xf>
    <xf numFmtId="44" fontId="14" fillId="7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43" fontId="0" fillId="0" borderId="0" xfId="0" applyNumberFormat="1" applyFill="1"/>
    <xf numFmtId="43" fontId="0" fillId="2" borderId="0" xfId="0" applyNumberFormat="1" applyFill="1"/>
    <xf numFmtId="43" fontId="15" fillId="0" borderId="0" xfId="0" applyNumberFormat="1" applyFont="1"/>
    <xf numFmtId="9" fontId="0" fillId="0" borderId="0" xfId="3" applyFont="1" applyFill="1"/>
    <xf numFmtId="0" fontId="6" fillId="0" borderId="0" xfId="0" applyFont="1" applyFill="1" applyBorder="1" applyAlignment="1">
      <alignment horizontal="center"/>
    </xf>
    <xf numFmtId="9" fontId="0" fillId="0" borderId="0" xfId="3" applyFont="1"/>
    <xf numFmtId="164" fontId="0" fillId="0" borderId="0" xfId="0" applyNumberFormat="1" applyFill="1" applyAlignment="1">
      <alignment horizont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43" fontId="8" fillId="0" borderId="0" xfId="0" applyNumberFormat="1" applyFont="1"/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center"/>
    </xf>
    <xf numFmtId="43" fontId="13" fillId="0" borderId="0" xfId="0" applyNumberFormat="1" applyFont="1"/>
    <xf numFmtId="43" fontId="0" fillId="2" borderId="0" xfId="0" applyNumberFormat="1" applyFill="1" applyBorder="1"/>
    <xf numFmtId="0" fontId="27" fillId="0" borderId="0" xfId="0" applyFont="1"/>
    <xf numFmtId="44" fontId="0" fillId="0" borderId="0" xfId="1" applyFont="1" applyAlignment="1">
      <alignment horizontal="center"/>
    </xf>
    <xf numFmtId="44" fontId="0" fillId="0" borderId="0" xfId="0" applyNumberFormat="1"/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 horizontal="right"/>
    </xf>
    <xf numFmtId="43" fontId="0" fillId="11" borderId="43" xfId="1" applyNumberFormat="1" applyFont="1" applyFill="1" applyBorder="1" applyAlignment="1">
      <alignment horizontal="center"/>
    </xf>
    <xf numFmtId="44" fontId="0" fillId="0" borderId="0" xfId="0" applyNumberFormat="1" applyFill="1"/>
    <xf numFmtId="0" fontId="27" fillId="4" borderId="0" xfId="0" applyFont="1" applyFill="1" applyBorder="1"/>
    <xf numFmtId="0" fontId="8" fillId="0" borderId="0" xfId="0" applyFont="1" applyFill="1" applyAlignment="1">
      <alignment horizontal="center" wrapText="1"/>
    </xf>
    <xf numFmtId="0" fontId="0" fillId="0" borderId="113" xfId="0" applyBorder="1"/>
    <xf numFmtId="44" fontId="6" fillId="0" borderId="113" xfId="1" applyFont="1" applyFill="1" applyBorder="1" applyAlignment="1">
      <alignment horizontal="center"/>
    </xf>
    <xf numFmtId="43" fontId="6" fillId="0" borderId="113" xfId="0" applyNumberFormat="1" applyFont="1" applyFill="1" applyBorder="1" applyAlignment="1">
      <alignment horizontal="center"/>
    </xf>
    <xf numFmtId="1" fontId="6" fillId="2" borderId="113" xfId="0" applyNumberFormat="1" applyFont="1" applyFill="1" applyBorder="1" applyAlignment="1">
      <alignment horizontal="center"/>
    </xf>
    <xf numFmtId="43" fontId="0" fillId="0" borderId="113" xfId="0" applyNumberFormat="1" applyFill="1" applyBorder="1"/>
    <xf numFmtId="43" fontId="0" fillId="0" borderId="113" xfId="0" applyNumberFormat="1" applyBorder="1"/>
    <xf numFmtId="43" fontId="15" fillId="0" borderId="113" xfId="0" applyNumberFormat="1" applyFont="1" applyBorder="1"/>
    <xf numFmtId="0" fontId="6" fillId="0" borderId="113" xfId="0" applyFont="1" applyFill="1" applyBorder="1" applyAlignment="1">
      <alignment horizontal="center"/>
    </xf>
    <xf numFmtId="0" fontId="6" fillId="0" borderId="114" xfId="0" applyFont="1" applyFill="1" applyBorder="1"/>
    <xf numFmtId="0" fontId="6" fillId="0" borderId="114" xfId="0" applyFont="1" applyFill="1" applyBorder="1" applyAlignment="1">
      <alignment horizontal="center"/>
    </xf>
    <xf numFmtId="43" fontId="0" fillId="0" borderId="114" xfId="0" applyNumberFormat="1" applyBorder="1"/>
    <xf numFmtId="43" fontId="26" fillId="0" borderId="114" xfId="0" applyNumberFormat="1" applyFont="1" applyBorder="1"/>
    <xf numFmtId="43" fontId="0" fillId="12" borderId="114" xfId="0" applyNumberFormat="1" applyFill="1" applyBorder="1"/>
    <xf numFmtId="43" fontId="8" fillId="0" borderId="113" xfId="0" applyNumberFormat="1" applyFont="1" applyBorder="1"/>
    <xf numFmtId="43" fontId="8" fillId="0" borderId="113" xfId="0" applyNumberFormat="1" applyFont="1" applyFill="1" applyBorder="1"/>
    <xf numFmtId="43" fontId="8" fillId="0" borderId="114" xfId="0" applyNumberFormat="1" applyFont="1" applyBorder="1"/>
    <xf numFmtId="43" fontId="0" fillId="9" borderId="113" xfId="0" applyNumberFormat="1" applyFill="1" applyBorder="1"/>
    <xf numFmtId="43" fontId="0" fillId="9" borderId="114" xfId="0" applyNumberFormat="1" applyFill="1" applyBorder="1"/>
    <xf numFmtId="44" fontId="0" fillId="2" borderId="113" xfId="0" applyNumberFormat="1" applyFill="1" applyBorder="1"/>
    <xf numFmtId="0" fontId="8" fillId="8" borderId="115" xfId="0" applyFont="1" applyFill="1" applyBorder="1" applyAlignment="1">
      <alignment horizontal="center" wrapText="1"/>
    </xf>
    <xf numFmtId="37" fontId="6" fillId="2" borderId="108" xfId="2" applyNumberFormat="1" applyFont="1" applyFill="1" applyBorder="1" applyAlignment="1">
      <alignment horizontal="center"/>
    </xf>
    <xf numFmtId="1" fontId="6" fillId="2" borderId="108" xfId="0" applyNumberFormat="1" applyFont="1" applyFill="1" applyBorder="1" applyAlignment="1">
      <alignment horizontal="center"/>
    </xf>
    <xf numFmtId="37" fontId="6" fillId="2" borderId="116" xfId="2" applyNumberFormat="1" applyFont="1" applyFill="1" applyBorder="1" applyAlignment="1">
      <alignment horizontal="center"/>
    </xf>
    <xf numFmtId="0" fontId="6" fillId="0" borderId="32" xfId="0" applyFont="1" applyBorder="1"/>
    <xf numFmtId="14" fontId="6" fillId="0" borderId="113" xfId="0" applyNumberFormat="1" applyFont="1" applyFill="1" applyBorder="1" applyAlignment="1">
      <alignment horizontal="center"/>
    </xf>
    <xf numFmtId="2" fontId="0" fillId="0" borderId="0" xfId="0" applyNumberFormat="1"/>
    <xf numFmtId="43" fontId="0" fillId="0" borderId="108" xfId="0" applyNumberFormat="1" applyBorder="1"/>
    <xf numFmtId="43" fontId="0" fillId="0" borderId="118" xfId="0" applyNumberFormat="1" applyBorder="1"/>
    <xf numFmtId="0" fontId="8" fillId="0" borderId="0" xfId="0" applyFont="1"/>
    <xf numFmtId="43" fontId="0" fillId="0" borderId="0" xfId="0" applyNumberFormat="1"/>
    <xf numFmtId="0" fontId="6" fillId="0" borderId="0" xfId="0" applyFont="1" applyFill="1" applyBorder="1"/>
    <xf numFmtId="0" fontId="6" fillId="0" borderId="113" xfId="0" applyFont="1" applyFill="1" applyBorder="1"/>
    <xf numFmtId="43" fontId="6" fillId="9" borderId="113" xfId="0" applyNumberFormat="1" applyFont="1" applyFill="1" applyBorder="1"/>
    <xf numFmtId="43" fontId="0" fillId="9" borderId="0" xfId="0" applyNumberFormat="1" applyFill="1"/>
    <xf numFmtId="43" fontId="0" fillId="11" borderId="0" xfId="0" applyNumberFormat="1" applyFill="1"/>
    <xf numFmtId="43" fontId="0" fillId="12" borderId="0" xfId="0" applyNumberFormat="1" applyFill="1"/>
    <xf numFmtId="43" fontId="0" fillId="2" borderId="113" xfId="0" applyNumberForma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/>
    <xf numFmtId="9" fontId="7" fillId="0" borderId="0" xfId="3" applyFont="1" applyFill="1"/>
    <xf numFmtId="0" fontId="17" fillId="0" borderId="0" xfId="0" applyFont="1" applyAlignment="1">
      <alignment horizontal="center" vertical="center"/>
    </xf>
    <xf numFmtId="0" fontId="0" fillId="0" borderId="0" xfId="0"/>
    <xf numFmtId="43" fontId="15" fillId="5" borderId="29" xfId="0" applyNumberFormat="1" applyFont="1" applyFill="1" applyBorder="1"/>
    <xf numFmtId="43" fontId="15" fillId="5" borderId="27" xfId="0" applyNumberFormat="1" applyFont="1" applyFill="1" applyBorder="1"/>
    <xf numFmtId="0" fontId="15" fillId="5" borderId="37" xfId="0" applyFont="1" applyFill="1" applyBorder="1"/>
    <xf numFmtId="0" fontId="8" fillId="8" borderId="120" xfId="0" applyFont="1" applyFill="1" applyBorder="1" applyAlignment="1">
      <alignment horizontal="center" wrapText="1"/>
    </xf>
    <xf numFmtId="0" fontId="6" fillId="0" borderId="121" xfId="0" applyFont="1" applyFill="1" applyBorder="1"/>
    <xf numFmtId="0" fontId="10" fillId="8" borderId="119" xfId="0" applyFont="1" applyFill="1" applyBorder="1"/>
    <xf numFmtId="0" fontId="8" fillId="8" borderId="111" xfId="0" applyFont="1" applyFill="1" applyBorder="1" applyAlignment="1">
      <alignment horizontal="center" wrapText="1"/>
    </xf>
    <xf numFmtId="0" fontId="8" fillId="8" borderId="111" xfId="0" applyFont="1" applyFill="1" applyBorder="1"/>
    <xf numFmtId="0" fontId="8" fillId="8" borderId="112" xfId="0" applyFont="1" applyFill="1" applyBorder="1" applyAlignment="1">
      <alignment horizontal="center" wrapText="1"/>
    </xf>
    <xf numFmtId="43" fontId="0" fillId="0" borderId="113" xfId="0" applyNumberFormat="1" applyFill="1" applyBorder="1" applyAlignment="1">
      <alignment horizontal="center"/>
    </xf>
    <xf numFmtId="14" fontId="6" fillId="0" borderId="117" xfId="0" applyNumberFormat="1" applyFont="1" applyFill="1" applyBorder="1" applyAlignment="1">
      <alignment horizontal="center"/>
    </xf>
    <xf numFmtId="6" fontId="0" fillId="0" borderId="113" xfId="0" applyNumberFormat="1" applyBorder="1" applyAlignment="1">
      <alignment horizontal="center"/>
    </xf>
    <xf numFmtId="43" fontId="0" fillId="0" borderId="113" xfId="0" applyNumberFormat="1" applyBorder="1" applyAlignment="1">
      <alignment horizontal="center"/>
    </xf>
    <xf numFmtId="0" fontId="15" fillId="5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15" fillId="0" borderId="57" xfId="0" applyFont="1" applyFill="1" applyBorder="1"/>
    <xf numFmtId="1" fontId="15" fillId="0" borderId="122" xfId="0" applyNumberFormat="1" applyFont="1" applyFill="1" applyBorder="1" applyAlignment="1">
      <alignment horizontal="center"/>
    </xf>
    <xf numFmtId="1" fontId="15" fillId="0" borderId="57" xfId="0" applyNumberFormat="1" applyFont="1" applyFill="1" applyBorder="1" applyAlignment="1">
      <alignment horizontal="center"/>
    </xf>
    <xf numFmtId="43" fontId="15" fillId="0" borderId="57" xfId="0" applyNumberFormat="1" applyFont="1" applyFill="1" applyBorder="1"/>
    <xf numFmtId="43" fontId="15" fillId="0" borderId="123" xfId="0" applyNumberFormat="1" applyFont="1" applyFill="1" applyBorder="1"/>
    <xf numFmtId="43" fontId="15" fillId="0" borderId="123" xfId="0" applyNumberFormat="1" applyFont="1" applyFill="1" applyBorder="1" applyAlignment="1">
      <alignment horizontal="right"/>
    </xf>
    <xf numFmtId="43" fontId="16" fillId="0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/>
    <xf numFmtId="44" fontId="8" fillId="0" borderId="8" xfId="0" applyNumberFormat="1" applyFont="1" applyFill="1" applyBorder="1" applyAlignment="1">
      <alignment horizontal="center"/>
    </xf>
    <xf numFmtId="0" fontId="8" fillId="0" borderId="60" xfId="0" applyFont="1" applyFill="1" applyBorder="1"/>
    <xf numFmtId="0" fontId="10" fillId="0" borderId="47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1" fontId="10" fillId="0" borderId="77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/>
    <xf numFmtId="43" fontId="10" fillId="0" borderId="78" xfId="0" applyNumberFormat="1" applyFont="1" applyFill="1" applyBorder="1"/>
    <xf numFmtId="44" fontId="10" fillId="0" borderId="43" xfId="1" applyFont="1" applyFill="1" applyBorder="1" applyAlignment="1">
      <alignment horizontal="center"/>
    </xf>
    <xf numFmtId="0" fontId="10" fillId="0" borderId="0" xfId="0" applyFont="1" applyFill="1"/>
    <xf numFmtId="0" fontId="8" fillId="0" borderId="60" xfId="0" applyFont="1" applyBorder="1"/>
    <xf numFmtId="0" fontId="8" fillId="0" borderId="47" xfId="0" applyFont="1" applyBorder="1"/>
    <xf numFmtId="0" fontId="8" fillId="0" borderId="0" xfId="0" applyFont="1" applyBorder="1" applyAlignment="1">
      <alignment horizontal="center"/>
    </xf>
    <xf numFmtId="1" fontId="16" fillId="0" borderId="77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3" fontId="8" fillId="0" borderId="0" xfId="0" applyNumberFormat="1" applyFont="1" applyBorder="1"/>
    <xf numFmtId="0" fontId="6" fillId="0" borderId="0" xfId="0" applyFont="1" applyAlignment="1">
      <alignment horizontal="center"/>
    </xf>
    <xf numFmtId="0" fontId="15" fillId="0" borderId="0" xfId="0" applyFont="1" applyBorder="1"/>
    <xf numFmtId="1" fontId="15" fillId="0" borderId="77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43" fontId="15" fillId="0" borderId="0" xfId="0" applyNumberFormat="1" applyFont="1" applyBorder="1"/>
    <xf numFmtId="43" fontId="15" fillId="0" borderId="78" xfId="0" applyNumberFormat="1" applyFont="1" applyBorder="1"/>
    <xf numFmtId="43" fontId="15" fillId="0" borderId="78" xfId="0" applyNumberFormat="1" applyFont="1" applyBorder="1" applyAlignment="1">
      <alignment horizontal="right"/>
    </xf>
    <xf numFmtId="43" fontId="10" fillId="0" borderId="78" xfId="0" applyNumberFormat="1" applyFont="1" applyFill="1" applyBorder="1" applyAlignment="1">
      <alignment horizontal="right"/>
    </xf>
    <xf numFmtId="43" fontId="15" fillId="5" borderId="31" xfId="0" applyNumberFormat="1" applyFont="1" applyFill="1" applyBorder="1"/>
    <xf numFmtId="0" fontId="8" fillId="0" borderId="0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" xfId="0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0" borderId="3" xfId="0" applyFont="1" applyBorder="1"/>
    <xf numFmtId="0" fontId="16" fillId="0" borderId="0" xfId="0" applyFont="1" applyFill="1" applyBorder="1"/>
    <xf numFmtId="43" fontId="16" fillId="0" borderId="78" xfId="0" applyNumberFormat="1" applyFont="1" applyFill="1" applyBorder="1"/>
    <xf numFmtId="43" fontId="16" fillId="0" borderId="78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 vertical="top"/>
    </xf>
    <xf numFmtId="0" fontId="0" fillId="0" borderId="36" xfId="0" applyBorder="1" applyAlignment="1">
      <alignment wrapText="1"/>
    </xf>
    <xf numFmtId="43" fontId="16" fillId="0" borderId="86" xfId="0" applyNumberFormat="1" applyFont="1" applyFill="1" applyBorder="1"/>
    <xf numFmtId="0" fontId="14" fillId="0" borderId="125" xfId="0" applyFont="1" applyBorder="1"/>
    <xf numFmtId="0" fontId="0" fillId="0" borderId="126" xfId="0" applyBorder="1"/>
    <xf numFmtId="0" fontId="8" fillId="0" borderId="12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8" xfId="0" applyBorder="1"/>
    <xf numFmtId="0" fontId="8" fillId="0" borderId="129" xfId="0" applyFont="1" applyFill="1" applyBorder="1" applyAlignment="1">
      <alignment horizontal="center"/>
    </xf>
    <xf numFmtId="0" fontId="14" fillId="0" borderId="47" xfId="0" applyFont="1" applyBorder="1"/>
    <xf numFmtId="165" fontId="29" fillId="5" borderId="0" xfId="4" applyNumberFormat="1" applyFont="1" applyFill="1" applyBorder="1"/>
    <xf numFmtId="0" fontId="0" fillId="5" borderId="0" xfId="0" applyFill="1" applyBorder="1"/>
    <xf numFmtId="0" fontId="13" fillId="0" borderId="49" xfId="0" applyFont="1" applyFill="1" applyBorder="1"/>
    <xf numFmtId="0" fontId="13" fillId="0" borderId="50" xfId="0" applyFont="1" applyFill="1" applyBorder="1" applyAlignment="1">
      <alignment horizontal="center"/>
    </xf>
    <xf numFmtId="0" fontId="13" fillId="0" borderId="50" xfId="0" applyFont="1" applyFill="1" applyBorder="1"/>
    <xf numFmtId="0" fontId="10" fillId="0" borderId="50" xfId="0" applyFont="1" applyFill="1" applyBorder="1" applyAlignment="1">
      <alignment horizontal="right"/>
    </xf>
    <xf numFmtId="1" fontId="13" fillId="0" borderId="88" xfId="0" applyNumberFormat="1" applyFont="1" applyFill="1" applyBorder="1" applyAlignment="1">
      <alignment horizontal="center"/>
    </xf>
    <xf numFmtId="1" fontId="13" fillId="0" borderId="50" xfId="0" applyNumberFormat="1" applyFont="1" applyFill="1" applyBorder="1" applyAlignment="1">
      <alignment horizontal="center"/>
    </xf>
    <xf numFmtId="43" fontId="13" fillId="0" borderId="50" xfId="0" applyNumberFormat="1" applyFont="1" applyFill="1" applyBorder="1"/>
    <xf numFmtId="43" fontId="10" fillId="0" borderId="89" xfId="0" applyNumberFormat="1" applyFont="1" applyFill="1" applyBorder="1"/>
    <xf numFmtId="43" fontId="13" fillId="0" borderId="89" xfId="0" applyNumberFormat="1" applyFont="1" applyFill="1" applyBorder="1"/>
    <xf numFmtId="43" fontId="10" fillId="0" borderId="50" xfId="0" applyNumberFormat="1" applyFont="1" applyFill="1" applyBorder="1"/>
    <xf numFmtId="44" fontId="10" fillId="0" borderId="50" xfId="1" applyFont="1" applyFill="1" applyBorder="1" applyAlignment="1">
      <alignment horizontal="center"/>
    </xf>
    <xf numFmtId="44" fontId="13" fillId="0" borderId="50" xfId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0" fillId="14" borderId="0" xfId="0" applyFill="1"/>
    <xf numFmtId="0" fontId="6" fillId="0" borderId="32" xfId="0" applyFont="1" applyBorder="1" applyAlignment="1">
      <alignment horizontal="center"/>
    </xf>
    <xf numFmtId="0" fontId="0" fillId="0" borderId="130" xfId="0" applyBorder="1" applyAlignment="1">
      <alignment horizontal="center"/>
    </xf>
    <xf numFmtId="43" fontId="16" fillId="0" borderId="41" xfId="0" applyNumberFormat="1" applyFont="1" applyFill="1" applyBorder="1" applyAlignment="1">
      <alignment horizontal="right"/>
    </xf>
    <xf numFmtId="43" fontId="16" fillId="0" borderId="57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center"/>
    </xf>
    <xf numFmtId="8" fontId="0" fillId="2" borderId="113" xfId="0" applyNumberFormat="1" applyFill="1" applyBorder="1"/>
    <xf numFmtId="43" fontId="15" fillId="5" borderId="0" xfId="0" applyNumberFormat="1" applyFont="1" applyFill="1" applyBorder="1"/>
    <xf numFmtId="43" fontId="15" fillId="5" borderId="39" xfId="0" applyNumberFormat="1" applyFont="1" applyFill="1" applyBorder="1"/>
    <xf numFmtId="1" fontId="15" fillId="5" borderId="77" xfId="0" applyNumberFormat="1" applyFont="1" applyFill="1" applyBorder="1" applyAlignment="1">
      <alignment horizontal="center"/>
    </xf>
    <xf numFmtId="44" fontId="14" fillId="0" borderId="8" xfId="0" applyNumberFormat="1" applyFont="1" applyBorder="1" applyAlignment="1">
      <alignment horizontal="center"/>
    </xf>
    <xf numFmtId="44" fontId="6" fillId="0" borderId="124" xfId="0" applyNumberFormat="1" applyFont="1" applyFill="1" applyBorder="1" applyAlignment="1">
      <alignment horizontal="center"/>
    </xf>
    <xf numFmtId="44" fontId="0" fillId="0" borderId="124" xfId="0" applyNumberFormat="1" applyBorder="1" applyAlignment="1">
      <alignment horizontal="center"/>
    </xf>
    <xf numFmtId="43" fontId="8" fillId="0" borderId="78" xfId="0" applyNumberFormat="1" applyFont="1" applyFill="1" applyBorder="1"/>
    <xf numFmtId="43" fontId="14" fillId="0" borderId="0" xfId="0" applyNumberFormat="1" applyFont="1" applyAlignment="1">
      <alignment horizontal="left"/>
    </xf>
    <xf numFmtId="0" fontId="12" fillId="0" borderId="134" xfId="0" applyFont="1" applyFill="1" applyBorder="1" applyAlignment="1">
      <alignment horizontal="center"/>
    </xf>
    <xf numFmtId="0" fontId="12" fillId="0" borderId="135" xfId="0" applyFont="1" applyFill="1" applyBorder="1" applyAlignment="1">
      <alignment horizontal="center"/>
    </xf>
    <xf numFmtId="44" fontId="8" fillId="0" borderId="135" xfId="0" applyNumberFormat="1" applyFont="1" applyFill="1" applyBorder="1" applyAlignment="1">
      <alignment horizontal="center"/>
    </xf>
    <xf numFmtId="44" fontId="8" fillId="0" borderId="137" xfId="0" applyNumberFormat="1" applyFont="1" applyFill="1" applyBorder="1" applyAlignment="1">
      <alignment horizontal="center"/>
    </xf>
    <xf numFmtId="0" fontId="8" fillId="0" borderId="135" xfId="0" applyFont="1" applyFill="1" applyBorder="1" applyAlignment="1">
      <alignment horizontal="center"/>
    </xf>
    <xf numFmtId="44" fontId="8" fillId="0" borderId="135" xfId="0" applyNumberFormat="1" applyFont="1" applyBorder="1" applyAlignment="1">
      <alignment horizontal="center"/>
    </xf>
    <xf numFmtId="44" fontId="0" fillId="0" borderId="135" xfId="0" applyNumberFormat="1" applyBorder="1" applyAlignment="1">
      <alignment horizontal="center"/>
    </xf>
    <xf numFmtId="44" fontId="8" fillId="0" borderId="138" xfId="0" applyNumberFormat="1" applyFont="1" applyBorder="1" applyAlignment="1">
      <alignment horizontal="center"/>
    </xf>
    <xf numFmtId="44" fontId="6" fillId="0" borderId="135" xfId="0" applyNumberFormat="1" applyFont="1" applyBorder="1" applyAlignment="1">
      <alignment horizontal="center"/>
    </xf>
    <xf numFmtId="44" fontId="14" fillId="0" borderId="139" xfId="0" applyNumberFormat="1" applyFont="1" applyBorder="1" applyAlignment="1">
      <alignment horizontal="center"/>
    </xf>
    <xf numFmtId="44" fontId="14" fillId="0" borderId="135" xfId="0" applyNumberFormat="1" applyFont="1" applyBorder="1" applyAlignment="1">
      <alignment horizontal="center"/>
    </xf>
    <xf numFmtId="44" fontId="14" fillId="0" borderId="138" xfId="0" applyNumberFormat="1" applyFont="1" applyBorder="1" applyAlignment="1">
      <alignment horizontal="center"/>
    </xf>
    <xf numFmtId="44" fontId="17" fillId="0" borderId="135" xfId="0" applyNumberFormat="1" applyFont="1" applyBorder="1" applyAlignment="1">
      <alignment horizontal="center"/>
    </xf>
    <xf numFmtId="44" fontId="14" fillId="0" borderId="136" xfId="0" applyNumberFormat="1" applyFont="1" applyBorder="1" applyAlignment="1">
      <alignment horizontal="center"/>
    </xf>
    <xf numFmtId="0" fontId="0" fillId="0" borderId="140" xfId="0" applyBorder="1" applyAlignment="1">
      <alignment horizontal="center"/>
    </xf>
    <xf numFmtId="0" fontId="8" fillId="0" borderId="134" xfId="0" applyFont="1" applyFill="1" applyBorder="1" applyAlignment="1">
      <alignment horizontal="center"/>
    </xf>
    <xf numFmtId="44" fontId="8" fillId="0" borderId="138" xfId="0" applyNumberFormat="1" applyFont="1" applyBorder="1" applyAlignment="1" applyProtection="1">
      <alignment horizontal="center"/>
    </xf>
    <xf numFmtId="0" fontId="8" fillId="0" borderId="141" xfId="0" applyFont="1" applyFill="1" applyBorder="1"/>
    <xf numFmtId="0" fontId="14" fillId="0" borderId="0" xfId="0" applyFont="1" applyAlignment="1">
      <alignment horizontal="center"/>
    </xf>
    <xf numFmtId="0" fontId="35" fillId="0" borderId="0" xfId="0" applyFont="1"/>
    <xf numFmtId="44" fontId="6" fillId="0" borderId="135" xfId="0" applyNumberFormat="1" applyFont="1" applyFill="1" applyBorder="1" applyAlignment="1">
      <alignment horizontal="center"/>
    </xf>
    <xf numFmtId="44" fontId="17" fillId="0" borderId="0" xfId="0" applyNumberFormat="1" applyFont="1"/>
    <xf numFmtId="8" fontId="0" fillId="0" borderId="0" xfId="0" applyNumberFormat="1"/>
    <xf numFmtId="43" fontId="0" fillId="0" borderId="113" xfId="1" applyNumberFormat="1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43" fontId="16" fillId="5" borderId="27" xfId="0" applyNumberFormat="1" applyFont="1" applyFill="1" applyBorder="1"/>
    <xf numFmtId="0" fontId="6" fillId="0" borderId="113" xfId="0" applyFont="1" applyBorder="1"/>
    <xf numFmtId="0" fontId="6" fillId="0" borderId="114" xfId="0" applyFont="1" applyBorder="1"/>
    <xf numFmtId="43" fontId="6" fillId="0" borderId="113" xfId="0" applyNumberFormat="1" applyFont="1" applyBorder="1"/>
    <xf numFmtId="4" fontId="0" fillId="0" borderId="0" xfId="0" applyNumberFormat="1" applyFill="1"/>
    <xf numFmtId="0" fontId="15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164" fontId="8" fillId="8" borderId="120" xfId="0" applyNumberFormat="1" applyFont="1" applyFill="1" applyBorder="1" applyAlignment="1">
      <alignment horizontal="center" wrapText="1"/>
    </xf>
    <xf numFmtId="0" fontId="8" fillId="13" borderId="120" xfId="0" applyFont="1" applyFill="1" applyBorder="1" applyAlignment="1">
      <alignment horizontal="center" wrapText="1"/>
    </xf>
    <xf numFmtId="44" fontId="6" fillId="0" borderId="121" xfId="1" applyFont="1" applyFill="1" applyBorder="1" applyAlignment="1">
      <alignment horizontal="center"/>
    </xf>
    <xf numFmtId="43" fontId="6" fillId="0" borderId="121" xfId="0" applyNumberFormat="1" applyFont="1" applyFill="1" applyBorder="1" applyAlignment="1">
      <alignment horizontal="center"/>
    </xf>
    <xf numFmtId="43" fontId="0" fillId="2" borderId="121" xfId="0" applyNumberFormat="1" applyFill="1" applyBorder="1"/>
    <xf numFmtId="43" fontId="8" fillId="0" borderId="121" xfId="0" applyNumberFormat="1" applyFont="1" applyBorder="1"/>
    <xf numFmtId="43" fontId="0" fillId="12" borderId="121" xfId="0" applyNumberFormat="1" applyFill="1" applyBorder="1"/>
    <xf numFmtId="164" fontId="10" fillId="8" borderId="119" xfId="0" applyNumberFormat="1" applyFont="1" applyFill="1" applyBorder="1" applyAlignment="1">
      <alignment horizontal="center"/>
    </xf>
    <xf numFmtId="0" fontId="10" fillId="8" borderId="119" xfId="0" applyFont="1" applyFill="1" applyBorder="1" applyAlignment="1">
      <alignment horizontal="center"/>
    </xf>
    <xf numFmtId="37" fontId="10" fillId="8" borderId="119" xfId="2" applyNumberFormat="1" applyFont="1" applyFill="1" applyBorder="1" applyAlignment="1">
      <alignment horizontal="center"/>
    </xf>
    <xf numFmtId="3" fontId="10" fillId="8" borderId="119" xfId="2" applyNumberFormat="1" applyFont="1" applyFill="1" applyBorder="1" applyAlignment="1">
      <alignment horizontal="center"/>
    </xf>
    <xf numFmtId="43" fontId="10" fillId="8" borderId="119" xfId="0" applyNumberFormat="1" applyFont="1" applyFill="1" applyBorder="1"/>
    <xf numFmtId="4" fontId="10" fillId="8" borderId="119" xfId="0" applyNumberFormat="1" applyFont="1" applyFill="1" applyBorder="1"/>
    <xf numFmtId="4" fontId="10" fillId="13" borderId="119" xfId="0" applyNumberFormat="1" applyFont="1" applyFill="1" applyBorder="1"/>
    <xf numFmtId="4" fontId="13" fillId="0" borderId="119" xfId="0" applyNumberFormat="1" applyFont="1" applyBorder="1"/>
    <xf numFmtId="0" fontId="10" fillId="0" borderId="119" xfId="0" applyFont="1" applyBorder="1" applyAlignment="1">
      <alignment horizontal="right"/>
    </xf>
    <xf numFmtId="43" fontId="10" fillId="0" borderId="119" xfId="0" applyNumberFormat="1" applyFont="1" applyBorder="1"/>
    <xf numFmtId="0" fontId="8" fillId="8" borderId="120" xfId="0" applyFont="1" applyFill="1" applyBorder="1"/>
    <xf numFmtId="43" fontId="8" fillId="8" borderId="120" xfId="0" applyNumberFormat="1" applyFont="1" applyFill="1" applyBorder="1" applyAlignment="1">
      <alignment horizontal="center" wrapText="1"/>
    </xf>
    <xf numFmtId="0" fontId="27" fillId="8" borderId="119" xfId="0" applyFont="1" applyFill="1" applyBorder="1"/>
    <xf numFmtId="164" fontId="27" fillId="8" borderId="119" xfId="0" applyNumberFormat="1" applyFont="1" applyFill="1" applyBorder="1" applyAlignment="1">
      <alignment horizontal="center"/>
    </xf>
    <xf numFmtId="0" fontId="27" fillId="8" borderId="119" xfId="0" applyFont="1" applyFill="1" applyBorder="1" applyAlignment="1">
      <alignment horizontal="center"/>
    </xf>
    <xf numFmtId="0" fontId="14" fillId="8" borderId="119" xfId="0" applyFont="1" applyFill="1" applyBorder="1" applyAlignment="1">
      <alignment horizontal="center"/>
    </xf>
    <xf numFmtId="44" fontId="14" fillId="8" borderId="119" xfId="1" applyFont="1" applyFill="1" applyBorder="1" applyAlignment="1">
      <alignment horizontal="center"/>
    </xf>
    <xf numFmtId="44" fontId="14" fillId="8" borderId="119" xfId="1" applyFont="1" applyFill="1" applyBorder="1" applyAlignment="1">
      <alignment horizontal="center" wrapText="1"/>
    </xf>
    <xf numFmtId="44" fontId="27" fillId="8" borderId="119" xfId="1" applyFont="1" applyFill="1" applyBorder="1"/>
    <xf numFmtId="0" fontId="25" fillId="0" borderId="119" xfId="0" applyFont="1" applyFill="1" applyBorder="1" applyAlignment="1">
      <alignment horizontal="center" wrapText="1"/>
    </xf>
    <xf numFmtId="0" fontId="8" fillId="0" borderId="119" xfId="0" applyFont="1" applyFill="1" applyBorder="1" applyAlignment="1">
      <alignment horizontal="center" wrapText="1"/>
    </xf>
    <xf numFmtId="0" fontId="27" fillId="4" borderId="119" xfId="0" applyFont="1" applyFill="1" applyBorder="1"/>
    <xf numFmtId="164" fontId="27" fillId="4" borderId="119" xfId="0" applyNumberFormat="1" applyFont="1" applyFill="1" applyBorder="1" applyAlignment="1">
      <alignment horizontal="center"/>
    </xf>
    <xf numFmtId="0" fontId="14" fillId="4" borderId="119" xfId="0" applyFont="1" applyFill="1" applyBorder="1" applyAlignment="1">
      <alignment horizontal="right"/>
    </xf>
    <xf numFmtId="44" fontId="27" fillId="4" borderId="119" xfId="1" applyFont="1" applyFill="1" applyBorder="1" applyAlignment="1">
      <alignment horizontal="center"/>
    </xf>
    <xf numFmtId="43" fontId="27" fillId="4" borderId="119" xfId="0" applyNumberFormat="1" applyFont="1" applyFill="1" applyBorder="1"/>
    <xf numFmtId="4" fontId="27" fillId="4" borderId="119" xfId="0" applyNumberFormat="1" applyFont="1" applyFill="1" applyBorder="1"/>
    <xf numFmtId="0" fontId="8" fillId="0" borderId="143" xfId="0" applyFont="1" applyBorder="1" applyAlignment="1">
      <alignment horizontal="center"/>
    </xf>
    <xf numFmtId="0" fontId="8" fillId="0" borderId="143" xfId="0" applyFont="1" applyBorder="1"/>
    <xf numFmtId="0" fontId="0" fillId="0" borderId="143" xfId="0" applyBorder="1"/>
    <xf numFmtId="0" fontId="15" fillId="0" borderId="144" xfId="0" applyFont="1" applyFill="1" applyBorder="1"/>
    <xf numFmtId="1" fontId="15" fillId="0" borderId="145" xfId="0" applyNumberFormat="1" applyFont="1" applyFill="1" applyBorder="1" applyAlignment="1">
      <alignment horizontal="center"/>
    </xf>
    <xf numFmtId="1" fontId="15" fillId="0" borderId="146" xfId="0" applyNumberFormat="1" applyFont="1" applyFill="1" applyBorder="1" applyAlignment="1">
      <alignment horizontal="center"/>
    </xf>
    <xf numFmtId="43" fontId="15" fillId="0" borderId="146" xfId="0" applyNumberFormat="1" applyFont="1" applyFill="1" applyBorder="1"/>
    <xf numFmtId="43" fontId="15" fillId="0" borderId="147" xfId="0" applyNumberFormat="1" applyFont="1" applyFill="1" applyBorder="1"/>
    <xf numFmtId="43" fontId="15" fillId="0" borderId="147" xfId="0" applyNumberFormat="1" applyFont="1" applyFill="1" applyBorder="1" applyAlignment="1">
      <alignment horizontal="right"/>
    </xf>
    <xf numFmtId="0" fontId="6" fillId="0" borderId="40" xfId="0" applyFont="1" applyBorder="1"/>
    <xf numFmtId="44" fontId="6" fillId="0" borderId="24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0" fontId="15" fillId="5" borderId="148" xfId="0" applyFont="1" applyFill="1" applyBorder="1"/>
    <xf numFmtId="1" fontId="15" fillId="5" borderId="149" xfId="0" applyNumberFormat="1" applyFont="1" applyFill="1" applyBorder="1" applyAlignment="1">
      <alignment horizontal="center"/>
    </xf>
    <xf numFmtId="1" fontId="15" fillId="5" borderId="150" xfId="0" applyNumberFormat="1" applyFont="1" applyFill="1" applyBorder="1" applyAlignment="1">
      <alignment horizontal="center"/>
    </xf>
    <xf numFmtId="43" fontId="15" fillId="5" borderId="150" xfId="0" applyNumberFormat="1" applyFont="1" applyFill="1" applyBorder="1"/>
    <xf numFmtId="43" fontId="15" fillId="0" borderId="151" xfId="0" applyNumberFormat="1" applyFont="1" applyFill="1" applyBorder="1"/>
    <xf numFmtId="1" fontId="15" fillId="0" borderId="150" xfId="0" applyNumberFormat="1" applyFont="1" applyFill="1" applyBorder="1" applyAlignment="1">
      <alignment horizontal="center"/>
    </xf>
    <xf numFmtId="43" fontId="15" fillId="0" borderId="151" xfId="0" applyNumberFormat="1" applyFont="1" applyFill="1" applyBorder="1" applyAlignment="1">
      <alignment horizontal="right"/>
    </xf>
    <xf numFmtId="43" fontId="6" fillId="0" borderId="25" xfId="0" applyNumberFormat="1" applyFont="1" applyBorder="1" applyAlignment="1">
      <alignment horizontal="center"/>
    </xf>
    <xf numFmtId="0" fontId="8" fillId="0" borderId="143" xfId="0" applyFont="1" applyBorder="1" applyAlignment="1">
      <alignment horizontal="left"/>
    </xf>
    <xf numFmtId="0" fontId="6" fillId="0" borderId="60" xfId="0" applyFont="1" applyBorder="1"/>
    <xf numFmtId="0" fontId="0" fillId="0" borderId="143" xfId="0" applyBorder="1" applyAlignment="1">
      <alignment horizontal="center"/>
    </xf>
    <xf numFmtId="0" fontId="8" fillId="0" borderId="144" xfId="0" applyFont="1" applyBorder="1"/>
    <xf numFmtId="0" fontId="0" fillId="0" borderId="152" xfId="0" applyBorder="1"/>
    <xf numFmtId="0" fontId="15" fillId="0" borderId="144" xfId="0" applyFont="1" applyBorder="1"/>
    <xf numFmtId="1" fontId="15" fillId="0" borderId="145" xfId="0" applyNumberFormat="1" applyFont="1" applyBorder="1" applyAlignment="1">
      <alignment horizontal="center"/>
    </xf>
    <xf numFmtId="1" fontId="15" fillId="0" borderId="146" xfId="0" applyNumberFormat="1" applyFont="1" applyBorder="1" applyAlignment="1">
      <alignment horizontal="center"/>
    </xf>
    <xf numFmtId="43" fontId="15" fillId="0" borderId="146" xfId="0" applyNumberFormat="1" applyFont="1" applyBorder="1"/>
    <xf numFmtId="43" fontId="15" fillId="0" borderId="147" xfId="0" applyNumberFormat="1" applyFont="1" applyBorder="1"/>
    <xf numFmtId="43" fontId="15" fillId="0" borderId="147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/>
    </xf>
    <xf numFmtId="0" fontId="0" fillId="0" borderId="146" xfId="0" applyBorder="1" applyAlignment="1">
      <alignment horizontal="center"/>
    </xf>
    <xf numFmtId="0" fontId="8" fillId="0" borderId="146" xfId="0" applyFont="1" applyBorder="1"/>
    <xf numFmtId="0" fontId="0" fillId="0" borderId="146" xfId="0" applyBorder="1"/>
    <xf numFmtId="0" fontId="15" fillId="0" borderId="146" xfId="0" applyFont="1" applyBorder="1"/>
    <xf numFmtId="44" fontId="6" fillId="0" borderId="57" xfId="0" applyNumberFormat="1" applyFont="1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2" xfId="0" applyBorder="1"/>
    <xf numFmtId="0" fontId="15" fillId="5" borderId="144" xfId="0" applyFont="1" applyFill="1" applyBorder="1"/>
    <xf numFmtId="1" fontId="15" fillId="5" borderId="153" xfId="0" applyNumberFormat="1" applyFont="1" applyFill="1" applyBorder="1" applyAlignment="1">
      <alignment horizontal="center"/>
    </xf>
    <xf numFmtId="43" fontId="15" fillId="5" borderId="143" xfId="0" applyNumberFormat="1" applyFont="1" applyFill="1" applyBorder="1"/>
    <xf numFmtId="43" fontId="15" fillId="0" borderId="154" xfId="0" applyNumberFormat="1" applyFont="1" applyFill="1" applyBorder="1"/>
    <xf numFmtId="43" fontId="15" fillId="0" borderId="154" xfId="0" applyNumberFormat="1" applyFont="1" applyFill="1" applyBorder="1" applyAlignment="1">
      <alignment horizontal="right"/>
    </xf>
    <xf numFmtId="44" fontId="6" fillId="0" borderId="142" xfId="0" applyNumberFormat="1" applyFont="1" applyBorder="1" applyAlignment="1">
      <alignment horizontal="center"/>
    </xf>
    <xf numFmtId="43" fontId="6" fillId="0" borderId="2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0" fontId="15" fillId="0" borderId="146" xfId="0" applyFont="1" applyFill="1" applyBorder="1"/>
    <xf numFmtId="43" fontId="16" fillId="0" borderId="152" xfId="0" applyNumberFormat="1" applyFont="1" applyFill="1" applyBorder="1" applyAlignment="1">
      <alignment horizontal="right"/>
    </xf>
    <xf numFmtId="44" fontId="6" fillId="0" borderId="3" xfId="0" applyNumberFormat="1" applyFont="1" applyBorder="1" applyAlignment="1">
      <alignment horizontal="center"/>
    </xf>
    <xf numFmtId="44" fontId="6" fillId="0" borderId="2" xfId="0" applyNumberFormat="1" applyFont="1" applyBorder="1" applyAlignment="1">
      <alignment horizontal="center"/>
    </xf>
    <xf numFmtId="0" fontId="15" fillId="5" borderId="144" xfId="0" applyFont="1" applyFill="1" applyBorder="1" applyAlignment="1">
      <alignment wrapText="1"/>
    </xf>
    <xf numFmtId="9" fontId="15" fillId="5" borderId="144" xfId="0" applyNumberFormat="1" applyFont="1" applyFill="1" applyBorder="1"/>
    <xf numFmtId="0" fontId="0" fillId="0" borderId="142" xfId="0" applyBorder="1" applyAlignment="1">
      <alignment vertical="top" wrapText="1"/>
    </xf>
    <xf numFmtId="0" fontId="16" fillId="0" borderId="146" xfId="0" applyFont="1" applyFill="1" applyBorder="1"/>
    <xf numFmtId="1" fontId="16" fillId="0" borderId="145" xfId="0" applyNumberFormat="1" applyFont="1" applyFill="1" applyBorder="1" applyAlignment="1">
      <alignment horizontal="center"/>
    </xf>
    <xf numFmtId="1" fontId="16" fillId="0" borderId="146" xfId="0" applyNumberFormat="1" applyFont="1" applyFill="1" applyBorder="1" applyAlignment="1">
      <alignment horizontal="center"/>
    </xf>
    <xf numFmtId="43" fontId="16" fillId="0" borderId="154" xfId="0" applyNumberFormat="1" applyFont="1" applyFill="1" applyBorder="1"/>
    <xf numFmtId="43" fontId="16" fillId="0" borderId="154" xfId="0" applyNumberFormat="1" applyFont="1" applyFill="1" applyBorder="1" applyAlignment="1">
      <alignment horizontal="right"/>
    </xf>
    <xf numFmtId="0" fontId="15" fillId="5" borderId="146" xfId="0" applyFont="1" applyFill="1" applyBorder="1"/>
    <xf numFmtId="1" fontId="15" fillId="5" borderId="145" xfId="0" applyNumberFormat="1" applyFont="1" applyFill="1" applyBorder="1" applyAlignment="1">
      <alignment horizontal="center"/>
    </xf>
    <xf numFmtId="43" fontId="15" fillId="5" borderId="152" xfId="0" applyNumberFormat="1" applyFont="1" applyFill="1" applyBorder="1"/>
    <xf numFmtId="44" fontId="6" fillId="0" borderId="136" xfId="0" applyNumberFormat="1" applyFont="1" applyFill="1" applyBorder="1" applyAlignment="1">
      <alignment horizontal="center"/>
    </xf>
    <xf numFmtId="44" fontId="6" fillId="0" borderId="155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4" fontId="8" fillId="0" borderId="155" xfId="0" applyNumberFormat="1" applyFont="1" applyBorder="1" applyAlignment="1">
      <alignment horizontal="center"/>
    </xf>
    <xf numFmtId="44" fontId="8" fillId="0" borderId="156" xfId="1" applyFont="1" applyBorder="1"/>
    <xf numFmtId="44" fontId="6" fillId="0" borderId="8" xfId="0" applyNumberFormat="1" applyFont="1" applyBorder="1" applyAlignment="1">
      <alignment horizontal="center"/>
    </xf>
    <xf numFmtId="44" fontId="6" fillId="0" borderId="14" xfId="1" applyFont="1" applyBorder="1"/>
    <xf numFmtId="44" fontId="6" fillId="0" borderId="20" xfId="1" applyFont="1" applyBorder="1"/>
    <xf numFmtId="44" fontId="6" fillId="0" borderId="0" xfId="1" applyFont="1"/>
    <xf numFmtId="44" fontId="8" fillId="0" borderId="155" xfId="0" applyNumberFormat="1" applyFont="1" applyFill="1" applyBorder="1" applyAlignment="1">
      <alignment horizontal="center"/>
    </xf>
    <xf numFmtId="44" fontId="14" fillId="0" borderId="157" xfId="0" applyNumberFormat="1" applyFont="1" applyBorder="1" applyAlignment="1">
      <alignment horizontal="center"/>
    </xf>
    <xf numFmtId="44" fontId="14" fillId="0" borderId="158" xfId="1" applyFont="1" applyBorder="1"/>
    <xf numFmtId="44" fontId="14" fillId="0" borderId="159" xfId="1" applyFont="1" applyBorder="1"/>
    <xf numFmtId="44" fontId="14" fillId="0" borderId="124" xfId="0" applyNumberFormat="1" applyFont="1" applyBorder="1" applyAlignment="1">
      <alignment horizontal="center"/>
    </xf>
    <xf numFmtId="44" fontId="14" fillId="0" borderId="131" xfId="1" applyFont="1" applyBorder="1"/>
    <xf numFmtId="0" fontId="6" fillId="0" borderId="0" xfId="0" applyFont="1" applyAlignment="1">
      <alignment wrapText="1"/>
    </xf>
    <xf numFmtId="44" fontId="8" fillId="0" borderId="26" xfId="0" applyNumberFormat="1" applyFont="1" applyBorder="1" applyAlignment="1">
      <alignment horizontal="right"/>
    </xf>
    <xf numFmtId="44" fontId="8" fillId="0" borderId="3" xfId="0" applyNumberFormat="1" applyFont="1" applyFill="1" applyBorder="1" applyAlignment="1">
      <alignment horizontal="center"/>
    </xf>
    <xf numFmtId="44" fontId="6" fillId="0" borderId="142" xfId="0" applyNumberFormat="1" applyFont="1" applyFill="1" applyBorder="1" applyAlignment="1">
      <alignment horizontal="center"/>
    </xf>
    <xf numFmtId="44" fontId="14" fillId="0" borderId="0" xfId="1" applyFont="1"/>
    <xf numFmtId="44" fontId="14" fillId="0" borderId="0" xfId="0" applyNumberFormat="1" applyFont="1"/>
    <xf numFmtId="168" fontId="6" fillId="0" borderId="24" xfId="0" applyNumberFormat="1" applyFont="1" applyBorder="1" applyAlignment="1">
      <alignment horizontal="right"/>
    </xf>
    <xf numFmtId="168" fontId="6" fillId="0" borderId="25" xfId="0" applyNumberFormat="1" applyFont="1" applyBorder="1" applyAlignment="1">
      <alignment horizontal="right"/>
    </xf>
    <xf numFmtId="44" fontId="6" fillId="0" borderId="160" xfId="0" applyNumberFormat="1" applyFont="1" applyFill="1" applyBorder="1" applyAlignment="1">
      <alignment horizontal="center"/>
    </xf>
    <xf numFmtId="44" fontId="6" fillId="0" borderId="161" xfId="0" applyNumberFormat="1" applyFont="1" applyFill="1" applyBorder="1" applyAlignment="1">
      <alignment horizontal="center"/>
    </xf>
    <xf numFmtId="44" fontId="6" fillId="0" borderId="162" xfId="0" applyNumberFormat="1" applyFont="1" applyFill="1" applyBorder="1" applyAlignment="1">
      <alignment horizontal="center"/>
    </xf>
    <xf numFmtId="44" fontId="6" fillId="0" borderId="163" xfId="0" applyNumberFormat="1" applyFont="1" applyFill="1" applyBorder="1" applyAlignment="1">
      <alignment horizontal="center"/>
    </xf>
    <xf numFmtId="44" fontId="6" fillId="0" borderId="164" xfId="0" applyNumberFormat="1" applyFont="1" applyFill="1" applyBorder="1" applyAlignment="1">
      <alignment horizontal="center"/>
    </xf>
    <xf numFmtId="44" fontId="0" fillId="0" borderId="163" xfId="1" applyFont="1" applyBorder="1"/>
    <xf numFmtId="44" fontId="8" fillId="0" borderId="163" xfId="1" applyFont="1" applyBorder="1"/>
    <xf numFmtId="44" fontId="0" fillId="0" borderId="160" xfId="0" applyNumberFormat="1" applyBorder="1" applyAlignment="1">
      <alignment horizontal="center"/>
    </xf>
    <xf numFmtId="44" fontId="0" fillId="0" borderId="161" xfId="1" applyFont="1" applyBorder="1"/>
    <xf numFmtId="44" fontId="8" fillId="0" borderId="164" xfId="0" applyNumberFormat="1" applyFont="1" applyBorder="1" applyAlignment="1">
      <alignment horizontal="center"/>
    </xf>
    <xf numFmtId="44" fontId="8" fillId="0" borderId="161" xfId="1" applyFont="1" applyBorder="1"/>
    <xf numFmtId="44" fontId="8" fillId="0" borderId="160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8" fillId="0" borderId="42" xfId="0" applyFont="1" applyFill="1" applyBorder="1"/>
    <xf numFmtId="0" fontId="6" fillId="0" borderId="32" xfId="0" applyFont="1" applyFill="1" applyBorder="1"/>
    <xf numFmtId="0" fontId="0" fillId="0" borderId="30" xfId="0" applyFill="1" applyBorder="1" applyAlignment="1">
      <alignment horizontal="center"/>
    </xf>
    <xf numFmtId="0" fontId="8" fillId="0" borderId="34" xfId="0" applyFon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center"/>
    </xf>
    <xf numFmtId="0" fontId="8" fillId="0" borderId="35" xfId="0" applyFont="1" applyFill="1" applyBorder="1"/>
    <xf numFmtId="0" fontId="0" fillId="0" borderId="31" xfId="0" applyFill="1" applyBorder="1"/>
    <xf numFmtId="0" fontId="8" fillId="0" borderId="0" xfId="0" applyFont="1" applyFill="1" applyBorder="1"/>
    <xf numFmtId="6" fontId="15" fillId="5" borderId="144" xfId="0" applyNumberFormat="1" applyFont="1" applyFill="1" applyBorder="1"/>
    <xf numFmtId="1" fontId="15" fillId="5" borderId="32" xfId="0" applyNumberFormat="1" applyFont="1" applyFill="1" applyBorder="1" applyAlignment="1">
      <alignment horizontal="center"/>
    </xf>
    <xf numFmtId="1" fontId="15" fillId="0" borderId="31" xfId="0" applyNumberFormat="1" applyFont="1" applyFill="1" applyBorder="1" applyAlignment="1">
      <alignment horizontal="center"/>
    </xf>
    <xf numFmtId="43" fontId="15" fillId="0" borderId="165" xfId="0" applyNumberFormat="1" applyFont="1" applyFill="1" applyBorder="1"/>
    <xf numFmtId="1" fontId="15" fillId="5" borderId="166" xfId="0" applyNumberFormat="1" applyFont="1" applyFill="1" applyBorder="1" applyAlignment="1">
      <alignment horizontal="center"/>
    </xf>
    <xf numFmtId="1" fontId="15" fillId="5" borderId="31" xfId="0" applyNumberFormat="1" applyFont="1" applyFill="1" applyBorder="1" applyAlignment="1">
      <alignment horizontal="center"/>
    </xf>
    <xf numFmtId="43" fontId="15" fillId="0" borderId="167" xfId="0" applyNumberFormat="1" applyFont="1" applyFill="1" applyBorder="1"/>
    <xf numFmtId="43" fontId="15" fillId="0" borderId="168" xfId="0" applyNumberFormat="1" applyFont="1" applyFill="1" applyBorder="1"/>
    <xf numFmtId="0" fontId="0" fillId="0" borderId="14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0" fillId="0" borderId="3" xfId="0" applyFill="1" applyBorder="1"/>
    <xf numFmtId="14" fontId="6" fillId="0" borderId="108" xfId="0" applyNumberFormat="1" applyFont="1" applyFill="1" applyBorder="1" applyAlignment="1">
      <alignment horizontal="center"/>
    </xf>
    <xf numFmtId="44" fontId="15" fillId="5" borderId="29" xfId="1" applyFont="1" applyFill="1" applyBorder="1"/>
    <xf numFmtId="44" fontId="8" fillId="11" borderId="135" xfId="0" applyNumberFormat="1" applyFont="1" applyFill="1" applyBorder="1" applyAlignment="1">
      <alignment horizontal="center"/>
    </xf>
    <xf numFmtId="44" fontId="6" fillId="11" borderId="135" xfId="0" applyNumberFormat="1" applyFont="1" applyFill="1" applyBorder="1" applyAlignment="1">
      <alignment horizontal="center"/>
    </xf>
    <xf numFmtId="44" fontId="6" fillId="11" borderId="136" xfId="0" applyNumberFormat="1" applyFont="1" applyFill="1" applyBorder="1" applyAlignment="1">
      <alignment horizontal="center"/>
    </xf>
    <xf numFmtId="44" fontId="8" fillId="11" borderId="137" xfId="0" applyNumberFormat="1" applyFont="1" applyFill="1" applyBorder="1" applyAlignment="1">
      <alignment horizontal="center"/>
    </xf>
    <xf numFmtId="0" fontId="8" fillId="11" borderId="135" xfId="0" applyFont="1" applyFill="1" applyBorder="1" applyAlignment="1">
      <alignment horizontal="center"/>
    </xf>
    <xf numFmtId="44" fontId="0" fillId="11" borderId="135" xfId="0" applyNumberFormat="1" applyFill="1" applyBorder="1" applyAlignment="1">
      <alignment horizontal="center"/>
    </xf>
    <xf numFmtId="44" fontId="14" fillId="11" borderId="135" xfId="0" applyNumberFormat="1" applyFont="1" applyFill="1" applyBorder="1" applyAlignment="1">
      <alignment horizontal="center"/>
    </xf>
    <xf numFmtId="0" fontId="0" fillId="0" borderId="0" xfId="0" applyFont="1"/>
    <xf numFmtId="43" fontId="15" fillId="0" borderId="25" xfId="0" applyNumberFormat="1" applyFont="1" applyBorder="1" applyAlignment="1">
      <alignment horizontal="center"/>
    </xf>
    <xf numFmtId="43" fontId="15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11" borderId="0" xfId="0" applyFill="1" applyBorder="1"/>
    <xf numFmtId="0" fontId="15" fillId="11" borderId="0" xfId="0" applyFont="1" applyFill="1" applyBorder="1"/>
    <xf numFmtId="0" fontId="0" fillId="5" borderId="73" xfId="0" applyFont="1" applyFill="1" applyBorder="1"/>
    <xf numFmtId="0" fontId="15" fillId="17" borderId="0" xfId="0" applyFont="1" applyFill="1"/>
    <xf numFmtId="0" fontId="0" fillId="11" borderId="0" xfId="0" applyFill="1"/>
    <xf numFmtId="44" fontId="10" fillId="0" borderId="0" xfId="0" applyNumberFormat="1" applyFont="1" applyFill="1" applyBorder="1"/>
    <xf numFmtId="44" fontId="13" fillId="0" borderId="43" xfId="1" applyFont="1" applyFill="1" applyBorder="1" applyAlignment="1">
      <alignment horizontal="center"/>
    </xf>
    <xf numFmtId="44" fontId="15" fillId="0" borderId="142" xfId="0" applyNumberFormat="1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  <xf numFmtId="44" fontId="15" fillId="0" borderId="24" xfId="0" applyNumberFormat="1" applyFont="1" applyBorder="1" applyAlignment="1">
      <alignment horizontal="center"/>
    </xf>
    <xf numFmtId="0" fontId="0" fillId="0" borderId="169" xfId="0" applyBorder="1" applyAlignment="1">
      <alignment horizontal="center"/>
    </xf>
    <xf numFmtId="44" fontId="28" fillId="10" borderId="0" xfId="1" applyFont="1" applyFill="1" applyBorder="1" applyAlignment="1"/>
    <xf numFmtId="164" fontId="8" fillId="8" borderId="112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15" fillId="5" borderId="148" xfId="0" applyNumberFormat="1" applyFont="1" applyFill="1" applyBorder="1"/>
    <xf numFmtId="0" fontId="0" fillId="9" borderId="32" xfId="0" applyFill="1" applyBorder="1" applyAlignment="1">
      <alignment horizontal="center"/>
    </xf>
    <xf numFmtId="13" fontId="15" fillId="5" borderId="29" xfId="0" applyNumberFormat="1" applyFont="1" applyFill="1" applyBorder="1"/>
    <xf numFmtId="2" fontId="15" fillId="5" borderId="29" xfId="0" applyNumberFormat="1" applyFont="1" applyFill="1" applyBorder="1"/>
    <xf numFmtId="169" fontId="15" fillId="5" borderId="150" xfId="3" applyNumberFormat="1" applyFont="1" applyFill="1" applyBorder="1"/>
    <xf numFmtId="0" fontId="0" fillId="9" borderId="142" xfId="0" applyFill="1" applyBorder="1" applyAlignment="1">
      <alignment horizontal="center"/>
    </xf>
    <xf numFmtId="13" fontId="15" fillId="5" borderId="143" xfId="0" applyNumberFormat="1" applyFont="1" applyFill="1" applyBorder="1"/>
    <xf numFmtId="2" fontId="15" fillId="5" borderId="143" xfId="0" applyNumberFormat="1" applyFont="1" applyFill="1" applyBorder="1"/>
    <xf numFmtId="0" fontId="39" fillId="5" borderId="144" xfId="0" applyFont="1" applyFill="1" applyBorder="1"/>
    <xf numFmtId="0" fontId="15" fillId="5" borderId="144" xfId="0" applyFont="1" applyFill="1" applyBorder="1" applyAlignment="1">
      <alignment horizontal="right"/>
    </xf>
    <xf numFmtId="169" fontId="15" fillId="5" borderId="29" xfId="0" applyNumberFormat="1" applyFont="1" applyFill="1" applyBorder="1"/>
    <xf numFmtId="44" fontId="6" fillId="0" borderId="0" xfId="0" applyNumberFormat="1" applyFont="1" applyFill="1" applyBorder="1" applyAlignment="1">
      <alignment horizontal="center"/>
    </xf>
    <xf numFmtId="44" fontId="6" fillId="0" borderId="24" xfId="0" applyNumberFormat="1" applyFont="1" applyFill="1" applyBorder="1" applyAlignment="1">
      <alignment horizontal="center"/>
    </xf>
    <xf numFmtId="44" fontId="6" fillId="0" borderId="25" xfId="0" applyNumberFormat="1" applyFont="1" applyFill="1" applyBorder="1" applyAlignment="1">
      <alignment horizontal="center"/>
    </xf>
    <xf numFmtId="43" fontId="6" fillId="0" borderId="2" xfId="0" applyNumberFormat="1" applyFont="1" applyFill="1" applyBorder="1" applyAlignment="1">
      <alignment horizontal="center"/>
    </xf>
    <xf numFmtId="0" fontId="0" fillId="0" borderId="113" xfId="0" applyFont="1" applyBorder="1"/>
    <xf numFmtId="0" fontId="0" fillId="0" borderId="114" xfId="0" applyFont="1" applyBorder="1"/>
    <xf numFmtId="0" fontId="8" fillId="11" borderId="0" xfId="0" applyFont="1" applyFill="1"/>
    <xf numFmtId="0" fontId="40" fillId="11" borderId="0" xfId="0" applyFont="1" applyFill="1"/>
    <xf numFmtId="0" fontId="13" fillId="11" borderId="0" xfId="0" applyFont="1" applyFill="1" applyBorder="1"/>
    <xf numFmtId="0" fontId="0" fillId="11" borderId="152" xfId="0" applyFill="1" applyBorder="1"/>
    <xf numFmtId="0" fontId="0" fillId="11" borderId="146" xfId="0" applyFill="1" applyBorder="1"/>
    <xf numFmtId="0" fontId="0" fillId="11" borderId="32" xfId="0" applyFill="1" applyBorder="1" applyAlignment="1">
      <alignment horizontal="center"/>
    </xf>
    <xf numFmtId="0" fontId="0" fillId="11" borderId="36" xfId="0" applyFill="1" applyBorder="1"/>
    <xf numFmtId="0" fontId="0" fillId="11" borderId="33" xfId="0" applyFill="1" applyBorder="1"/>
    <xf numFmtId="0" fontId="0" fillId="17" borderId="171" xfId="0" applyFill="1" applyBorder="1" applyAlignment="1">
      <alignment horizontal="center"/>
    </xf>
    <xf numFmtId="0" fontId="6" fillId="11" borderId="0" xfId="0" applyFont="1" applyFill="1"/>
    <xf numFmtId="0" fontId="8" fillId="11" borderId="141" xfId="0" applyFont="1" applyFill="1" applyBorder="1"/>
    <xf numFmtId="44" fontId="0" fillId="11" borderId="0" xfId="0" applyNumberFormat="1" applyFill="1" applyBorder="1" applyAlignment="1">
      <alignment horizontal="center"/>
    </xf>
    <xf numFmtId="44" fontId="6" fillId="11" borderId="17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0" fontId="10" fillId="11" borderId="0" xfId="0" applyFont="1" applyFill="1" applyAlignment="1">
      <alignment horizontal="left"/>
    </xf>
    <xf numFmtId="0" fontId="14" fillId="11" borderId="0" xfId="0" applyFont="1" applyFill="1" applyAlignment="1">
      <alignment horizontal="left"/>
    </xf>
    <xf numFmtId="0" fontId="14" fillId="11" borderId="0" xfId="0" applyFont="1" applyFill="1" applyBorder="1"/>
    <xf numFmtId="0" fontId="14" fillId="11" borderId="0" xfId="0" applyFont="1" applyFill="1"/>
    <xf numFmtId="0" fontId="13" fillId="11" borderId="0" xfId="0" applyFont="1" applyFill="1" applyAlignment="1">
      <alignment horizontal="left"/>
    </xf>
    <xf numFmtId="0" fontId="8" fillId="11" borderId="0" xfId="0" applyFont="1" applyFill="1" applyAlignment="1">
      <alignment horizontal="left"/>
    </xf>
    <xf numFmtId="44" fontId="14" fillId="11" borderId="138" xfId="0" applyNumberFormat="1" applyFont="1" applyFill="1" applyBorder="1" applyAlignment="1">
      <alignment horizontal="center"/>
    </xf>
    <xf numFmtId="44" fontId="6" fillId="11" borderId="142" xfId="0" applyNumberFormat="1" applyFont="1" applyFill="1" applyBorder="1" applyAlignment="1">
      <alignment horizontal="center"/>
    </xf>
    <xf numFmtId="44" fontId="6" fillId="11" borderId="0" xfId="0" applyNumberFormat="1" applyFont="1" applyFill="1" applyBorder="1" applyAlignment="1">
      <alignment horizontal="center"/>
    </xf>
    <xf numFmtId="44" fontId="0" fillId="11" borderId="48" xfId="0" applyNumberFormat="1" applyFill="1" applyBorder="1" applyAlignment="1">
      <alignment horizontal="center"/>
    </xf>
    <xf numFmtId="44" fontId="0" fillId="0" borderId="142" xfId="0" applyNumberFormat="1" applyFont="1" applyBorder="1" applyAlignment="1">
      <alignment horizontal="center"/>
    </xf>
    <xf numFmtId="0" fontId="38" fillId="11" borderId="0" xfId="0" applyFont="1" applyFill="1"/>
    <xf numFmtId="0" fontId="15" fillId="18" borderId="0" xfId="0" applyFont="1" applyFill="1"/>
    <xf numFmtId="44" fontId="6" fillId="11" borderId="24" xfId="0" applyNumberFormat="1" applyFont="1" applyFill="1" applyBorder="1" applyAlignment="1">
      <alignment horizontal="center"/>
    </xf>
    <xf numFmtId="44" fontId="0" fillId="0" borderId="172" xfId="1" applyFont="1" applyBorder="1"/>
    <xf numFmtId="44" fontId="6" fillId="0" borderId="173" xfId="0" applyNumberFormat="1" applyFont="1" applyFill="1" applyBorder="1" applyAlignment="1">
      <alignment horizontal="center"/>
    </xf>
    <xf numFmtId="44" fontId="0" fillId="0" borderId="173" xfId="1" applyFont="1" applyBorder="1"/>
    <xf numFmtId="0" fontId="14" fillId="0" borderId="0" xfId="0" applyFont="1" applyFill="1"/>
    <xf numFmtId="44" fontId="14" fillId="0" borderId="135" xfId="0" applyNumberFormat="1" applyFont="1" applyFill="1" applyBorder="1" applyAlignment="1">
      <alignment horizontal="center"/>
    </xf>
    <xf numFmtId="0" fontId="14" fillId="0" borderId="0" xfId="0" applyFont="1" applyFill="1" applyBorder="1"/>
    <xf numFmtId="44" fontId="14" fillId="0" borderId="138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3" fontId="6" fillId="0" borderId="0" xfId="0" applyNumberFormat="1" applyFont="1" applyFill="1" applyBorder="1" applyAlignment="1">
      <alignment horizontal="center"/>
    </xf>
    <xf numFmtId="44" fontId="6" fillId="0" borderId="3" xfId="0" applyNumberFormat="1" applyFont="1" applyFill="1" applyBorder="1" applyAlignment="1">
      <alignment horizontal="center"/>
    </xf>
    <xf numFmtId="44" fontId="0" fillId="0" borderId="68" xfId="0" applyNumberFormat="1" applyFill="1" applyBorder="1" applyAlignment="1">
      <alignment horizontal="center"/>
    </xf>
    <xf numFmtId="44" fontId="6" fillId="0" borderId="57" xfId="0" applyNumberFormat="1" applyFont="1" applyFill="1" applyBorder="1" applyAlignment="1">
      <alignment horizontal="center"/>
    </xf>
    <xf numFmtId="44" fontId="0" fillId="0" borderId="0" xfId="1" applyFont="1" applyFill="1"/>
    <xf numFmtId="44" fontId="40" fillId="0" borderId="0" xfId="1" applyFont="1" applyFill="1"/>
    <xf numFmtId="44" fontId="8" fillId="0" borderId="0" xfId="1" applyFont="1" applyFill="1"/>
    <xf numFmtId="44" fontId="8" fillId="0" borderId="0" xfId="0" applyNumberFormat="1" applyFont="1"/>
    <xf numFmtId="0" fontId="0" fillId="0" borderId="0" xfId="0" applyFont="1" applyFill="1" applyAlignment="1">
      <alignment wrapText="1"/>
    </xf>
    <xf numFmtId="0" fontId="8" fillId="0" borderId="108" xfId="0" applyFont="1" applyBorder="1" applyAlignment="1">
      <alignment horizontal="center"/>
    </xf>
    <xf numFmtId="44" fontId="28" fillId="10" borderId="0" xfId="1" applyFont="1" applyFill="1" applyBorder="1" applyAlignment="1"/>
    <xf numFmtId="164" fontId="8" fillId="8" borderId="111" xfId="0" applyNumberFormat="1" applyFont="1" applyFill="1" applyBorder="1" applyAlignment="1">
      <alignment horizontal="center" wrapText="1"/>
    </xf>
    <xf numFmtId="164" fontId="8" fillId="8" borderId="119" xfId="0" applyNumberFormat="1" applyFont="1" applyFill="1" applyBorder="1" applyAlignment="1">
      <alignment horizontal="center" wrapText="1"/>
    </xf>
    <xf numFmtId="164" fontId="8" fillId="8" borderId="112" xfId="0" applyNumberFormat="1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108" xfId="0" applyNumberFormat="1" applyFont="1" applyFill="1" applyBorder="1" applyAlignment="1">
      <alignment horizontal="center"/>
    </xf>
    <xf numFmtId="0" fontId="23" fillId="0" borderId="108" xfId="0" applyFont="1" applyBorder="1" applyAlignment="1">
      <alignment horizontal="left" vertical="top" wrapText="1"/>
    </xf>
    <xf numFmtId="0" fontId="0" fillId="0" borderId="4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4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14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" fontId="22" fillId="6" borderId="103" xfId="0" applyNumberFormat="1" applyFont="1" applyFill="1" applyBorder="1" applyAlignment="1">
      <alignment horizontal="center" vertical="center"/>
    </xf>
    <xf numFmtId="1" fontId="22" fillId="6" borderId="104" xfId="0" applyNumberFormat="1" applyFont="1" applyFill="1" applyBorder="1" applyAlignment="1">
      <alignment horizontal="center" vertical="center"/>
    </xf>
    <xf numFmtId="1" fontId="22" fillId="6" borderId="105" xfId="0" applyNumberFormat="1" applyFont="1" applyFill="1" applyBorder="1" applyAlignment="1">
      <alignment horizontal="center" vertical="center"/>
    </xf>
    <xf numFmtId="0" fontId="8" fillId="10" borderId="132" xfId="0" applyFont="1" applyFill="1" applyBorder="1" applyAlignment="1">
      <alignment horizontal="center" vertical="center"/>
    </xf>
    <xf numFmtId="0" fontId="8" fillId="10" borderId="13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8" borderId="132" xfId="0" applyFont="1" applyFill="1" applyBorder="1" applyAlignment="1">
      <alignment horizontal="center" vertical="center"/>
    </xf>
    <xf numFmtId="0" fontId="8" fillId="8" borderId="133" xfId="0" applyFont="1" applyFill="1" applyBorder="1" applyAlignment="1">
      <alignment horizontal="center" vertical="center"/>
    </xf>
    <xf numFmtId="0" fontId="34" fillId="15" borderId="132" xfId="0" applyFont="1" applyFill="1" applyBorder="1" applyAlignment="1">
      <alignment horizontal="center" vertical="center"/>
    </xf>
    <xf numFmtId="0" fontId="34" fillId="15" borderId="133" xfId="0" applyFont="1" applyFill="1" applyBorder="1" applyAlignment="1">
      <alignment horizontal="center" vertical="center"/>
    </xf>
    <xf numFmtId="0" fontId="34" fillId="16" borderId="132" xfId="0" applyFont="1" applyFill="1" applyBorder="1" applyAlignment="1">
      <alignment horizontal="center" vertical="center"/>
    </xf>
    <xf numFmtId="0" fontId="34" fillId="16" borderId="13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3" fontId="15" fillId="0" borderId="0" xfId="0" applyNumberFormat="1" applyFont="1" applyAlignment="1">
      <alignment horizontal="center" vertical="center" wrapText="1"/>
    </xf>
    <xf numFmtId="43" fontId="15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44" fontId="13" fillId="0" borderId="8" xfId="0" applyNumberFormat="1" applyFont="1" applyBorder="1" applyAlignment="1">
      <alignment horizontal="center"/>
    </xf>
    <xf numFmtId="17" fontId="8" fillId="2" borderId="5" xfId="0" quotePrefix="1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4" fontId="13" fillId="0" borderId="14" xfId="1" applyFont="1" applyBorder="1" applyAlignment="1">
      <alignment horizontal="center"/>
    </xf>
    <xf numFmtId="44" fontId="13" fillId="0" borderId="20" xfId="1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54" xfId="0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</cellXfs>
  <cellStyles count="61">
    <cellStyle name="Comma" xfId="2" builtinId="3"/>
    <cellStyle name="Comma 2" xfId="11" xr:uid="{00000000-0005-0000-0000-000001000000}"/>
    <cellStyle name="Comma 3" xfId="5" xr:uid="{00000000-0005-0000-0000-000002000000}"/>
    <cellStyle name="Currency" xfId="1" builtinId="4"/>
    <cellStyle name="Currency 2" xfId="10" xr:uid="{00000000-0005-0000-0000-000004000000}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  <cellStyle name="Normal 2" xfId="4" xr:uid="{00000000-0005-0000-0000-000024000000}"/>
    <cellStyle name="Normal 2 2" xfId="13" xr:uid="{00000000-0005-0000-0000-000025000000}"/>
    <cellStyle name="Normal 2 2 2" xfId="18" xr:uid="{00000000-0005-0000-0000-000026000000}"/>
    <cellStyle name="Normal 2 2 2 2" xfId="29" xr:uid="{00000000-0005-0000-0000-000027000000}"/>
    <cellStyle name="Normal 2 2 3" xfId="24" xr:uid="{00000000-0005-0000-0000-000028000000}"/>
    <cellStyle name="Normal 2 3" xfId="7" xr:uid="{00000000-0005-0000-0000-000029000000}"/>
    <cellStyle name="Normal 2 3 2" xfId="15" xr:uid="{00000000-0005-0000-0000-00002A000000}"/>
    <cellStyle name="Normal 2 3 2 2" xfId="26" xr:uid="{00000000-0005-0000-0000-00002B000000}"/>
    <cellStyle name="Normal 2 3 3" xfId="21" xr:uid="{00000000-0005-0000-0000-00002C000000}"/>
    <cellStyle name="Normal 2 4" xfId="14" xr:uid="{00000000-0005-0000-0000-00002D000000}"/>
    <cellStyle name="Normal 2 4 2" xfId="25" xr:uid="{00000000-0005-0000-0000-00002E000000}"/>
    <cellStyle name="Normal 2 5" xfId="20" xr:uid="{00000000-0005-0000-0000-00002F000000}"/>
    <cellStyle name="Normal 3" xfId="9" xr:uid="{00000000-0005-0000-0000-000030000000}"/>
    <cellStyle name="Normal 3 2" xfId="17" xr:uid="{00000000-0005-0000-0000-000031000000}"/>
    <cellStyle name="Normal 3 2 2" xfId="28" xr:uid="{00000000-0005-0000-0000-000032000000}"/>
    <cellStyle name="Normal 3 3" xfId="23" xr:uid="{00000000-0005-0000-0000-000033000000}"/>
    <cellStyle name="Normal 4" xfId="8" xr:uid="{00000000-0005-0000-0000-000034000000}"/>
    <cellStyle name="Normal 4 2" xfId="16" xr:uid="{00000000-0005-0000-0000-000035000000}"/>
    <cellStyle name="Normal 4 2 2" xfId="27" xr:uid="{00000000-0005-0000-0000-000036000000}"/>
    <cellStyle name="Normal 4 3" xfId="22" xr:uid="{00000000-0005-0000-0000-000037000000}"/>
    <cellStyle name="Normal 5" xfId="19" xr:uid="{00000000-0005-0000-0000-000038000000}"/>
    <cellStyle name="Normal 5 2" xfId="30" xr:uid="{00000000-0005-0000-0000-000039000000}"/>
    <cellStyle name="Percent" xfId="3" builtinId="5"/>
    <cellStyle name="Percent 2" xfId="12" xr:uid="{00000000-0005-0000-0000-00003B000000}"/>
    <cellStyle name="Percent 3" xfId="6" xr:uid="{00000000-0005-0000-0000-00003C000000}"/>
  </cellStyles>
  <dxfs count="0"/>
  <tableStyles count="0" defaultTableStyle="TableStyleMedium9" defaultPivotStyle="PivotStyleLight16"/>
  <colors>
    <mruColors>
      <color rgb="FFFF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63500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63500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B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47625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47625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4"/>
  <sheetViews>
    <sheetView showGridLines="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K36" sqref="K36"/>
    </sheetView>
  </sheetViews>
  <sheetFormatPr defaultColWidth="8.85546875" defaultRowHeight="12.75" x14ac:dyDescent="0.2"/>
  <cols>
    <col min="1" max="1" width="4.85546875" style="409" customWidth="1"/>
    <col min="2" max="3" width="22.42578125" style="409" customWidth="1"/>
    <col min="4" max="4" width="17.42578125" style="340" customWidth="1"/>
    <col min="5" max="5" width="9.140625" style="2" customWidth="1"/>
    <col min="6" max="7" width="15.42578125" style="2" customWidth="1"/>
    <col min="8" max="8" width="16" style="396" customWidth="1"/>
    <col min="9" max="11" width="15.140625" style="409" customWidth="1"/>
    <col min="12" max="14" width="15.140625" style="409" hidden="1" customWidth="1"/>
    <col min="15" max="15" width="13.42578125" style="409" customWidth="1"/>
    <col min="16" max="16" width="14.42578125" style="409" customWidth="1"/>
    <col min="17" max="17" width="17.140625" style="409" customWidth="1"/>
    <col min="18" max="18" width="14.140625" style="409" customWidth="1"/>
    <col min="19" max="20" width="14" style="409" bestFit="1" customWidth="1"/>
    <col min="21" max="21" width="14.42578125" style="409" customWidth="1"/>
    <col min="22" max="22" width="12" style="409" customWidth="1"/>
    <col min="23" max="23" width="13.42578125" style="409" customWidth="1"/>
    <col min="24" max="24" width="13.140625" style="409" bestFit="1" customWidth="1"/>
    <col min="25" max="26" width="11" style="409" bestFit="1" customWidth="1"/>
    <col min="27" max="27" width="12" style="409" bestFit="1" customWidth="1"/>
    <col min="28" max="29" width="12.85546875" style="409" bestFit="1" customWidth="1"/>
    <col min="30" max="16384" width="8.85546875" style="409"/>
  </cols>
  <sheetData>
    <row r="1" spans="1:34" ht="18" x14ac:dyDescent="0.25">
      <c r="A1" s="339" t="s">
        <v>0</v>
      </c>
    </row>
    <row r="2" spans="1:34" ht="15" x14ac:dyDescent="0.2">
      <c r="A2" s="341" t="s">
        <v>1</v>
      </c>
      <c r="N2" s="409" t="s">
        <v>2</v>
      </c>
      <c r="Z2" s="409">
        <f>+Z7/12</f>
        <v>0</v>
      </c>
    </row>
    <row r="3" spans="1:34" x14ac:dyDescent="0.2">
      <c r="O3" s="796" t="s">
        <v>3</v>
      </c>
      <c r="P3" s="796"/>
      <c r="X3" s="396"/>
    </row>
    <row r="4" spans="1:34" s="395" customFormat="1" ht="51" x14ac:dyDescent="0.2">
      <c r="A4" s="417"/>
      <c r="B4" s="418" t="s">
        <v>4</v>
      </c>
      <c r="C4" s="413" t="s">
        <v>5</v>
      </c>
      <c r="D4" s="543" t="s">
        <v>6</v>
      </c>
      <c r="E4" s="413" t="s">
        <v>7</v>
      </c>
      <c r="F4" s="386" t="s">
        <v>8</v>
      </c>
      <c r="G4" s="386" t="s">
        <v>9</v>
      </c>
      <c r="H4" s="386" t="s">
        <v>10</v>
      </c>
      <c r="I4" s="413" t="s">
        <v>11</v>
      </c>
      <c r="J4" s="413" t="s">
        <v>12</v>
      </c>
      <c r="K4" s="413" t="s">
        <v>13</v>
      </c>
      <c r="L4" s="413" t="s">
        <v>14</v>
      </c>
      <c r="M4" s="413" t="s">
        <v>15</v>
      </c>
      <c r="N4" s="413" t="s">
        <v>16</v>
      </c>
      <c r="O4" s="413" t="s">
        <v>17</v>
      </c>
      <c r="P4" s="413" t="s">
        <v>18</v>
      </c>
      <c r="Q4" s="413" t="s">
        <v>19</v>
      </c>
      <c r="R4" s="413" t="s">
        <v>20</v>
      </c>
      <c r="S4" s="413" t="s">
        <v>21</v>
      </c>
      <c r="T4" s="413" t="s">
        <v>22</v>
      </c>
      <c r="U4" s="413" t="s">
        <v>23</v>
      </c>
      <c r="V4" s="413" t="s">
        <v>24</v>
      </c>
      <c r="W4" s="413" t="s">
        <v>25</v>
      </c>
      <c r="X4" s="413" t="s">
        <v>26</v>
      </c>
      <c r="Y4" s="544" t="s">
        <v>2</v>
      </c>
      <c r="Z4" s="544" t="s">
        <v>27</v>
      </c>
      <c r="AA4" s="544" t="s">
        <v>28</v>
      </c>
      <c r="AB4" s="413" t="s">
        <v>29</v>
      </c>
      <c r="AC4" s="413" t="s">
        <v>30</v>
      </c>
      <c r="AE4" s="366"/>
      <c r="AF4" s="342"/>
    </row>
    <row r="5" spans="1:34" hidden="1" x14ac:dyDescent="0.2">
      <c r="A5" s="414" t="s">
        <v>31</v>
      </c>
      <c r="B5" s="414"/>
      <c r="C5" s="414" t="s">
        <v>32</v>
      </c>
      <c r="D5" s="545" t="s">
        <v>33</v>
      </c>
      <c r="E5" s="546"/>
      <c r="F5" s="420">
        <v>42962</v>
      </c>
      <c r="G5" s="389"/>
      <c r="H5" s="370" t="s">
        <v>34</v>
      </c>
      <c r="I5" s="547">
        <v>100</v>
      </c>
      <c r="J5" s="419" t="s">
        <v>34</v>
      </c>
      <c r="K5" s="421">
        <v>1200</v>
      </c>
      <c r="L5" s="422" t="s">
        <v>34</v>
      </c>
      <c r="M5" s="422" t="s">
        <v>34</v>
      </c>
      <c r="N5" s="394"/>
      <c r="O5" s="372"/>
      <c r="P5" s="399"/>
      <c r="Q5" s="372"/>
      <c r="R5" s="372"/>
      <c r="S5" s="399"/>
      <c r="T5" s="399"/>
      <c r="U5" s="399"/>
      <c r="V5" s="383"/>
      <c r="W5" s="383"/>
      <c r="X5" s="548"/>
      <c r="Y5" s="549"/>
      <c r="Z5" s="549"/>
      <c r="AA5" s="549"/>
      <c r="AB5" s="396"/>
      <c r="AC5" s="396"/>
      <c r="AE5" s="346"/>
      <c r="AH5" s="396"/>
    </row>
    <row r="6" spans="1:34" hidden="1" x14ac:dyDescent="0.2">
      <c r="A6" s="398" t="s">
        <v>35</v>
      </c>
      <c r="B6" s="398"/>
      <c r="C6" s="398" t="s">
        <v>36</v>
      </c>
      <c r="D6" s="368" t="s">
        <v>37</v>
      </c>
      <c r="E6" s="369"/>
      <c r="F6" s="391">
        <v>41908</v>
      </c>
      <c r="G6" s="389"/>
      <c r="H6" s="370" t="s">
        <v>34</v>
      </c>
      <c r="I6" s="403">
        <v>4.17</v>
      </c>
      <c r="J6" s="419" t="s">
        <v>34</v>
      </c>
      <c r="K6" s="421"/>
      <c r="L6" s="422" t="s">
        <v>34</v>
      </c>
      <c r="M6" s="422" t="s">
        <v>34</v>
      </c>
      <c r="N6" s="372"/>
      <c r="O6" s="372"/>
      <c r="P6" s="399"/>
      <c r="Q6" s="372"/>
      <c r="R6" s="372"/>
      <c r="S6" s="399"/>
      <c r="T6" s="399"/>
      <c r="U6" s="399"/>
      <c r="V6" s="383"/>
      <c r="W6" s="383"/>
      <c r="X6" s="380"/>
      <c r="Y6" s="549"/>
      <c r="Z6" s="549"/>
      <c r="AA6" s="549"/>
      <c r="AB6" s="396"/>
      <c r="AC6" s="396"/>
      <c r="AE6" s="346"/>
      <c r="AH6" s="396"/>
    </row>
    <row r="7" spans="1:34" hidden="1" x14ac:dyDescent="0.2">
      <c r="A7" s="398" t="s">
        <v>38</v>
      </c>
      <c r="B7" s="398"/>
      <c r="C7" s="398" t="s">
        <v>32</v>
      </c>
      <c r="D7" s="368" t="s">
        <v>39</v>
      </c>
      <c r="E7" s="374"/>
      <c r="F7" s="391">
        <v>42507</v>
      </c>
      <c r="G7" s="389"/>
      <c r="H7" s="370" t="s">
        <v>34</v>
      </c>
      <c r="I7" s="403">
        <v>100</v>
      </c>
      <c r="J7" s="419" t="s">
        <v>34</v>
      </c>
      <c r="K7" s="421">
        <v>1200</v>
      </c>
      <c r="L7" s="422" t="s">
        <v>34</v>
      </c>
      <c r="M7" s="422" t="s">
        <v>34</v>
      </c>
      <c r="N7" s="372"/>
      <c r="O7" s="372"/>
      <c r="P7" s="399"/>
      <c r="Q7" s="371"/>
      <c r="R7" s="372"/>
      <c r="S7" s="399"/>
      <c r="T7" s="399"/>
      <c r="U7" s="399"/>
      <c r="V7" s="383"/>
      <c r="W7" s="383"/>
      <c r="X7" s="381"/>
      <c r="Y7" s="549"/>
      <c r="Z7" s="549"/>
      <c r="AA7" s="549"/>
      <c r="AB7" s="396"/>
      <c r="AC7" s="396"/>
      <c r="AE7" s="348"/>
      <c r="AH7" s="396"/>
    </row>
    <row r="8" spans="1:34" hidden="1" x14ac:dyDescent="0.2">
      <c r="A8" s="398" t="s">
        <v>40</v>
      </c>
      <c r="B8" s="398"/>
      <c r="C8" s="398" t="s">
        <v>36</v>
      </c>
      <c r="D8" s="368" t="s">
        <v>37</v>
      </c>
      <c r="E8" s="369"/>
      <c r="F8" s="391">
        <v>42027</v>
      </c>
      <c r="G8" s="389"/>
      <c r="H8" s="370" t="s">
        <v>34</v>
      </c>
      <c r="I8" s="403">
        <v>4.17</v>
      </c>
      <c r="J8" s="419" t="s">
        <v>34</v>
      </c>
      <c r="K8" s="421"/>
      <c r="L8" s="422" t="s">
        <v>34</v>
      </c>
      <c r="M8" s="422" t="s">
        <v>34</v>
      </c>
      <c r="N8" s="372"/>
      <c r="O8" s="372"/>
      <c r="P8" s="399"/>
      <c r="Q8" s="372"/>
      <c r="R8" s="372"/>
      <c r="S8" s="399"/>
      <c r="T8" s="399"/>
      <c r="U8" s="399"/>
      <c r="V8" s="383"/>
      <c r="W8" s="383"/>
      <c r="X8" s="380"/>
      <c r="Y8" s="549"/>
      <c r="Z8" s="549"/>
      <c r="AA8" s="549"/>
      <c r="AB8" s="396"/>
      <c r="AC8" s="396"/>
      <c r="AE8" s="348"/>
      <c r="AH8" s="396"/>
    </row>
    <row r="9" spans="1:34" hidden="1" x14ac:dyDescent="0.2">
      <c r="A9" s="398" t="s">
        <v>41</v>
      </c>
      <c r="B9" s="398"/>
      <c r="C9" s="398" t="s">
        <v>36</v>
      </c>
      <c r="D9" s="368" t="s">
        <v>37</v>
      </c>
      <c r="E9" s="369"/>
      <c r="F9" s="391">
        <v>41904</v>
      </c>
      <c r="G9" s="389"/>
      <c r="H9" s="370" t="s">
        <v>34</v>
      </c>
      <c r="I9" s="403">
        <v>4.17</v>
      </c>
      <c r="J9" s="419" t="s">
        <v>34</v>
      </c>
      <c r="K9" s="421"/>
      <c r="L9" s="422" t="s">
        <v>34</v>
      </c>
      <c r="M9" s="422" t="s">
        <v>34</v>
      </c>
      <c r="N9" s="372"/>
      <c r="O9" s="372"/>
      <c r="P9" s="399"/>
      <c r="Q9" s="372"/>
      <c r="R9" s="372"/>
      <c r="S9" s="399"/>
      <c r="T9" s="399"/>
      <c r="U9" s="399"/>
      <c r="V9" s="383"/>
      <c r="W9" s="383"/>
      <c r="X9" s="380"/>
      <c r="Y9" s="549"/>
      <c r="Z9" s="549"/>
      <c r="AA9" s="549"/>
      <c r="AB9" s="396"/>
      <c r="AC9" s="396"/>
      <c r="AE9" s="346"/>
      <c r="AH9" s="396"/>
    </row>
    <row r="10" spans="1:34" hidden="1" x14ac:dyDescent="0.2">
      <c r="A10" s="398" t="s">
        <v>42</v>
      </c>
      <c r="B10" s="398"/>
      <c r="C10" s="398" t="s">
        <v>36</v>
      </c>
      <c r="D10" s="368" t="s">
        <v>43</v>
      </c>
      <c r="E10" s="369"/>
      <c r="F10" s="391">
        <v>42998</v>
      </c>
      <c r="G10" s="389"/>
      <c r="H10" s="370"/>
      <c r="I10" s="498">
        <f>K10/52/56</f>
        <v>17.170329670329672</v>
      </c>
      <c r="J10" s="419">
        <f>I10*1.5</f>
        <v>25.755494505494507</v>
      </c>
      <c r="K10" s="421">
        <v>50000</v>
      </c>
      <c r="L10" s="422" t="s">
        <v>34</v>
      </c>
      <c r="M10" s="422" t="s">
        <v>34</v>
      </c>
      <c r="N10" s="372"/>
      <c r="O10" s="372"/>
      <c r="P10" s="399"/>
      <c r="Q10" s="372"/>
      <c r="R10" s="372"/>
      <c r="S10" s="399"/>
      <c r="T10" s="399"/>
      <c r="U10" s="399"/>
      <c r="V10" s="383"/>
      <c r="W10" s="383"/>
      <c r="X10" s="380"/>
      <c r="Y10" s="549"/>
      <c r="Z10" s="549"/>
      <c r="AA10" s="549"/>
      <c r="AB10" s="396"/>
      <c r="AC10" s="396"/>
      <c r="AE10" s="346"/>
      <c r="AH10" s="396"/>
    </row>
    <row r="11" spans="1:34" hidden="1" x14ac:dyDescent="0.2">
      <c r="A11" s="398" t="s">
        <v>44</v>
      </c>
      <c r="B11" s="398"/>
      <c r="C11" s="398" t="s">
        <v>32</v>
      </c>
      <c r="D11" s="368" t="s">
        <v>45</v>
      </c>
      <c r="E11" s="369"/>
      <c r="F11" s="391">
        <v>40303</v>
      </c>
      <c r="G11" s="389"/>
      <c r="H11" s="370" t="s">
        <v>34</v>
      </c>
      <c r="I11" s="403">
        <v>100</v>
      </c>
      <c r="J11" s="419" t="s">
        <v>34</v>
      </c>
      <c r="K11" s="421">
        <v>1200</v>
      </c>
      <c r="L11" s="422" t="s">
        <v>34</v>
      </c>
      <c r="M11" s="422" t="s">
        <v>34</v>
      </c>
      <c r="N11" s="372"/>
      <c r="O11" s="372"/>
      <c r="P11" s="399"/>
      <c r="Q11" s="372"/>
      <c r="R11" s="372"/>
      <c r="S11" s="399"/>
      <c r="T11" s="399"/>
      <c r="U11" s="399"/>
      <c r="V11" s="383"/>
      <c r="W11" s="383"/>
      <c r="X11" s="380"/>
      <c r="Y11" s="549"/>
      <c r="Z11" s="549"/>
      <c r="AA11" s="549"/>
      <c r="AB11" s="396"/>
      <c r="AC11" s="396"/>
      <c r="AE11" s="346"/>
      <c r="AH11" s="396"/>
    </row>
    <row r="12" spans="1:34" hidden="1" x14ac:dyDescent="0.2">
      <c r="A12" s="398" t="s">
        <v>46</v>
      </c>
      <c r="B12" s="398"/>
      <c r="C12" s="398" t="s">
        <v>36</v>
      </c>
      <c r="D12" s="368" t="s">
        <v>37</v>
      </c>
      <c r="E12" s="369"/>
      <c r="F12" s="391">
        <v>42733</v>
      </c>
      <c r="G12" s="389"/>
      <c r="H12" s="370" t="s">
        <v>34</v>
      </c>
      <c r="I12" s="403">
        <v>4.17</v>
      </c>
      <c r="J12" s="419" t="s">
        <v>34</v>
      </c>
      <c r="K12" s="421"/>
      <c r="L12" s="422" t="s">
        <v>34</v>
      </c>
      <c r="M12" s="422" t="s">
        <v>34</v>
      </c>
      <c r="N12" s="372"/>
      <c r="O12" s="372"/>
      <c r="P12" s="399"/>
      <c r="Q12" s="372"/>
      <c r="R12" s="372"/>
      <c r="S12" s="399"/>
      <c r="T12" s="399"/>
      <c r="U12" s="399"/>
      <c r="V12" s="383"/>
      <c r="W12" s="383"/>
      <c r="X12" s="380"/>
      <c r="Y12" s="549"/>
      <c r="Z12" s="549"/>
      <c r="AA12" s="549"/>
      <c r="AB12" s="396"/>
      <c r="AC12" s="396"/>
      <c r="AE12" s="346"/>
      <c r="AH12" s="396"/>
    </row>
    <row r="13" spans="1:34" x14ac:dyDescent="0.2">
      <c r="A13" s="398" t="s">
        <v>47</v>
      </c>
      <c r="B13" s="398"/>
      <c r="C13" s="398" t="s">
        <v>36</v>
      </c>
      <c r="D13" s="368" t="s">
        <v>48</v>
      </c>
      <c r="E13" s="374"/>
      <c r="F13" s="391">
        <v>38118</v>
      </c>
      <c r="G13" s="389"/>
      <c r="H13" s="370"/>
      <c r="I13" s="403">
        <f>K13/52/40</f>
        <v>42.191336538461528</v>
      </c>
      <c r="J13" s="419">
        <f>I13*1.5</f>
        <v>63.287004807692291</v>
      </c>
      <c r="K13" s="422">
        <f>'Budgeting Worksheet'!BD411</f>
        <v>87757.979999999981</v>
      </c>
      <c r="L13" s="422"/>
      <c r="M13" s="422"/>
      <c r="N13" s="372"/>
      <c r="O13" s="372">
        <f>K13*0.0145</f>
        <v>1272.4907099999998</v>
      </c>
      <c r="P13" s="399"/>
      <c r="Q13" s="372">
        <f>K13*0.003</f>
        <v>263.27393999999993</v>
      </c>
      <c r="R13" s="372"/>
      <c r="S13" s="399"/>
      <c r="T13" s="399"/>
      <c r="U13" s="399"/>
      <c r="V13" s="383"/>
      <c r="W13" s="383"/>
      <c r="X13" s="380"/>
      <c r="Y13" s="549"/>
      <c r="Z13" s="549"/>
      <c r="AA13" s="549"/>
      <c r="AB13" s="396"/>
      <c r="AC13" s="396"/>
      <c r="AE13" s="346"/>
      <c r="AH13" s="396"/>
    </row>
    <row r="14" spans="1:34" hidden="1" x14ac:dyDescent="0.2">
      <c r="A14" s="398" t="s">
        <v>49</v>
      </c>
      <c r="B14" s="398"/>
      <c r="C14" s="398" t="s">
        <v>32</v>
      </c>
      <c r="D14" s="368" t="s">
        <v>43</v>
      </c>
      <c r="E14" s="374"/>
      <c r="F14" s="391">
        <v>35551</v>
      </c>
      <c r="G14" s="389"/>
      <c r="H14" s="370" t="s">
        <v>34</v>
      </c>
      <c r="I14" s="385">
        <v>100</v>
      </c>
      <c r="J14" s="419" t="s">
        <v>34</v>
      </c>
      <c r="K14" s="421">
        <v>1200</v>
      </c>
      <c r="L14" s="422" t="s">
        <v>34</v>
      </c>
      <c r="M14" s="422" t="s">
        <v>34</v>
      </c>
      <c r="N14" s="372"/>
      <c r="O14" s="372"/>
      <c r="P14" s="399"/>
      <c r="Q14" s="372">
        <f t="shared" ref="Q14:Q36" si="0">K14*0.003</f>
        <v>3.6</v>
      </c>
      <c r="R14" s="372"/>
      <c r="S14" s="399"/>
      <c r="T14" s="399"/>
      <c r="U14" s="399"/>
      <c r="V14" s="383"/>
      <c r="W14" s="383"/>
      <c r="X14" s="380"/>
      <c r="Y14" s="549"/>
      <c r="Z14" s="549"/>
      <c r="AA14" s="549"/>
      <c r="AB14" s="396"/>
      <c r="AC14" s="396"/>
      <c r="AE14" s="348"/>
      <c r="AH14" s="396"/>
    </row>
    <row r="15" spans="1:34" hidden="1" x14ac:dyDescent="0.2">
      <c r="A15" s="398" t="s">
        <v>50</v>
      </c>
      <c r="B15" s="398"/>
      <c r="C15" s="398" t="s">
        <v>36</v>
      </c>
      <c r="D15" s="368" t="s">
        <v>51</v>
      </c>
      <c r="E15" s="374"/>
      <c r="F15" s="391">
        <v>39671</v>
      </c>
      <c r="G15" s="389"/>
      <c r="H15" s="370"/>
      <c r="I15" s="403" t="e">
        <f>K15/52/56</f>
        <v>#REF!</v>
      </c>
      <c r="J15" s="419" t="e">
        <f>I15*1.5</f>
        <v>#REF!</v>
      </c>
      <c r="K15" s="422" t="e">
        <f>'Budgeting Worksheet'!#REF!</f>
        <v>#REF!</v>
      </c>
      <c r="L15" s="422"/>
      <c r="M15" s="422"/>
      <c r="N15" s="372"/>
      <c r="O15" s="372" t="e">
        <f>K15*0.0145</f>
        <v>#REF!</v>
      </c>
      <c r="P15" s="399"/>
      <c r="Q15" s="372" t="e">
        <f t="shared" si="0"/>
        <v>#REF!</v>
      </c>
      <c r="R15" s="372"/>
      <c r="S15" s="399"/>
      <c r="T15" s="399"/>
      <c r="U15" s="399">
        <v>10</v>
      </c>
      <c r="V15" s="383"/>
      <c r="W15" s="383"/>
      <c r="X15" s="380"/>
      <c r="Y15" s="549"/>
      <c r="Z15" s="549"/>
      <c r="AA15" s="549"/>
      <c r="AB15" s="396"/>
      <c r="AC15" s="396"/>
      <c r="AE15" s="348"/>
      <c r="AH15" s="396"/>
    </row>
    <row r="16" spans="1:34" hidden="1" x14ac:dyDescent="0.2">
      <c r="A16" s="398" t="s">
        <v>52</v>
      </c>
      <c r="B16" s="398"/>
      <c r="C16" s="398" t="s">
        <v>36</v>
      </c>
      <c r="D16" s="368" t="s">
        <v>45</v>
      </c>
      <c r="E16" s="374"/>
      <c r="F16" s="391">
        <v>42037</v>
      </c>
      <c r="G16" s="389"/>
      <c r="H16" s="370"/>
      <c r="I16" s="403" t="e">
        <f>K16/52/56</f>
        <v>#REF!</v>
      </c>
      <c r="J16" s="419" t="e">
        <f>I16*1.5</f>
        <v>#REF!</v>
      </c>
      <c r="K16" s="422" t="e">
        <f>'Budgeting Worksheet'!#REF!</f>
        <v>#REF!</v>
      </c>
      <c r="L16" s="422"/>
      <c r="M16" s="422"/>
      <c r="N16" s="372"/>
      <c r="O16" s="372" t="e">
        <f>K16*0.0145</f>
        <v>#REF!</v>
      </c>
      <c r="P16" s="399"/>
      <c r="Q16" s="372" t="e">
        <f t="shared" si="0"/>
        <v>#REF!</v>
      </c>
      <c r="R16" s="372"/>
      <c r="S16" s="399"/>
      <c r="T16" s="399"/>
      <c r="U16" s="399"/>
      <c r="V16" s="383">
        <v>34</v>
      </c>
      <c r="W16" s="383"/>
      <c r="X16" s="380"/>
      <c r="Y16" s="549"/>
      <c r="Z16" s="549"/>
      <c r="AA16" s="549"/>
      <c r="AB16" s="396"/>
      <c r="AC16" s="396"/>
      <c r="AE16" s="346"/>
      <c r="AH16" s="396"/>
    </row>
    <row r="17" spans="1:34" hidden="1" x14ac:dyDescent="0.2">
      <c r="A17" s="398" t="s">
        <v>53</v>
      </c>
      <c r="B17" s="398"/>
      <c r="C17" s="398" t="s">
        <v>36</v>
      </c>
      <c r="D17" s="368" t="s">
        <v>37</v>
      </c>
      <c r="E17" s="374"/>
      <c r="F17" s="391">
        <v>42957</v>
      </c>
      <c r="G17" s="389"/>
      <c r="H17" s="370" t="s">
        <v>34</v>
      </c>
      <c r="I17" s="403">
        <v>8.33</v>
      </c>
      <c r="J17" s="419" t="s">
        <v>34</v>
      </c>
      <c r="K17" s="421"/>
      <c r="L17" s="422" t="s">
        <v>34</v>
      </c>
      <c r="M17" s="422" t="s">
        <v>34</v>
      </c>
      <c r="N17" s="372"/>
      <c r="O17" s="372"/>
      <c r="P17" s="399"/>
      <c r="Q17" s="372">
        <f t="shared" si="0"/>
        <v>0</v>
      </c>
      <c r="R17" s="372"/>
      <c r="S17" s="399"/>
      <c r="T17" s="399"/>
      <c r="U17" s="399"/>
      <c r="V17" s="383"/>
      <c r="W17" s="383"/>
      <c r="X17" s="380"/>
      <c r="Y17" s="549"/>
      <c r="Z17" s="549"/>
      <c r="AA17" s="549"/>
      <c r="AB17" s="396"/>
      <c r="AC17" s="396"/>
      <c r="AE17" s="346"/>
      <c r="AH17" s="396"/>
    </row>
    <row r="18" spans="1:34" hidden="1" x14ac:dyDescent="0.2">
      <c r="A18" s="398" t="s">
        <v>54</v>
      </c>
      <c r="B18" s="398"/>
      <c r="C18" s="398" t="s">
        <v>36</v>
      </c>
      <c r="D18" s="368" t="s">
        <v>37</v>
      </c>
      <c r="E18" s="374"/>
      <c r="F18" s="391">
        <v>42030</v>
      </c>
      <c r="G18" s="389"/>
      <c r="H18" s="370" t="s">
        <v>34</v>
      </c>
      <c r="I18" s="403">
        <v>8.33</v>
      </c>
      <c r="J18" s="419" t="s">
        <v>34</v>
      </c>
      <c r="K18" s="421"/>
      <c r="L18" s="422" t="s">
        <v>34</v>
      </c>
      <c r="M18" s="422" t="s">
        <v>34</v>
      </c>
      <c r="N18" s="372"/>
      <c r="O18" s="372"/>
      <c r="P18" s="399"/>
      <c r="Q18" s="372">
        <f t="shared" si="0"/>
        <v>0</v>
      </c>
      <c r="R18" s="372"/>
      <c r="S18" s="399"/>
      <c r="T18" s="399"/>
      <c r="U18" s="399"/>
      <c r="V18" s="383"/>
      <c r="W18" s="383"/>
      <c r="X18" s="380"/>
      <c r="Y18" s="549"/>
      <c r="Z18" s="549"/>
      <c r="AA18" s="549"/>
      <c r="AB18" s="396"/>
      <c r="AC18" s="396"/>
      <c r="AE18" s="346"/>
      <c r="AH18" s="396"/>
    </row>
    <row r="19" spans="1:34" hidden="1" x14ac:dyDescent="0.2">
      <c r="A19" s="398" t="s">
        <v>55</v>
      </c>
      <c r="B19" s="398"/>
      <c r="C19" s="398" t="s">
        <v>36</v>
      </c>
      <c r="D19" s="368" t="s">
        <v>37</v>
      </c>
      <c r="E19" s="374"/>
      <c r="F19" s="391">
        <v>42752</v>
      </c>
      <c r="G19" s="389"/>
      <c r="H19" s="370" t="s">
        <v>34</v>
      </c>
      <c r="I19" s="403">
        <v>4.17</v>
      </c>
      <c r="J19" s="419" t="s">
        <v>34</v>
      </c>
      <c r="K19" s="421"/>
      <c r="L19" s="422" t="s">
        <v>34</v>
      </c>
      <c r="M19" s="422" t="s">
        <v>34</v>
      </c>
      <c r="N19" s="372"/>
      <c r="O19" s="372"/>
      <c r="P19" s="399"/>
      <c r="Q19" s="372">
        <f t="shared" si="0"/>
        <v>0</v>
      </c>
      <c r="R19" s="372"/>
      <c r="S19" s="399"/>
      <c r="T19" s="399"/>
      <c r="U19" s="399"/>
      <c r="V19" s="383"/>
      <c r="W19" s="383"/>
      <c r="X19" s="380"/>
      <c r="Y19" s="549"/>
      <c r="Z19" s="549"/>
      <c r="AA19" s="549"/>
      <c r="AB19" s="396"/>
      <c r="AC19" s="396"/>
      <c r="AE19" s="348"/>
      <c r="AH19" s="396"/>
    </row>
    <row r="20" spans="1:34" hidden="1" x14ac:dyDescent="0.2">
      <c r="A20" s="398" t="s">
        <v>56</v>
      </c>
      <c r="B20" s="398"/>
      <c r="C20" s="398" t="s">
        <v>32</v>
      </c>
      <c r="D20" s="368" t="s">
        <v>43</v>
      </c>
      <c r="E20" s="374"/>
      <c r="F20" s="391">
        <v>41779</v>
      </c>
      <c r="G20" s="389"/>
      <c r="H20" s="370" t="s">
        <v>34</v>
      </c>
      <c r="I20" s="403">
        <v>100</v>
      </c>
      <c r="J20" s="419" t="s">
        <v>34</v>
      </c>
      <c r="K20" s="421">
        <v>1200</v>
      </c>
      <c r="L20" s="422" t="s">
        <v>34</v>
      </c>
      <c r="M20" s="422" t="s">
        <v>34</v>
      </c>
      <c r="N20" s="372"/>
      <c r="O20" s="372"/>
      <c r="P20" s="399"/>
      <c r="Q20" s="372">
        <f t="shared" si="0"/>
        <v>3.6</v>
      </c>
      <c r="R20" s="372"/>
      <c r="S20" s="399"/>
      <c r="T20" s="399"/>
      <c r="U20" s="399"/>
      <c r="V20" s="383"/>
      <c r="W20" s="383"/>
      <c r="X20" s="380"/>
      <c r="Y20" s="549"/>
      <c r="Z20" s="549"/>
      <c r="AA20" s="549"/>
      <c r="AB20" s="396"/>
      <c r="AC20" s="396"/>
      <c r="AE20" s="348"/>
      <c r="AH20" s="396"/>
    </row>
    <row r="21" spans="1:34" hidden="1" x14ac:dyDescent="0.2">
      <c r="A21" s="398" t="s">
        <v>57</v>
      </c>
      <c r="B21" s="398"/>
      <c r="C21" s="398" t="s">
        <v>36</v>
      </c>
      <c r="D21" s="368" t="s">
        <v>37</v>
      </c>
      <c r="E21" s="374"/>
      <c r="F21" s="391">
        <v>42733</v>
      </c>
      <c r="G21" s="389"/>
      <c r="H21" s="370" t="s">
        <v>34</v>
      </c>
      <c r="I21" s="403">
        <v>4.17</v>
      </c>
      <c r="J21" s="419" t="s">
        <v>34</v>
      </c>
      <c r="K21" s="421"/>
      <c r="L21" s="422" t="s">
        <v>34</v>
      </c>
      <c r="M21" s="422" t="s">
        <v>34</v>
      </c>
      <c r="N21" s="372"/>
      <c r="O21" s="372"/>
      <c r="P21" s="399"/>
      <c r="Q21" s="372">
        <f t="shared" si="0"/>
        <v>0</v>
      </c>
      <c r="R21" s="372"/>
      <c r="S21" s="399"/>
      <c r="T21" s="399"/>
      <c r="U21" s="399"/>
      <c r="V21" s="383"/>
      <c r="W21" s="383"/>
      <c r="X21" s="380"/>
      <c r="Y21" s="549"/>
      <c r="Z21" s="549"/>
      <c r="AA21" s="549"/>
      <c r="AB21" s="396"/>
      <c r="AC21" s="396"/>
      <c r="AE21" s="348"/>
      <c r="AH21" s="396"/>
    </row>
    <row r="22" spans="1:34" hidden="1" x14ac:dyDescent="0.2">
      <c r="A22" s="398" t="s">
        <v>58</v>
      </c>
      <c r="B22" s="398"/>
      <c r="C22" s="398" t="s">
        <v>36</v>
      </c>
      <c r="D22" s="368" t="s">
        <v>37</v>
      </c>
      <c r="E22" s="374"/>
      <c r="F22" s="391">
        <v>40673</v>
      </c>
      <c r="G22" s="389"/>
      <c r="H22" s="370" t="s">
        <v>34</v>
      </c>
      <c r="I22" s="403">
        <v>8.33</v>
      </c>
      <c r="J22" s="419" t="s">
        <v>34</v>
      </c>
      <c r="K22" s="421"/>
      <c r="L22" s="422" t="s">
        <v>34</v>
      </c>
      <c r="M22" s="422" t="s">
        <v>34</v>
      </c>
      <c r="N22" s="372"/>
      <c r="O22" s="372"/>
      <c r="P22" s="399"/>
      <c r="Q22" s="372">
        <f t="shared" si="0"/>
        <v>0</v>
      </c>
      <c r="R22" s="372"/>
      <c r="S22" s="399"/>
      <c r="T22" s="399"/>
      <c r="U22" s="399"/>
      <c r="V22" s="383"/>
      <c r="W22" s="383"/>
      <c r="X22" s="380"/>
      <c r="Y22" s="549"/>
      <c r="Z22" s="549"/>
      <c r="AA22" s="549"/>
      <c r="AB22" s="396"/>
      <c r="AC22" s="396"/>
      <c r="AE22" s="348"/>
      <c r="AH22" s="396"/>
    </row>
    <row r="23" spans="1:34" hidden="1" x14ac:dyDescent="0.2">
      <c r="A23" s="398" t="s">
        <v>59</v>
      </c>
      <c r="B23" s="398"/>
      <c r="C23" s="398" t="s">
        <v>32</v>
      </c>
      <c r="D23" s="368" t="s">
        <v>43</v>
      </c>
      <c r="E23" s="374"/>
      <c r="F23" s="391">
        <v>39448</v>
      </c>
      <c r="G23" s="389"/>
      <c r="H23" s="370" t="s">
        <v>34</v>
      </c>
      <c r="I23" s="403">
        <v>100</v>
      </c>
      <c r="J23" s="419" t="s">
        <v>34</v>
      </c>
      <c r="K23" s="421">
        <v>1200</v>
      </c>
      <c r="L23" s="422" t="s">
        <v>34</v>
      </c>
      <c r="M23" s="422" t="s">
        <v>34</v>
      </c>
      <c r="N23" s="372"/>
      <c r="O23" s="372"/>
      <c r="P23" s="399"/>
      <c r="Q23" s="372">
        <f t="shared" si="0"/>
        <v>3.6</v>
      </c>
      <c r="R23" s="372"/>
      <c r="S23" s="399"/>
      <c r="T23" s="399"/>
      <c r="U23" s="399"/>
      <c r="V23" s="383"/>
      <c r="W23" s="383"/>
      <c r="X23" s="380"/>
      <c r="Y23" s="549"/>
      <c r="Z23" s="549"/>
      <c r="AA23" s="549"/>
      <c r="AB23" s="396"/>
      <c r="AC23" s="396"/>
      <c r="AE23" s="348"/>
      <c r="AH23" s="396"/>
    </row>
    <row r="24" spans="1:34" x14ac:dyDescent="0.2">
      <c r="A24" s="398" t="s">
        <v>60</v>
      </c>
      <c r="B24" s="398"/>
      <c r="C24" s="398" t="s">
        <v>61</v>
      </c>
      <c r="D24" s="368" t="s">
        <v>62</v>
      </c>
      <c r="E24" s="374"/>
      <c r="F24" s="391">
        <v>42211</v>
      </c>
      <c r="G24" s="389"/>
      <c r="H24" s="370"/>
      <c r="I24" s="403">
        <f>K24/52/36</f>
        <v>33.012820512820518</v>
      </c>
      <c r="J24" s="419">
        <f>I24*1.5</f>
        <v>49.519230769230774</v>
      </c>
      <c r="K24" s="422">
        <f>'Budgeting Worksheet'!BD415</f>
        <v>61800</v>
      </c>
      <c r="L24" s="422" t="s">
        <v>34</v>
      </c>
      <c r="M24" s="422" t="s">
        <v>34</v>
      </c>
      <c r="N24" s="372"/>
      <c r="O24" s="536">
        <f>3720+870</f>
        <v>4590</v>
      </c>
      <c r="P24" s="399"/>
      <c r="Q24" s="372">
        <f t="shared" si="0"/>
        <v>185.4</v>
      </c>
      <c r="R24" s="372"/>
      <c r="S24" s="399"/>
      <c r="T24" s="399"/>
      <c r="U24" s="399"/>
      <c r="V24" s="383">
        <v>34</v>
      </c>
      <c r="W24" s="383"/>
      <c r="X24" s="380"/>
      <c r="Y24" s="549"/>
      <c r="Z24" s="549"/>
      <c r="AA24" s="549"/>
      <c r="AB24" s="396"/>
      <c r="AC24" s="396"/>
      <c r="AE24" s="348"/>
      <c r="AH24" s="396"/>
    </row>
    <row r="25" spans="1:34" hidden="1" x14ac:dyDescent="0.2">
      <c r="A25" s="398" t="s">
        <v>63</v>
      </c>
      <c r="B25" s="398"/>
      <c r="C25" s="398" t="s">
        <v>36</v>
      </c>
      <c r="D25" s="368" t="s">
        <v>37</v>
      </c>
      <c r="E25" s="374"/>
      <c r="F25" s="391">
        <v>42030</v>
      </c>
      <c r="G25" s="389"/>
      <c r="H25" s="370" t="s">
        <v>34</v>
      </c>
      <c r="I25" s="403">
        <f t="shared" ref="I25:I28" si="1">K25/52/36</f>
        <v>0</v>
      </c>
      <c r="J25" s="419">
        <f t="shared" ref="J25:J36" si="2">I25*1.5</f>
        <v>0</v>
      </c>
      <c r="K25" s="421"/>
      <c r="L25" s="422" t="s">
        <v>34</v>
      </c>
      <c r="M25" s="422" t="s">
        <v>34</v>
      </c>
      <c r="N25" s="372"/>
      <c r="O25" s="372"/>
      <c r="P25" s="399"/>
      <c r="Q25" s="372">
        <f t="shared" si="0"/>
        <v>0</v>
      </c>
      <c r="R25" s="372"/>
      <c r="S25" s="399"/>
      <c r="T25" s="399"/>
      <c r="U25" s="399"/>
      <c r="V25" s="383"/>
      <c r="W25" s="383"/>
      <c r="X25" s="380"/>
      <c r="Y25" s="549"/>
      <c r="Z25" s="549"/>
      <c r="AA25" s="549"/>
      <c r="AB25" s="396"/>
      <c r="AC25" s="396"/>
      <c r="AE25" s="348"/>
      <c r="AH25" s="396"/>
    </row>
    <row r="26" spans="1:34" hidden="1" x14ac:dyDescent="0.2">
      <c r="A26" s="398" t="s">
        <v>64</v>
      </c>
      <c r="B26" s="398"/>
      <c r="C26" s="398" t="s">
        <v>36</v>
      </c>
      <c r="D26" s="368" t="s">
        <v>37</v>
      </c>
      <c r="E26" s="374"/>
      <c r="F26" s="391">
        <v>39919</v>
      </c>
      <c r="G26" s="389"/>
      <c r="H26" s="370" t="s">
        <v>34</v>
      </c>
      <c r="I26" s="403">
        <f t="shared" si="1"/>
        <v>0</v>
      </c>
      <c r="J26" s="419">
        <f t="shared" si="2"/>
        <v>0</v>
      </c>
      <c r="K26" s="372"/>
      <c r="L26" s="422" t="s">
        <v>34</v>
      </c>
      <c r="M26" s="422" t="s">
        <v>34</v>
      </c>
      <c r="N26" s="372"/>
      <c r="O26" s="372"/>
      <c r="P26" s="399"/>
      <c r="Q26" s="372">
        <f t="shared" si="0"/>
        <v>0</v>
      </c>
      <c r="R26" s="372"/>
      <c r="S26" s="399"/>
      <c r="T26" s="399"/>
      <c r="U26" s="399"/>
      <c r="V26" s="383"/>
      <c r="W26" s="383"/>
      <c r="X26" s="380"/>
      <c r="Y26" s="549"/>
      <c r="Z26" s="549"/>
      <c r="AA26" s="549"/>
      <c r="AB26" s="396"/>
      <c r="AC26" s="396"/>
      <c r="AE26" s="348"/>
      <c r="AH26" s="396"/>
    </row>
    <row r="27" spans="1:34" hidden="1" x14ac:dyDescent="0.2">
      <c r="A27" s="398" t="s">
        <v>65</v>
      </c>
      <c r="B27" s="398"/>
      <c r="C27" s="398" t="s">
        <v>36</v>
      </c>
      <c r="D27" s="368" t="s">
        <v>37</v>
      </c>
      <c r="E27" s="374"/>
      <c r="F27" s="391">
        <v>42992</v>
      </c>
      <c r="G27" s="389"/>
      <c r="H27" s="370" t="s">
        <v>34</v>
      </c>
      <c r="I27" s="403">
        <f t="shared" si="1"/>
        <v>0</v>
      </c>
      <c r="J27" s="419">
        <f t="shared" si="2"/>
        <v>0</v>
      </c>
      <c r="K27" s="372"/>
      <c r="L27" s="372"/>
      <c r="M27" s="422"/>
      <c r="N27" s="372"/>
      <c r="O27" s="372"/>
      <c r="P27" s="399"/>
      <c r="Q27" s="372">
        <f t="shared" si="0"/>
        <v>0</v>
      </c>
      <c r="R27" s="372"/>
      <c r="S27" s="399"/>
      <c r="T27" s="399"/>
      <c r="U27" s="399"/>
      <c r="V27" s="383"/>
      <c r="W27" s="383"/>
      <c r="X27" s="380"/>
      <c r="Y27" s="549"/>
      <c r="Z27" s="549"/>
      <c r="AA27" s="549"/>
      <c r="AB27" s="396"/>
      <c r="AC27" s="396"/>
      <c r="AE27" s="348"/>
      <c r="AH27" s="396"/>
    </row>
    <row r="28" spans="1:34" hidden="1" x14ac:dyDescent="0.2">
      <c r="I28" s="403">
        <f t="shared" si="1"/>
        <v>0</v>
      </c>
      <c r="J28" s="419">
        <f t="shared" si="2"/>
        <v>0</v>
      </c>
      <c r="N28" s="372"/>
      <c r="O28" s="372"/>
      <c r="P28" s="399"/>
      <c r="Q28" s="372">
        <f t="shared" si="0"/>
        <v>0</v>
      </c>
      <c r="R28" s="372"/>
      <c r="S28" s="399"/>
      <c r="T28" s="399"/>
      <c r="U28" s="399"/>
      <c r="V28" s="383"/>
      <c r="W28" s="383"/>
      <c r="X28" s="380"/>
      <c r="Y28" s="549"/>
      <c r="Z28" s="549"/>
      <c r="AA28" s="549"/>
      <c r="AB28" s="396"/>
      <c r="AC28" s="396"/>
      <c r="AE28" s="348"/>
      <c r="AH28" s="396"/>
    </row>
    <row r="29" spans="1:34" x14ac:dyDescent="0.2">
      <c r="A29" s="367" t="s">
        <v>66</v>
      </c>
      <c r="B29" s="398"/>
      <c r="C29" s="398" t="s">
        <v>36</v>
      </c>
      <c r="D29" s="368" t="s">
        <v>45</v>
      </c>
      <c r="E29" s="369"/>
      <c r="F29" s="391">
        <v>42998</v>
      </c>
      <c r="G29" s="389"/>
      <c r="H29" s="370"/>
      <c r="I29" s="403">
        <f>K29/52/56</f>
        <v>18.215975274725277</v>
      </c>
      <c r="J29" s="419">
        <f t="shared" si="2"/>
        <v>27.323962912087914</v>
      </c>
      <c r="K29" s="530">
        <f>'Budgeting Worksheet'!BD414</f>
        <v>53044.920000000013</v>
      </c>
      <c r="L29" s="373"/>
      <c r="M29" s="373"/>
      <c r="N29" s="372"/>
      <c r="O29" s="372">
        <f>K29*0.0145</f>
        <v>769.15134000000023</v>
      </c>
      <c r="P29" s="399"/>
      <c r="Q29" s="372">
        <f t="shared" si="0"/>
        <v>159.13476000000003</v>
      </c>
      <c r="R29" s="372"/>
      <c r="S29" s="399"/>
      <c r="T29" s="399"/>
      <c r="U29" s="399">
        <v>14</v>
      </c>
      <c r="V29" s="383">
        <v>34</v>
      </c>
      <c r="W29" s="383"/>
      <c r="X29" s="380"/>
      <c r="Y29" s="549"/>
      <c r="Z29" s="549"/>
      <c r="AA29" s="549"/>
      <c r="AB29" s="396"/>
      <c r="AC29" s="396"/>
      <c r="AE29" s="346"/>
      <c r="AH29" s="396"/>
    </row>
    <row r="30" spans="1:34" x14ac:dyDescent="0.2">
      <c r="A30" s="534" t="s">
        <v>67</v>
      </c>
      <c r="B30" s="398"/>
      <c r="C30" s="398"/>
      <c r="D30" s="368"/>
      <c r="E30" s="374"/>
      <c r="F30" s="391"/>
      <c r="G30" s="389"/>
      <c r="H30" s="370"/>
      <c r="I30" s="403"/>
      <c r="J30" s="419">
        <f t="shared" si="2"/>
        <v>0</v>
      </c>
      <c r="K30" s="530">
        <f>'Budgeting Worksheet'!BD416</f>
        <v>0</v>
      </c>
      <c r="L30" s="373"/>
      <c r="M30" s="373"/>
      <c r="N30" s="372"/>
      <c r="O30" s="372"/>
      <c r="P30" s="399"/>
      <c r="Q30" s="372">
        <f t="shared" si="0"/>
        <v>0</v>
      </c>
      <c r="R30" s="372"/>
      <c r="S30" s="399"/>
      <c r="T30" s="399"/>
      <c r="U30" s="399"/>
      <c r="V30" s="383"/>
      <c r="W30" s="383"/>
      <c r="X30" s="380"/>
      <c r="Y30" s="549"/>
      <c r="Z30" s="549"/>
      <c r="AA30" s="549"/>
      <c r="AB30" s="396"/>
      <c r="AC30" s="396"/>
      <c r="AE30" s="346"/>
      <c r="AH30" s="396"/>
    </row>
    <row r="31" spans="1:34" x14ac:dyDescent="0.2">
      <c r="A31" s="534" t="s">
        <v>68</v>
      </c>
      <c r="B31" s="398" t="s">
        <v>534</v>
      </c>
      <c r="C31" s="398" t="s">
        <v>36</v>
      </c>
      <c r="D31" s="368" t="s">
        <v>533</v>
      </c>
      <c r="E31" s="374"/>
      <c r="F31" s="391">
        <v>43155</v>
      </c>
      <c r="G31" s="389"/>
      <c r="H31" s="370"/>
      <c r="I31" s="403">
        <f t="shared" ref="I31:I33" si="3">K31/52/56</f>
        <v>16.394402472527471</v>
      </c>
      <c r="J31" s="419">
        <f t="shared" ref="J31:J33" si="4">I31*1.5</f>
        <v>24.591603708791204</v>
      </c>
      <c r="K31" s="530">
        <f>'Budgeting Worksheet'!BD417</f>
        <v>47740.5</v>
      </c>
      <c r="L31" s="372"/>
      <c r="M31" s="372"/>
      <c r="N31" s="372"/>
      <c r="O31" s="372">
        <f>K31*0.0145</f>
        <v>692.23725000000002</v>
      </c>
      <c r="P31" s="399"/>
      <c r="Q31" s="372">
        <f t="shared" ref="Q31:Q33" si="5">K31*0.003</f>
        <v>143.22149999999999</v>
      </c>
      <c r="R31" s="372"/>
      <c r="S31" s="399"/>
      <c r="T31" s="399"/>
      <c r="U31" s="399"/>
      <c r="V31" s="383"/>
      <c r="W31" s="383"/>
      <c r="X31" s="380"/>
      <c r="Y31" s="549"/>
      <c r="Z31" s="549"/>
      <c r="AA31" s="549"/>
      <c r="AB31" s="396"/>
      <c r="AC31" s="396"/>
      <c r="AE31" s="348"/>
      <c r="AH31" s="396"/>
    </row>
    <row r="32" spans="1:34" x14ac:dyDescent="0.2">
      <c r="A32" s="534" t="s">
        <v>68</v>
      </c>
      <c r="B32" s="398" t="s">
        <v>535</v>
      </c>
      <c r="C32" s="398" t="s">
        <v>36</v>
      </c>
      <c r="D32" s="368" t="s">
        <v>533</v>
      </c>
      <c r="E32" s="374"/>
      <c r="F32" s="391">
        <v>43101</v>
      </c>
      <c r="G32" s="389"/>
      <c r="H32" s="370"/>
      <c r="I32" s="403">
        <f t="shared" si="3"/>
        <v>16.394402472527471</v>
      </c>
      <c r="J32" s="419">
        <f t="shared" si="4"/>
        <v>24.591603708791204</v>
      </c>
      <c r="K32" s="530">
        <f>'Budgeting Worksheet'!BD418</f>
        <v>47740.5</v>
      </c>
      <c r="L32" s="372"/>
      <c r="M32" s="372"/>
      <c r="N32" s="372"/>
      <c r="O32" s="372">
        <f t="shared" ref="O32:O33" si="6">K32*0.0145</f>
        <v>692.23725000000002</v>
      </c>
      <c r="P32" s="399"/>
      <c r="Q32" s="372">
        <f t="shared" si="5"/>
        <v>143.22149999999999</v>
      </c>
      <c r="R32" s="372"/>
      <c r="S32" s="399"/>
      <c r="T32" s="399"/>
      <c r="U32" s="399"/>
      <c r="V32" s="383"/>
      <c r="W32" s="383"/>
      <c r="X32" s="380"/>
      <c r="Y32" s="549"/>
      <c r="Z32" s="549"/>
      <c r="AA32" s="549"/>
      <c r="AB32" s="396"/>
      <c r="AC32" s="396"/>
      <c r="AE32" s="348"/>
    </row>
    <row r="33" spans="1:34" ht="15" hidden="1" x14ac:dyDescent="0.25">
      <c r="A33" s="535" t="s">
        <v>68</v>
      </c>
      <c r="B33" s="375" t="s">
        <v>536</v>
      </c>
      <c r="C33" s="398" t="s">
        <v>36</v>
      </c>
      <c r="D33" s="368" t="s">
        <v>533</v>
      </c>
      <c r="E33" s="376"/>
      <c r="F33" s="700">
        <v>43285</v>
      </c>
      <c r="G33" s="387"/>
      <c r="H33" s="388"/>
      <c r="I33" s="403" t="e">
        <f t="shared" si="3"/>
        <v>#REF!</v>
      </c>
      <c r="J33" s="419" t="e">
        <f t="shared" si="4"/>
        <v>#REF!</v>
      </c>
      <c r="K33" s="530" t="e">
        <f>'Budgeting Worksheet'!#REF!</f>
        <v>#REF!</v>
      </c>
      <c r="L33" s="378"/>
      <c r="M33" s="378"/>
      <c r="N33" s="393"/>
      <c r="O33" s="372" t="e">
        <f t="shared" si="6"/>
        <v>#REF!</v>
      </c>
      <c r="P33" s="399"/>
      <c r="Q33" s="372" t="e">
        <f t="shared" si="5"/>
        <v>#REF!</v>
      </c>
      <c r="R33" s="377"/>
      <c r="S33" s="384"/>
      <c r="T33" s="384"/>
      <c r="U33" s="384"/>
      <c r="V33" s="384"/>
      <c r="W33" s="384"/>
      <c r="X33" s="382"/>
      <c r="Y33" s="379"/>
      <c r="Z33" s="379"/>
      <c r="AA33" s="379"/>
      <c r="AB33" s="396"/>
      <c r="AC33" s="396"/>
      <c r="AE33" s="348"/>
    </row>
    <row r="34" spans="1:34" x14ac:dyDescent="0.2">
      <c r="A34" s="744" t="s">
        <v>599</v>
      </c>
      <c r="B34" s="398"/>
      <c r="C34" s="398" t="s">
        <v>36</v>
      </c>
      <c r="D34" s="368" t="s">
        <v>533</v>
      </c>
      <c r="E34" s="374"/>
      <c r="F34" s="391">
        <v>43155</v>
      </c>
      <c r="G34" s="389"/>
      <c r="H34" s="370"/>
      <c r="I34" s="403">
        <f t="shared" ref="I34:I36" si="7">K34/52/56</f>
        <v>17.685439560412089</v>
      </c>
      <c r="J34" s="419">
        <f t="shared" si="2"/>
        <v>26.528159340618132</v>
      </c>
      <c r="K34" s="530">
        <f>'Budgeting Worksheet'!BD412</f>
        <v>51499.999999920001</v>
      </c>
      <c r="L34" s="372"/>
      <c r="M34" s="372"/>
      <c r="N34" s="372"/>
      <c r="O34" s="372">
        <f>K34*0.0145</f>
        <v>746.74999999884005</v>
      </c>
      <c r="P34" s="399"/>
      <c r="Q34" s="372">
        <f t="shared" si="0"/>
        <v>154.49999999976001</v>
      </c>
      <c r="R34" s="372"/>
      <c r="S34" s="399"/>
      <c r="T34" s="399"/>
      <c r="U34" s="399"/>
      <c r="V34" s="383"/>
      <c r="W34" s="383"/>
      <c r="X34" s="380"/>
      <c r="Y34" s="549"/>
      <c r="Z34" s="549"/>
      <c r="AA34" s="549"/>
      <c r="AB34" s="396"/>
      <c r="AC34" s="396"/>
      <c r="AE34" s="348"/>
      <c r="AH34" s="396"/>
    </row>
    <row r="35" spans="1:34" x14ac:dyDescent="0.2">
      <c r="A35" s="744" t="s">
        <v>600</v>
      </c>
      <c r="B35" s="398"/>
      <c r="C35" s="398" t="s">
        <v>36</v>
      </c>
      <c r="D35" s="368" t="s">
        <v>533</v>
      </c>
      <c r="E35" s="374"/>
      <c r="F35" s="391">
        <v>43101</v>
      </c>
      <c r="G35" s="389"/>
      <c r="H35" s="370"/>
      <c r="I35" s="403">
        <f t="shared" si="7"/>
        <v>17.685439560412089</v>
      </c>
      <c r="J35" s="419">
        <f t="shared" si="2"/>
        <v>26.528159340618132</v>
      </c>
      <c r="K35" s="530">
        <f>'Budgeting Worksheet'!BD413</f>
        <v>51499.999999920001</v>
      </c>
      <c r="L35" s="372"/>
      <c r="M35" s="372"/>
      <c r="N35" s="372"/>
      <c r="O35" s="372">
        <f t="shared" ref="O35:O36" si="8">K35*0.0145</f>
        <v>746.74999999884005</v>
      </c>
      <c r="P35" s="399"/>
      <c r="Q35" s="372">
        <f t="shared" si="0"/>
        <v>154.49999999976001</v>
      </c>
      <c r="R35" s="372"/>
      <c r="S35" s="399"/>
      <c r="T35" s="399"/>
      <c r="U35" s="399"/>
      <c r="V35" s="383"/>
      <c r="W35" s="383"/>
      <c r="X35" s="380"/>
      <c r="Y35" s="549"/>
      <c r="Z35" s="549"/>
      <c r="AA35" s="549"/>
      <c r="AB35" s="396"/>
      <c r="AC35" s="396"/>
      <c r="AE35" s="348"/>
    </row>
    <row r="36" spans="1:34" ht="15" x14ac:dyDescent="0.25">
      <c r="A36" s="745" t="s">
        <v>601</v>
      </c>
      <c r="B36" s="375"/>
      <c r="C36" s="398" t="s">
        <v>36</v>
      </c>
      <c r="D36" s="368" t="s">
        <v>533</v>
      </c>
      <c r="E36" s="376"/>
      <c r="F36" s="700">
        <v>43285</v>
      </c>
      <c r="G36" s="387"/>
      <c r="H36" s="388"/>
      <c r="I36" s="403">
        <f t="shared" si="7"/>
        <v>15.916895604395604</v>
      </c>
      <c r="J36" s="419">
        <f t="shared" si="2"/>
        <v>23.875343406593405</v>
      </c>
      <c r="K36" s="530">
        <f>'Budgeting Worksheet'!BD419</f>
        <v>46350</v>
      </c>
      <c r="L36" s="378"/>
      <c r="M36" s="378"/>
      <c r="N36" s="393"/>
      <c r="O36" s="372">
        <f t="shared" si="8"/>
        <v>672.07500000000005</v>
      </c>
      <c r="P36" s="399"/>
      <c r="Q36" s="372">
        <f t="shared" si="0"/>
        <v>139.05000000000001</v>
      </c>
      <c r="R36" s="377"/>
      <c r="S36" s="384"/>
      <c r="T36" s="384"/>
      <c r="U36" s="384"/>
      <c r="V36" s="384"/>
      <c r="W36" s="384"/>
      <c r="X36" s="382"/>
      <c r="Y36" s="379"/>
      <c r="Z36" s="379"/>
      <c r="AA36" s="379"/>
      <c r="AB36" s="396"/>
      <c r="AC36" s="396"/>
      <c r="AE36" s="348"/>
    </row>
    <row r="37" spans="1:34" s="19" customFormat="1" ht="15" x14ac:dyDescent="0.25">
      <c r="A37" s="415"/>
      <c r="B37" s="415" t="s">
        <v>69</v>
      </c>
      <c r="C37" s="415"/>
      <c r="D37" s="550"/>
      <c r="E37" s="551"/>
      <c r="F37" s="551"/>
      <c r="G37" s="552">
        <f t="shared" ref="G37:AC37" si="9">SUM(G5:G36)</f>
        <v>0</v>
      </c>
      <c r="H37" s="553">
        <f t="shared" si="9"/>
        <v>0</v>
      </c>
      <c r="I37" s="554">
        <f>SUM(I13,I24,I29,I30,I31,I32,I34,I35,I36)</f>
        <v>177.49671199628202</v>
      </c>
      <c r="J37" s="554">
        <f t="shared" ref="J37:O37" si="10">SUM(J13,J24,J29,J30,J31,J32,J34,J35,J36)</f>
        <v>266.24506799442304</v>
      </c>
      <c r="K37" s="554">
        <f t="shared" si="10"/>
        <v>447433.89999984007</v>
      </c>
      <c r="L37" s="554">
        <f t="shared" si="10"/>
        <v>0</v>
      </c>
      <c r="M37" s="554">
        <f t="shared" si="10"/>
        <v>0</v>
      </c>
      <c r="N37" s="554">
        <f t="shared" si="10"/>
        <v>0</v>
      </c>
      <c r="O37" s="554">
        <f t="shared" si="10"/>
        <v>10181.69154999768</v>
      </c>
      <c r="P37" s="554">
        <f>SUM(P13,P24,P29,P30,P31,P32,P34,P35,P36)</f>
        <v>0</v>
      </c>
      <c r="Q37" s="554">
        <f t="shared" ref="Q37" si="11">SUM(Q13,Q24,Q29,Q30,Q31,Q32,Q34,Q35,Q36)</f>
        <v>1342.30169999952</v>
      </c>
      <c r="R37" s="555">
        <f t="shared" si="9"/>
        <v>0</v>
      </c>
      <c r="S37" s="555">
        <f t="shared" si="9"/>
        <v>0</v>
      </c>
      <c r="T37" s="555">
        <f t="shared" si="9"/>
        <v>0</v>
      </c>
      <c r="U37" s="555">
        <f t="shared" si="9"/>
        <v>24</v>
      </c>
      <c r="V37" s="555">
        <f t="shared" si="9"/>
        <v>102</v>
      </c>
      <c r="W37" s="555">
        <f t="shared" si="9"/>
        <v>0</v>
      </c>
      <c r="X37" s="555">
        <f t="shared" si="9"/>
        <v>0</v>
      </c>
      <c r="Y37" s="556">
        <f t="shared" si="9"/>
        <v>0</v>
      </c>
      <c r="Z37" s="556">
        <f t="shared" si="9"/>
        <v>0</v>
      </c>
      <c r="AA37" s="556">
        <f t="shared" si="9"/>
        <v>0</v>
      </c>
      <c r="AB37" s="555">
        <f t="shared" si="9"/>
        <v>0</v>
      </c>
      <c r="AC37" s="554">
        <f t="shared" si="9"/>
        <v>0</v>
      </c>
    </row>
    <row r="38" spans="1:34" ht="12.95" hidden="1" customHeight="1" x14ac:dyDescent="0.2">
      <c r="B38" s="397" t="s">
        <v>70</v>
      </c>
      <c r="C38" s="397"/>
      <c r="D38" s="349"/>
      <c r="E38" s="728"/>
      <c r="F38" s="728"/>
      <c r="G38" s="728"/>
      <c r="H38" s="343"/>
      <c r="I38" s="350"/>
      <c r="J38" s="350"/>
      <c r="K38" s="350">
        <f>+K37/26</f>
        <v>17208.996153840002</v>
      </c>
      <c r="L38" s="350">
        <f>+L37/12</f>
        <v>0</v>
      </c>
      <c r="M38" s="350">
        <f>+M37/12</f>
        <v>0</v>
      </c>
      <c r="N38" s="350">
        <f>+(N37)/26</f>
        <v>0</v>
      </c>
      <c r="O38" s="392">
        <f t="shared" ref="O38:T38" si="12">+O37/12</f>
        <v>848.47429583313999</v>
      </c>
      <c r="P38" s="409">
        <f t="shared" si="12"/>
        <v>0</v>
      </c>
      <c r="Q38" s="392">
        <f t="shared" si="12"/>
        <v>111.85847499995999</v>
      </c>
      <c r="R38" s="392">
        <f t="shared" si="12"/>
        <v>0</v>
      </c>
      <c r="S38" s="409">
        <f t="shared" si="12"/>
        <v>0</v>
      </c>
      <c r="T38" s="409">
        <f t="shared" si="12"/>
        <v>0</v>
      </c>
      <c r="U38" s="409">
        <f>+U37/12</f>
        <v>2</v>
      </c>
      <c r="V38" s="409">
        <f>+V37/12</f>
        <v>8.5</v>
      </c>
      <c r="W38" s="409">
        <f>+W37/12</f>
        <v>0</v>
      </c>
    </row>
    <row r="39" spans="1:34" ht="12.95" hidden="1" customHeight="1" x14ac:dyDescent="0.2">
      <c r="E39" s="198" t="s">
        <v>71</v>
      </c>
      <c r="F39" s="351"/>
      <c r="G39" s="351"/>
      <c r="I39" s="350"/>
      <c r="J39" s="350"/>
      <c r="K39" s="350"/>
      <c r="L39" s="350"/>
      <c r="M39" s="350"/>
      <c r="N39" s="350"/>
      <c r="O39" s="236" t="s">
        <v>72</v>
      </c>
      <c r="P39" s="352" t="e">
        <f>#REF!*0.03</f>
        <v>#REF!</v>
      </c>
      <c r="Q39" s="352"/>
    </row>
    <row r="40" spans="1:34" ht="12.95" hidden="1" customHeight="1" x14ac:dyDescent="0.2">
      <c r="E40" s="198" t="s">
        <v>73</v>
      </c>
      <c r="F40" s="351" t="s">
        <v>74</v>
      </c>
      <c r="G40" s="351"/>
      <c r="I40" s="350"/>
      <c r="J40" s="350"/>
      <c r="K40" s="350"/>
      <c r="L40" s="350"/>
      <c r="M40" s="350"/>
      <c r="N40" s="350"/>
      <c r="U40" s="348"/>
      <c r="V40" s="348"/>
    </row>
    <row r="41" spans="1:34" s="17" customFormat="1" ht="14.1" hidden="1" customHeight="1" x14ac:dyDescent="0.25">
      <c r="D41" s="353"/>
      <c r="E41" s="354"/>
      <c r="F41" s="355"/>
      <c r="G41" s="355"/>
      <c r="H41" s="356"/>
      <c r="I41" s="557"/>
      <c r="J41" s="557" t="e">
        <f>K47/12</f>
        <v>#REF!</v>
      </c>
      <c r="K41" s="557"/>
      <c r="L41" s="557"/>
      <c r="M41" s="557"/>
      <c r="N41" s="557"/>
      <c r="O41" s="558" t="s">
        <v>75</v>
      </c>
      <c r="P41" s="559" t="e">
        <f>P39+#REF!</f>
        <v>#REF!</v>
      </c>
      <c r="Q41" s="28"/>
    </row>
    <row r="42" spans="1:34" ht="39" hidden="1" customHeight="1" x14ac:dyDescent="0.2">
      <c r="A42" s="560"/>
      <c r="B42" s="413" t="s">
        <v>4</v>
      </c>
      <c r="C42" s="416"/>
      <c r="D42" s="798" t="s">
        <v>6</v>
      </c>
      <c r="E42" s="799"/>
      <c r="F42" s="800"/>
      <c r="G42" s="726" t="s">
        <v>76</v>
      </c>
      <c r="H42" s="561" t="s">
        <v>77</v>
      </c>
      <c r="I42" s="413" t="s">
        <v>78</v>
      </c>
      <c r="J42" s="413" t="s">
        <v>79</v>
      </c>
      <c r="K42" s="413" t="s">
        <v>80</v>
      </c>
      <c r="L42" s="413" t="s">
        <v>81</v>
      </c>
      <c r="M42" s="413" t="s">
        <v>20</v>
      </c>
      <c r="N42" s="413" t="s">
        <v>82</v>
      </c>
      <c r="O42" s="413" t="s">
        <v>83</v>
      </c>
      <c r="P42" s="413" t="s">
        <v>84</v>
      </c>
      <c r="Q42" s="544" t="s">
        <v>2</v>
      </c>
      <c r="R42" s="544" t="s">
        <v>27</v>
      </c>
      <c r="S42" s="413" t="s">
        <v>85</v>
      </c>
      <c r="T42" s="413" t="s">
        <v>30</v>
      </c>
    </row>
    <row r="43" spans="1:34" ht="12.95" hidden="1" customHeight="1" x14ac:dyDescent="0.2">
      <c r="A43" s="409">
        <v>1</v>
      </c>
      <c r="B43" s="270"/>
      <c r="C43" s="270"/>
      <c r="D43" s="801"/>
      <c r="E43" s="801"/>
      <c r="F43" s="801"/>
      <c r="G43" s="347"/>
      <c r="H43" s="344" t="e">
        <f>+#REF!*2080</f>
        <v>#REF!</v>
      </c>
      <c r="I43" s="345" t="e">
        <f>+#REF!*2080</f>
        <v>#REF!</v>
      </c>
      <c r="J43" s="345" t="e">
        <f>+I43*#REF!</f>
        <v>#REF!</v>
      </c>
      <c r="K43" s="400" t="e">
        <f>+#REF!+#REF!</f>
        <v>#REF!</v>
      </c>
      <c r="L43" s="401" t="e">
        <f>#REF!*0.0053</f>
        <v>#REF!</v>
      </c>
      <c r="M43" s="401" t="e">
        <f>#REF!*0.03</f>
        <v>#REF!</v>
      </c>
      <c r="N43" s="400" t="e">
        <f>#REF!</f>
        <v>#REF!</v>
      </c>
      <c r="O43" s="400" t="e">
        <f>#REF!</f>
        <v>#REF!</v>
      </c>
      <c r="P43" s="343" t="e">
        <f>SUM(K43:O43)</f>
        <v>#REF!</v>
      </c>
      <c r="Q43" s="402" t="e">
        <f>#REF!</f>
        <v>#REF!</v>
      </c>
      <c r="R43" s="402" t="e">
        <f>#REF!</f>
        <v>#REF!</v>
      </c>
      <c r="S43" s="396" t="e">
        <f>#REF!</f>
        <v>#REF!</v>
      </c>
      <c r="T43" s="396" t="e">
        <f>#REF!</f>
        <v>#REF!</v>
      </c>
    </row>
    <row r="44" spans="1:34" ht="12.95" hidden="1" customHeight="1" x14ac:dyDescent="0.2">
      <c r="A44" s="409">
        <v>2</v>
      </c>
      <c r="B44" s="270"/>
      <c r="C44" s="270"/>
      <c r="D44" s="802"/>
      <c r="E44" s="802"/>
      <c r="F44" s="802"/>
      <c r="G44" s="727"/>
      <c r="H44" s="343" t="e">
        <f>#REF!*2080</f>
        <v>#REF!</v>
      </c>
      <c r="I44" s="345" t="e">
        <f>+#REF!*2080</f>
        <v>#REF!</v>
      </c>
      <c r="J44" s="345" t="e">
        <f>+I44*#REF!</f>
        <v>#REF!</v>
      </c>
      <c r="K44" s="400">
        <v>0</v>
      </c>
      <c r="L44" s="401" t="e">
        <f>#REF!*0.0053</f>
        <v>#REF!</v>
      </c>
      <c r="M44" s="401" t="e">
        <f>#REF!*0.03</f>
        <v>#REF!</v>
      </c>
      <c r="N44" s="400">
        <v>0</v>
      </c>
      <c r="O44" s="400" t="e">
        <f>#REF!</f>
        <v>#REF!</v>
      </c>
      <c r="P44" s="343" t="e">
        <f>SUM(K44:O44)</f>
        <v>#REF!</v>
      </c>
      <c r="Q44" s="402">
        <v>0</v>
      </c>
      <c r="R44" s="402">
        <v>0</v>
      </c>
      <c r="S44" s="396" t="e">
        <f>#REF!</f>
        <v>#REF!</v>
      </c>
      <c r="T44" s="396" t="e">
        <f>#REF!</f>
        <v>#REF!</v>
      </c>
    </row>
    <row r="45" spans="1:34" ht="12.95" hidden="1" customHeight="1" x14ac:dyDescent="0.2">
      <c r="A45" s="409">
        <v>3</v>
      </c>
      <c r="B45" s="397"/>
      <c r="C45" s="397"/>
      <c r="D45" s="802"/>
      <c r="E45" s="802"/>
      <c r="F45" s="802"/>
      <c r="G45" s="727"/>
      <c r="H45" s="357"/>
      <c r="I45" s="345"/>
      <c r="J45" s="345"/>
      <c r="K45" s="400"/>
      <c r="L45" s="401" t="e">
        <f>#REF!*0.0053</f>
        <v>#REF!</v>
      </c>
      <c r="M45" s="401" t="e">
        <f>#REF!*0.03</f>
        <v>#REF!</v>
      </c>
      <c r="N45" s="400"/>
      <c r="O45" s="400"/>
      <c r="P45" s="37" t="e">
        <f>SUM(K45:O45)</f>
        <v>#REF!</v>
      </c>
      <c r="Q45" s="402"/>
      <c r="R45" s="402"/>
      <c r="S45" s="396"/>
      <c r="T45" s="396"/>
    </row>
    <row r="46" spans="1:34" ht="12.95" hidden="1" customHeight="1" x14ac:dyDescent="0.2">
      <c r="A46" s="409">
        <v>4</v>
      </c>
      <c r="B46" s="397"/>
      <c r="C46" s="397"/>
      <c r="D46" s="803"/>
      <c r="E46" s="803"/>
      <c r="F46" s="347"/>
      <c r="G46" s="347"/>
      <c r="H46" s="357"/>
      <c r="I46" s="345"/>
      <c r="J46" s="345"/>
      <c r="K46" s="400"/>
      <c r="L46" s="401" t="e">
        <f>#REF!*0.0053</f>
        <v>#REF!</v>
      </c>
      <c r="M46" s="401" t="e">
        <f>#REF!*0.03</f>
        <v>#REF!</v>
      </c>
      <c r="N46" s="400"/>
      <c r="O46" s="400"/>
      <c r="P46" s="343" t="e">
        <f>SUM(K46:O46)</f>
        <v>#REF!</v>
      </c>
      <c r="Q46" s="402"/>
      <c r="R46" s="402"/>
      <c r="S46" s="396"/>
      <c r="T46" s="396"/>
    </row>
    <row r="47" spans="1:34" s="358" customFormat="1" ht="15.75" hidden="1" x14ac:dyDescent="0.25">
      <c r="A47" s="562"/>
      <c r="B47" s="562"/>
      <c r="C47" s="562"/>
      <c r="D47" s="563"/>
      <c r="E47" s="564"/>
      <c r="F47" s="565"/>
      <c r="G47" s="566"/>
      <c r="H47" s="567" t="e">
        <f>SUM(H43:H46)</f>
        <v>#REF!</v>
      </c>
      <c r="I47" s="568"/>
      <c r="J47" s="568" t="e">
        <f t="shared" ref="J47:M47" si="13">SUM(J43:J46)</f>
        <v>#REF!</v>
      </c>
      <c r="K47" s="568" t="e">
        <f t="shared" si="13"/>
        <v>#REF!</v>
      </c>
      <c r="L47" s="568" t="e">
        <f t="shared" si="13"/>
        <v>#REF!</v>
      </c>
      <c r="M47" s="568" t="e">
        <f t="shared" si="13"/>
        <v>#REF!</v>
      </c>
      <c r="N47" s="568" t="e">
        <f t="shared" ref="N47:R47" si="14">SUM(N43:N45)</f>
        <v>#REF!</v>
      </c>
      <c r="O47" s="568" t="e">
        <f t="shared" si="14"/>
        <v>#REF!</v>
      </c>
      <c r="P47" s="568" t="e">
        <f>SUM(P43:P46)</f>
        <v>#REF!</v>
      </c>
      <c r="Q47" s="568" t="e">
        <f t="shared" si="14"/>
        <v>#REF!</v>
      </c>
      <c r="R47" s="568" t="e">
        <f t="shared" si="14"/>
        <v>#REF!</v>
      </c>
      <c r="S47" s="568" t="e">
        <f>SUM(S43:S46)</f>
        <v>#REF!</v>
      </c>
      <c r="T47" s="568" t="e">
        <f>SUM(T43:T46)</f>
        <v>#REF!</v>
      </c>
    </row>
    <row r="48" spans="1:34" ht="12.95" hidden="1" customHeight="1" x14ac:dyDescent="0.2">
      <c r="B48" s="196" t="s">
        <v>86</v>
      </c>
      <c r="C48" s="196"/>
      <c r="E48" s="198"/>
      <c r="F48" s="359"/>
      <c r="G48" s="359"/>
      <c r="J48" s="360" t="e">
        <f>J47/26</f>
        <v>#REF!</v>
      </c>
      <c r="K48" s="409" t="e">
        <f>+K47/12</f>
        <v>#REF!</v>
      </c>
      <c r="L48" s="409" t="e">
        <f>+L47/12</f>
        <v>#REF!</v>
      </c>
      <c r="M48" s="409" t="e">
        <f>+M47/12</f>
        <v>#REF!</v>
      </c>
      <c r="N48" s="409" t="e">
        <f>+N47/12</f>
        <v>#REF!</v>
      </c>
      <c r="O48" s="409" t="e">
        <f>+O47/12</f>
        <v>#REF!</v>
      </c>
    </row>
    <row r="49" spans="1:18" ht="30" hidden="1" x14ac:dyDescent="0.25">
      <c r="E49" s="198"/>
      <c r="F49" s="359"/>
      <c r="G49" s="359"/>
      <c r="I49" s="569" t="s">
        <v>87</v>
      </c>
      <c r="J49" s="569" t="s">
        <v>88</v>
      </c>
      <c r="K49" s="570" t="s">
        <v>21</v>
      </c>
      <c r="L49" s="570" t="s">
        <v>22</v>
      </c>
      <c r="M49" s="570" t="s">
        <v>89</v>
      </c>
      <c r="N49" s="569" t="s">
        <v>90</v>
      </c>
      <c r="O49" s="569" t="s">
        <v>91</v>
      </c>
      <c r="P49" s="361"/>
      <c r="Q49" s="361"/>
    </row>
    <row r="50" spans="1:18" s="358" customFormat="1" ht="15.95" hidden="1" customHeight="1" x14ac:dyDescent="0.25">
      <c r="A50" s="571" t="s">
        <v>92</v>
      </c>
      <c r="B50" s="571"/>
      <c r="C50" s="571"/>
      <c r="D50" s="572"/>
      <c r="E50" s="573"/>
      <c r="F50" s="574"/>
      <c r="G50" s="574"/>
      <c r="H50" s="575"/>
      <c r="I50" s="576" t="e">
        <f>SUM(#REF!,O37)</f>
        <v>#REF!</v>
      </c>
      <c r="J50" s="576" t="e">
        <f>SUM(K47,P37)</f>
        <v>#REF!</v>
      </c>
      <c r="K50" s="576" t="e">
        <f>SUM(#REF!,S37)</f>
        <v>#REF!</v>
      </c>
      <c r="L50" s="576" t="e">
        <f>SUM(#REF!,T37)</f>
        <v>#REF!</v>
      </c>
      <c r="M50" s="576" t="e">
        <f>SUM(N47,V37)</f>
        <v>#REF!</v>
      </c>
      <c r="N50" s="576" t="e">
        <f>SUM(S47,AB37)</f>
        <v>#REF!</v>
      </c>
      <c r="O50" s="575" t="e">
        <f>SUM(T47,AC37)</f>
        <v>#REF!</v>
      </c>
      <c r="P50" s="571"/>
      <c r="Q50" s="365"/>
    </row>
    <row r="51" spans="1:18" ht="12.95" hidden="1" customHeight="1" x14ac:dyDescent="0.2">
      <c r="E51" s="198"/>
      <c r="F51" s="359"/>
      <c r="G51" s="359"/>
    </row>
    <row r="52" spans="1:18" ht="18.95" hidden="1" customHeight="1" x14ac:dyDescent="0.3">
      <c r="E52" s="198"/>
      <c r="F52" s="359"/>
      <c r="G52" s="359"/>
      <c r="K52" s="362"/>
      <c r="L52" s="362"/>
      <c r="M52" s="362"/>
      <c r="N52" s="362"/>
      <c r="O52" s="797" t="e">
        <f>SUM(P47,#REF!)</f>
        <v>#REF!</v>
      </c>
      <c r="P52" s="797"/>
      <c r="Q52" s="725"/>
    </row>
    <row r="53" spans="1:18" ht="12.95" hidden="1" customHeight="1" x14ac:dyDescent="0.2">
      <c r="I53" s="396"/>
      <c r="J53" s="350"/>
    </row>
    <row r="54" spans="1:18" x14ac:dyDescent="0.2">
      <c r="N54" s="350"/>
    </row>
    <row r="56" spans="1:18" x14ac:dyDescent="0.2">
      <c r="K56" s="529"/>
      <c r="O56" s="396"/>
      <c r="P56" s="396"/>
    </row>
    <row r="57" spans="1:18" x14ac:dyDescent="0.2">
      <c r="K57" s="529"/>
      <c r="O57" s="396"/>
      <c r="P57" s="396"/>
      <c r="R57" s="396"/>
    </row>
    <row r="58" spans="1:18" x14ac:dyDescent="0.2">
      <c r="K58" s="529"/>
      <c r="O58" s="396"/>
      <c r="P58" s="396"/>
      <c r="R58" s="396"/>
    </row>
    <row r="59" spans="1:18" x14ac:dyDescent="0.2">
      <c r="K59" s="396"/>
      <c r="O59" s="396"/>
      <c r="P59" s="396"/>
      <c r="R59" s="396"/>
    </row>
    <row r="60" spans="1:18" x14ac:dyDescent="0.2">
      <c r="K60" s="396"/>
      <c r="O60" s="532"/>
      <c r="P60" s="396"/>
      <c r="R60" s="396"/>
    </row>
    <row r="61" spans="1:18" x14ac:dyDescent="0.2">
      <c r="J61" s="196"/>
      <c r="K61" s="396"/>
      <c r="O61" s="396"/>
      <c r="P61" s="396"/>
      <c r="Q61" s="396"/>
      <c r="R61" s="396"/>
    </row>
    <row r="62" spans="1:18" x14ac:dyDescent="0.2">
      <c r="K62" s="396"/>
      <c r="P62" s="531"/>
      <c r="R62" s="396"/>
    </row>
    <row r="63" spans="1:18" x14ac:dyDescent="0.2">
      <c r="K63" s="396"/>
      <c r="P63" s="531"/>
      <c r="R63" s="396"/>
    </row>
    <row r="64" spans="1:18" x14ac:dyDescent="0.2">
      <c r="K64" s="396"/>
      <c r="P64" s="531"/>
      <c r="R64" s="396"/>
    </row>
    <row r="65" spans="2:18" x14ac:dyDescent="0.2">
      <c r="K65" s="529"/>
      <c r="P65" s="531"/>
      <c r="R65" s="396"/>
    </row>
    <row r="66" spans="2:18" x14ac:dyDescent="0.2">
      <c r="K66" s="396"/>
      <c r="P66" s="531"/>
      <c r="R66" s="396"/>
    </row>
    <row r="67" spans="2:18" x14ac:dyDescent="0.2">
      <c r="K67" s="396"/>
      <c r="P67" s="531"/>
    </row>
    <row r="68" spans="2:18" x14ac:dyDescent="0.2">
      <c r="C68" s="714"/>
      <c r="P68" s="531"/>
    </row>
    <row r="69" spans="2:18" x14ac:dyDescent="0.2">
      <c r="C69" s="714"/>
      <c r="O69" s="396"/>
      <c r="P69" s="396"/>
      <c r="Q69" s="196" t="s">
        <v>93</v>
      </c>
    </row>
    <row r="70" spans="2:18" x14ac:dyDescent="0.2">
      <c r="B70" s="15"/>
      <c r="C70" s="714"/>
      <c r="K70" s="396"/>
    </row>
    <row r="71" spans="2:18" x14ac:dyDescent="0.2">
      <c r="B71" s="15"/>
      <c r="C71" s="714"/>
    </row>
    <row r="72" spans="2:18" x14ac:dyDescent="0.2">
      <c r="B72" s="15"/>
      <c r="C72" s="715"/>
    </row>
    <row r="73" spans="2:18" x14ac:dyDescent="0.2">
      <c r="B73" s="15"/>
      <c r="C73" s="715"/>
    </row>
    <row r="74" spans="2:18" x14ac:dyDescent="0.2">
      <c r="B74" s="15"/>
      <c r="C74" s="715"/>
    </row>
    <row r="75" spans="2:18" x14ac:dyDescent="0.2">
      <c r="B75" s="15"/>
      <c r="C75" s="715"/>
      <c r="J75" s="396">
        <f>K24*0.062</f>
        <v>3831.6</v>
      </c>
      <c r="K75" s="196" t="s">
        <v>94</v>
      </c>
    </row>
    <row r="76" spans="2:18" x14ac:dyDescent="0.2">
      <c r="B76" s="15"/>
      <c r="C76" s="715"/>
      <c r="J76" s="396">
        <f>K24*0.0145</f>
        <v>896.1</v>
      </c>
      <c r="K76" s="196" t="s">
        <v>95</v>
      </c>
    </row>
    <row r="77" spans="2:18" x14ac:dyDescent="0.2">
      <c r="B77" s="15"/>
      <c r="C77" s="715"/>
      <c r="J77" s="396">
        <f>P59</f>
        <v>0</v>
      </c>
      <c r="K77" s="196" t="s">
        <v>93</v>
      </c>
    </row>
    <row r="78" spans="2:18" x14ac:dyDescent="0.2">
      <c r="B78" s="15"/>
      <c r="C78" s="715"/>
      <c r="J78" s="396">
        <f>SUM(J75:J77)</f>
        <v>4727.7</v>
      </c>
    </row>
    <row r="79" spans="2:18" x14ac:dyDescent="0.2">
      <c r="B79" s="15"/>
      <c r="C79" s="715"/>
    </row>
    <row r="80" spans="2:18" x14ac:dyDescent="0.2">
      <c r="B80" s="15"/>
      <c r="C80" s="715"/>
    </row>
    <row r="81" spans="2:3" x14ac:dyDescent="0.2">
      <c r="B81" s="15"/>
      <c r="C81" s="714"/>
    </row>
    <row r="82" spans="2:3" x14ac:dyDescent="0.2">
      <c r="B82" s="15"/>
      <c r="C82" s="714"/>
    </row>
    <row r="83" spans="2:3" x14ac:dyDescent="0.2">
      <c r="B83" s="15"/>
      <c r="C83" s="714"/>
    </row>
    <row r="84" spans="2:3" x14ac:dyDescent="0.2">
      <c r="B84" s="15"/>
      <c r="C84" s="714"/>
    </row>
  </sheetData>
  <mergeCells count="7">
    <mergeCell ref="O3:P3"/>
    <mergeCell ref="O52:P52"/>
    <mergeCell ref="D42:F42"/>
    <mergeCell ref="D43:F43"/>
    <mergeCell ref="D44:F44"/>
    <mergeCell ref="D45:F45"/>
    <mergeCell ref="D46:E4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1:BG321"/>
  <sheetViews>
    <sheetView showGridLines="0" workbookViewId="0">
      <pane xSplit="3" ySplit="4" topLeftCell="AL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8.85546875" defaultRowHeight="12.75" x14ac:dyDescent="0.2"/>
  <cols>
    <col min="1" max="1" width="8" style="2" customWidth="1"/>
    <col min="2" max="2" width="5" style="409" customWidth="1"/>
    <col min="3" max="3" width="32.42578125" style="409" customWidth="1"/>
    <col min="4" max="4" width="18.42578125" style="2" customWidth="1"/>
    <col min="5" max="7" width="1" style="409" customWidth="1"/>
    <col min="8" max="8" width="18.42578125" style="2" customWidth="1"/>
    <col min="9" max="11" width="1" style="409" customWidth="1"/>
    <col min="12" max="12" width="18.42578125" style="2" customWidth="1"/>
    <col min="13" max="15" width="1" style="409" customWidth="1"/>
    <col min="16" max="16" width="18.42578125" style="2" customWidth="1"/>
    <col min="17" max="19" width="1" style="409" customWidth="1"/>
    <col min="20" max="20" width="18.42578125" style="2" customWidth="1"/>
    <col min="21" max="23" width="1" style="409" customWidth="1"/>
    <col min="24" max="24" width="18.42578125" style="2" customWidth="1"/>
    <col min="25" max="27" width="1" style="409" customWidth="1"/>
    <col min="28" max="28" width="18.42578125" style="2" customWidth="1"/>
    <col min="29" max="31" width="1" style="409" customWidth="1"/>
    <col min="32" max="32" width="18.42578125" style="2" customWidth="1"/>
    <col min="33" max="35" width="1" style="409" customWidth="1"/>
    <col min="36" max="36" width="18.42578125" style="2" customWidth="1"/>
    <col min="37" max="39" width="1" style="409" customWidth="1"/>
    <col min="40" max="40" width="18.42578125" style="2" customWidth="1"/>
    <col min="41" max="43" width="1" style="409" customWidth="1"/>
    <col min="44" max="44" width="18.42578125" style="2" customWidth="1"/>
    <col min="45" max="47" width="1" style="409" customWidth="1"/>
    <col min="48" max="48" width="18.42578125" style="2" customWidth="1"/>
    <col min="49" max="49" width="1.42578125" style="409" customWidth="1"/>
    <col min="50" max="50" width="18.42578125" style="2" customWidth="1"/>
    <col min="51" max="51" width="2.140625" style="409" customWidth="1"/>
    <col min="52" max="52" width="19.42578125" style="409" customWidth="1"/>
    <col min="53" max="53" width="2.140625" style="409" customWidth="1"/>
    <col min="54" max="54" width="19.42578125" style="409" customWidth="1"/>
    <col min="55" max="56" width="2.140625" style="409" customWidth="1"/>
    <col min="57" max="58" width="8.85546875" style="409"/>
    <col min="59" max="59" width="4.85546875" style="409" customWidth="1"/>
    <col min="60" max="60" width="24" style="409" customWidth="1"/>
    <col min="61" max="16384" width="8.85546875" style="409"/>
  </cols>
  <sheetData>
    <row r="1" spans="1:55" ht="18.75" thickBot="1" x14ac:dyDescent="0.3">
      <c r="A1" s="3" t="s">
        <v>467</v>
      </c>
    </row>
    <row r="2" spans="1:55" x14ac:dyDescent="0.2">
      <c r="A2" s="53" t="str">
        <f>'General Fund Budget Summary'!A2</f>
        <v>2020 Budget</v>
      </c>
      <c r="B2" s="395"/>
      <c r="D2" s="831" t="s">
        <v>604</v>
      </c>
      <c r="H2" s="831" t="s">
        <v>605</v>
      </c>
      <c r="L2" s="831" t="s">
        <v>606</v>
      </c>
      <c r="P2" s="831" t="s">
        <v>607</v>
      </c>
      <c r="T2" s="831" t="s">
        <v>608</v>
      </c>
      <c r="X2" s="831" t="s">
        <v>609</v>
      </c>
      <c r="AB2" s="831" t="s">
        <v>610</v>
      </c>
      <c r="AF2" s="831" t="s">
        <v>611</v>
      </c>
      <c r="AJ2" s="831" t="s">
        <v>612</v>
      </c>
      <c r="AN2" s="831" t="s">
        <v>613</v>
      </c>
      <c r="AR2" s="831" t="s">
        <v>614</v>
      </c>
      <c r="AV2" s="831" t="s">
        <v>615</v>
      </c>
      <c r="AX2" s="838" t="s">
        <v>541</v>
      </c>
      <c r="AZ2" s="839" t="s">
        <v>542</v>
      </c>
      <c r="BB2" s="841" t="s">
        <v>543</v>
      </c>
      <c r="BC2" s="14"/>
    </row>
    <row r="3" spans="1:55" ht="13.5" thickBot="1" x14ac:dyDescent="0.25">
      <c r="A3" s="760" t="s">
        <v>619</v>
      </c>
      <c r="D3" s="832"/>
      <c r="H3" s="832"/>
      <c r="L3" s="832"/>
      <c r="P3" s="832"/>
      <c r="T3" s="832"/>
      <c r="X3" s="832"/>
      <c r="AB3" s="832"/>
      <c r="AF3" s="832"/>
      <c r="AJ3" s="832"/>
      <c r="AN3" s="832"/>
      <c r="AR3" s="832"/>
      <c r="AV3" s="832"/>
      <c r="AX3" s="832"/>
      <c r="AZ3" s="840"/>
      <c r="BB3" s="842"/>
      <c r="BC3" s="14"/>
    </row>
    <row r="4" spans="1:55" s="15" customFormat="1" x14ac:dyDescent="0.2">
      <c r="A4" s="763"/>
      <c r="B4" s="836" t="s">
        <v>107</v>
      </c>
      <c r="C4" s="837"/>
      <c r="D4" s="67"/>
      <c r="E4" s="270"/>
      <c r="F4" s="270"/>
      <c r="G4" s="270"/>
      <c r="H4" s="67"/>
      <c r="I4" s="270"/>
      <c r="J4" s="270"/>
      <c r="K4" s="270"/>
      <c r="L4" s="67"/>
      <c r="M4" s="270"/>
      <c r="N4" s="270"/>
      <c r="O4" s="270"/>
      <c r="P4" s="67"/>
      <c r="Q4" s="270"/>
      <c r="R4" s="270"/>
      <c r="S4" s="270"/>
      <c r="T4" s="67"/>
      <c r="U4" s="270"/>
      <c r="V4" s="270"/>
      <c r="W4" s="270"/>
      <c r="X4" s="67"/>
      <c r="Y4" s="270"/>
      <c r="Z4" s="270"/>
      <c r="AA4" s="270"/>
      <c r="AB4" s="67"/>
      <c r="AC4" s="270"/>
      <c r="AD4" s="270"/>
      <c r="AE4" s="270"/>
      <c r="AF4" s="67"/>
      <c r="AG4" s="270"/>
      <c r="AH4" s="270"/>
      <c r="AI4" s="270"/>
      <c r="AJ4" s="67"/>
      <c r="AK4" s="270"/>
      <c r="AL4" s="270"/>
      <c r="AM4" s="270"/>
      <c r="AN4" s="67"/>
      <c r="AO4" s="270"/>
      <c r="AP4" s="270"/>
      <c r="AQ4" s="270"/>
      <c r="AR4" s="67"/>
      <c r="AS4" s="270"/>
      <c r="AT4" s="270"/>
      <c r="AU4" s="270"/>
      <c r="AV4" s="67"/>
      <c r="AW4" s="270"/>
      <c r="AX4" s="67"/>
      <c r="AZ4" s="74"/>
      <c r="BB4" s="82"/>
      <c r="BC4" s="14"/>
    </row>
    <row r="5" spans="1:55" s="15" customFormat="1" ht="15.75" x14ac:dyDescent="0.25">
      <c r="A5" s="55" t="s">
        <v>255</v>
      </c>
      <c r="C5" s="270"/>
      <c r="D5" s="68"/>
      <c r="E5" s="270"/>
      <c r="F5" s="270"/>
      <c r="G5" s="270"/>
      <c r="H5" s="68"/>
      <c r="I5" s="270"/>
      <c r="J5" s="270"/>
      <c r="K5" s="270"/>
      <c r="L5" s="68"/>
      <c r="M5" s="270"/>
      <c r="N5" s="270"/>
      <c r="O5" s="270"/>
      <c r="P5" s="68"/>
      <c r="Q5" s="270"/>
      <c r="R5" s="270"/>
      <c r="S5" s="270"/>
      <c r="T5" s="68"/>
      <c r="U5" s="270"/>
      <c r="V5" s="270"/>
      <c r="W5" s="270"/>
      <c r="X5" s="68"/>
      <c r="Y5" s="270"/>
      <c r="Z5" s="270"/>
      <c r="AA5" s="270"/>
      <c r="AB5" s="68"/>
      <c r="AC5" s="270"/>
      <c r="AD5" s="270"/>
      <c r="AE5" s="270"/>
      <c r="AF5" s="68"/>
      <c r="AG5" s="270"/>
      <c r="AH5" s="270"/>
      <c r="AI5" s="270"/>
      <c r="AJ5" s="68"/>
      <c r="AK5" s="270"/>
      <c r="AL5" s="270"/>
      <c r="AM5" s="270"/>
      <c r="AN5" s="68"/>
      <c r="AO5" s="270"/>
      <c r="AP5" s="270"/>
      <c r="AQ5" s="270"/>
      <c r="AR5" s="68"/>
      <c r="AS5" s="270"/>
      <c r="AT5" s="270"/>
      <c r="AU5" s="270"/>
      <c r="AV5" s="68"/>
      <c r="AW5" s="270"/>
      <c r="AX5" s="68"/>
      <c r="AZ5" s="75"/>
      <c r="BB5" s="83"/>
      <c r="BC5" s="14"/>
    </row>
    <row r="6" spans="1:55" s="15" customFormat="1" x14ac:dyDescent="0.2">
      <c r="A6" s="763">
        <v>41000</v>
      </c>
      <c r="B6" s="58" t="s">
        <v>130</v>
      </c>
      <c r="C6" s="270"/>
      <c r="D6" s="271"/>
      <c r="E6" s="270"/>
      <c r="F6" s="270"/>
      <c r="G6" s="270"/>
      <c r="H6" s="271"/>
      <c r="I6" s="270"/>
      <c r="J6" s="270"/>
      <c r="K6" s="270"/>
      <c r="L6" s="271"/>
      <c r="M6" s="270"/>
      <c r="N6" s="270"/>
      <c r="O6" s="270"/>
      <c r="P6" s="271"/>
      <c r="Q6" s="270"/>
      <c r="R6" s="270"/>
      <c r="S6" s="270"/>
      <c r="T6" s="271"/>
      <c r="U6" s="270"/>
      <c r="V6" s="270"/>
      <c r="W6" s="270"/>
      <c r="X6" s="271"/>
      <c r="Y6" s="270"/>
      <c r="Z6" s="270"/>
      <c r="AA6" s="270"/>
      <c r="AB6" s="271"/>
      <c r="AC6" s="270"/>
      <c r="AD6" s="270"/>
      <c r="AE6" s="270"/>
      <c r="AF6" s="271"/>
      <c r="AG6" s="270"/>
      <c r="AH6" s="270"/>
      <c r="AI6" s="270"/>
      <c r="AJ6" s="271"/>
      <c r="AK6" s="270"/>
      <c r="AL6" s="270"/>
      <c r="AM6" s="270"/>
      <c r="AN6" s="271"/>
      <c r="AO6" s="270"/>
      <c r="AP6" s="270"/>
      <c r="AQ6" s="270"/>
      <c r="AR6" s="271"/>
      <c r="AS6" s="270"/>
      <c r="AT6" s="270"/>
      <c r="AU6" s="270"/>
      <c r="AV6" s="271"/>
      <c r="AW6" s="270"/>
      <c r="AX6" s="271"/>
      <c r="AY6" s="270"/>
      <c r="AZ6" s="272"/>
      <c r="BA6" s="270"/>
      <c r="BB6" s="273"/>
      <c r="BC6" s="274"/>
    </row>
    <row r="7" spans="1:55" s="15" customFormat="1" x14ac:dyDescent="0.2">
      <c r="A7" s="763">
        <v>40010</v>
      </c>
      <c r="B7" s="58"/>
      <c r="C7" s="270" t="s">
        <v>256</v>
      </c>
      <c r="D7" s="271">
        <f>SUMIF('Budgeting Worksheet'!H15,$B$4,'Budgeting Worksheet'!J15)</f>
        <v>0</v>
      </c>
      <c r="E7" s="270"/>
      <c r="F7" s="270"/>
      <c r="G7" s="270"/>
      <c r="H7" s="271">
        <f>SUMIF('Budgeting Worksheet'!L15,$B$4,'Budgeting Worksheet'!N15)</f>
        <v>0</v>
      </c>
      <c r="I7" s="270"/>
      <c r="J7" s="270"/>
      <c r="K7" s="270"/>
      <c r="L7" s="271">
        <f>SUMIF('Budgeting Worksheet'!P15,$B$4,'Budgeting Worksheet'!R15)</f>
        <v>0</v>
      </c>
      <c r="M7" s="270"/>
      <c r="N7" s="270"/>
      <c r="O7" s="270"/>
      <c r="P7" s="271">
        <f>SUMIF('Budgeting Worksheet'!T15,$B$4,'Budgeting Worksheet'!V15)</f>
        <v>0</v>
      </c>
      <c r="Q7" s="270"/>
      <c r="R7" s="270"/>
      <c r="S7" s="270"/>
      <c r="T7" s="271">
        <f>SUMIF('Budgeting Worksheet'!X15,$B$4,'Budgeting Worksheet'!Z15)</f>
        <v>0</v>
      </c>
      <c r="U7" s="270"/>
      <c r="V7" s="270"/>
      <c r="W7" s="270"/>
      <c r="X7" s="271">
        <f>SUMIF('Budgeting Worksheet'!AB15,$B$4,'Budgeting Worksheet'!AD15)</f>
        <v>0</v>
      </c>
      <c r="Y7" s="270"/>
      <c r="Z7" s="270"/>
      <c r="AA7" s="270"/>
      <c r="AB7" s="271">
        <f>SUMIF('Budgeting Worksheet'!AF15,$B$4,'Budgeting Worksheet'!AH15)</f>
        <v>0</v>
      </c>
      <c r="AC7" s="270"/>
      <c r="AD7" s="270"/>
      <c r="AE7" s="270"/>
      <c r="AF7" s="271">
        <f>SUMIF('Budgeting Worksheet'!AJ15,$B$4,'Budgeting Worksheet'!AL15)</f>
        <v>0</v>
      </c>
      <c r="AG7" s="270"/>
      <c r="AH7" s="270"/>
      <c r="AI7" s="270"/>
      <c r="AJ7" s="271">
        <f>SUMIF('Budgeting Worksheet'!AN15,$B$4,'Budgeting Worksheet'!AP15)</f>
        <v>0</v>
      </c>
      <c r="AK7" s="270"/>
      <c r="AL7" s="270"/>
      <c r="AM7" s="270"/>
      <c r="AN7" s="271">
        <f>SUMIF('Budgeting Worksheet'!AR15,$B$4,'Budgeting Worksheet'!AT15)</f>
        <v>0</v>
      </c>
      <c r="AO7" s="270"/>
      <c r="AP7" s="270"/>
      <c r="AQ7" s="270"/>
      <c r="AR7" s="271">
        <f>SUMIF('Budgeting Worksheet'!AV15,$B$4,'Budgeting Worksheet'!AX15)</f>
        <v>0</v>
      </c>
      <c r="AS7" s="270"/>
      <c r="AT7" s="270"/>
      <c r="AU7" s="270"/>
      <c r="AV7" s="271">
        <f>SUMIF('Budgeting Worksheet'!AZ15,$B$4,'Budgeting Worksheet'!BB15)</f>
        <v>0</v>
      </c>
      <c r="AW7" s="270"/>
      <c r="AX7" s="271">
        <f>SUM(D7:AV7)</f>
        <v>0</v>
      </c>
      <c r="AY7" s="270"/>
      <c r="AZ7" s="78">
        <f>SUMIF('Budgeting Worksheet'!H15,$B$4,'Budgeting Worksheet'!BJ15)</f>
        <v>0</v>
      </c>
      <c r="BA7" s="270"/>
      <c r="BB7" s="273">
        <v>104244.99</v>
      </c>
      <c r="BC7" s="274"/>
    </row>
    <row r="8" spans="1:55" s="15" customFormat="1" x14ac:dyDescent="0.2">
      <c r="A8" s="763">
        <v>41020</v>
      </c>
      <c r="B8" s="58"/>
      <c r="C8" s="270" t="s">
        <v>257</v>
      </c>
      <c r="D8" s="271">
        <f>SUMIF('Budgeting Worksheet'!H16,$B$4,'Budgeting Worksheet'!J16)</f>
        <v>0</v>
      </c>
      <c r="E8" s="270"/>
      <c r="F8" s="270"/>
      <c r="G8" s="270"/>
      <c r="H8" s="271">
        <f>SUMIF('Budgeting Worksheet'!L16,$B$4,'Budgeting Worksheet'!N16)</f>
        <v>0</v>
      </c>
      <c r="I8" s="270"/>
      <c r="J8" s="270"/>
      <c r="K8" s="270"/>
      <c r="L8" s="271">
        <f>SUMIF('Budgeting Worksheet'!P16,$B$4,'Budgeting Worksheet'!R16)</f>
        <v>0</v>
      </c>
      <c r="M8" s="270"/>
      <c r="N8" s="270"/>
      <c r="O8" s="270"/>
      <c r="P8" s="271">
        <f>SUMIF('Budgeting Worksheet'!T16,$B$4,'Budgeting Worksheet'!V16)</f>
        <v>0</v>
      </c>
      <c r="Q8" s="270"/>
      <c r="R8" s="270"/>
      <c r="S8" s="270"/>
      <c r="T8" s="271">
        <f>SUMIF('Budgeting Worksheet'!X16,$B$4,'Budgeting Worksheet'!Z16)</f>
        <v>0</v>
      </c>
      <c r="U8" s="270"/>
      <c r="V8" s="270"/>
      <c r="W8" s="270"/>
      <c r="X8" s="271">
        <f>SUMIF('Budgeting Worksheet'!AB16,$B$4,'Budgeting Worksheet'!AD16)</f>
        <v>0</v>
      </c>
      <c r="Y8" s="270"/>
      <c r="Z8" s="270"/>
      <c r="AA8" s="270"/>
      <c r="AB8" s="271">
        <f>SUMIF('Budgeting Worksheet'!AF16,$B$4,'Budgeting Worksheet'!AH16)</f>
        <v>0</v>
      </c>
      <c r="AC8" s="270"/>
      <c r="AD8" s="270"/>
      <c r="AE8" s="270"/>
      <c r="AF8" s="271">
        <f>SUMIF('Budgeting Worksheet'!AJ16,$B$4,'Budgeting Worksheet'!AL16)</f>
        <v>0</v>
      </c>
      <c r="AG8" s="270"/>
      <c r="AH8" s="270"/>
      <c r="AI8" s="270"/>
      <c r="AJ8" s="271">
        <f>SUMIF('Budgeting Worksheet'!AN16,$B$4,'Budgeting Worksheet'!AP16)</f>
        <v>0</v>
      </c>
      <c r="AK8" s="270"/>
      <c r="AL8" s="270"/>
      <c r="AM8" s="270"/>
      <c r="AN8" s="271">
        <f>SUMIF('Budgeting Worksheet'!AR16,$B$4,'Budgeting Worksheet'!AT16)</f>
        <v>0</v>
      </c>
      <c r="AO8" s="270"/>
      <c r="AP8" s="270"/>
      <c r="AQ8" s="270"/>
      <c r="AR8" s="271">
        <f>SUMIF('Budgeting Worksheet'!AV16,$B$4,'Budgeting Worksheet'!AX16)</f>
        <v>0</v>
      </c>
      <c r="AS8" s="270"/>
      <c r="AT8" s="270"/>
      <c r="AU8" s="270"/>
      <c r="AV8" s="271">
        <f>SUMIF('Budgeting Worksheet'!AZ16,$B$4,'Budgeting Worksheet'!BB16)</f>
        <v>0</v>
      </c>
      <c r="AW8" s="270"/>
      <c r="AX8" s="271">
        <f t="shared" ref="AX8:AX10" si="0">SUM(D8:AV8)</f>
        <v>0</v>
      </c>
      <c r="AY8" s="270"/>
      <c r="AZ8" s="78">
        <f>SUMIF('Budgeting Worksheet'!H16,$B$4,'Budgeting Worksheet'!BJ16)</f>
        <v>0</v>
      </c>
      <c r="BA8" s="270"/>
      <c r="BB8" s="273">
        <v>1112641.3799999999</v>
      </c>
      <c r="BC8" s="274"/>
    </row>
    <row r="9" spans="1:55" s="15" customFormat="1" x14ac:dyDescent="0.2">
      <c r="A9" s="763">
        <v>41040</v>
      </c>
      <c r="B9" s="58"/>
      <c r="C9" s="270" t="s">
        <v>258</v>
      </c>
      <c r="D9" s="271">
        <f>SUMIF('Budgeting Worksheet'!H17,$B$4,'Budgeting Worksheet'!J17)</f>
        <v>0</v>
      </c>
      <c r="E9" s="270"/>
      <c r="F9" s="270"/>
      <c r="G9" s="270"/>
      <c r="H9" s="271">
        <f>SUMIF('Budgeting Worksheet'!L17,$B$4,'Budgeting Worksheet'!N17)</f>
        <v>0</v>
      </c>
      <c r="I9" s="270"/>
      <c r="J9" s="270"/>
      <c r="K9" s="270"/>
      <c r="L9" s="271">
        <f>SUMIF('Budgeting Worksheet'!P17,$B$4,'Budgeting Worksheet'!R17)</f>
        <v>0</v>
      </c>
      <c r="M9" s="270"/>
      <c r="N9" s="270"/>
      <c r="O9" s="270"/>
      <c r="P9" s="271">
        <f>SUMIF('Budgeting Worksheet'!T17,$B$4,'Budgeting Worksheet'!V17)</f>
        <v>0</v>
      </c>
      <c r="Q9" s="270"/>
      <c r="R9" s="270"/>
      <c r="S9" s="270"/>
      <c r="T9" s="271">
        <f>SUMIF('Budgeting Worksheet'!X17,$B$4,'Budgeting Worksheet'!Z17)</f>
        <v>0</v>
      </c>
      <c r="U9" s="270"/>
      <c r="V9" s="270"/>
      <c r="W9" s="270"/>
      <c r="X9" s="271">
        <f>SUMIF('Budgeting Worksheet'!AB17,$B$4,'Budgeting Worksheet'!AD17)</f>
        <v>0</v>
      </c>
      <c r="Y9" s="270"/>
      <c r="Z9" s="270"/>
      <c r="AA9" s="270"/>
      <c r="AB9" s="271">
        <f>SUMIF('Budgeting Worksheet'!AF17,$B$4,'Budgeting Worksheet'!AH17)</f>
        <v>0</v>
      </c>
      <c r="AC9" s="270"/>
      <c r="AD9" s="270"/>
      <c r="AE9" s="270"/>
      <c r="AF9" s="271">
        <f>SUMIF('Budgeting Worksheet'!AJ17,$B$4,'Budgeting Worksheet'!AL17)</f>
        <v>0</v>
      </c>
      <c r="AG9" s="270"/>
      <c r="AH9" s="270"/>
      <c r="AI9" s="270"/>
      <c r="AJ9" s="271">
        <f>SUMIF('Budgeting Worksheet'!AN17,$B$4,'Budgeting Worksheet'!AP17)</f>
        <v>0</v>
      </c>
      <c r="AK9" s="270"/>
      <c r="AL9" s="270"/>
      <c r="AM9" s="270"/>
      <c r="AN9" s="271">
        <f>SUMIF('Budgeting Worksheet'!AR17,$B$4,'Budgeting Worksheet'!AT17)</f>
        <v>0</v>
      </c>
      <c r="AO9" s="270"/>
      <c r="AP9" s="270"/>
      <c r="AQ9" s="270"/>
      <c r="AR9" s="271">
        <f>SUMIF('Budgeting Worksheet'!AV17,$B$4,'Budgeting Worksheet'!AX17)</f>
        <v>0</v>
      </c>
      <c r="AS9" s="270"/>
      <c r="AT9" s="270"/>
      <c r="AU9" s="270"/>
      <c r="AV9" s="271">
        <f>SUMIF('Budgeting Worksheet'!AZ17,$B$4,'Budgeting Worksheet'!BB17)</f>
        <v>0</v>
      </c>
      <c r="AW9" s="270"/>
      <c r="AX9" s="271">
        <f t="shared" si="0"/>
        <v>0</v>
      </c>
      <c r="AY9" s="270"/>
      <c r="AZ9" s="78">
        <f>SUMIF('Budgeting Worksheet'!H17,$B$4,'Budgeting Worksheet'!BJ17)</f>
        <v>0</v>
      </c>
      <c r="BA9" s="270"/>
      <c r="BB9" s="273">
        <v>310.83999999999997</v>
      </c>
      <c r="BC9" s="274"/>
    </row>
    <row r="10" spans="1:55" s="15" customFormat="1" x14ac:dyDescent="0.2">
      <c r="A10" s="763">
        <v>41045</v>
      </c>
      <c r="B10" s="58"/>
      <c r="C10" s="270" t="s">
        <v>259</v>
      </c>
      <c r="D10" s="271">
        <f>SUMIF('Budgeting Worksheet'!H33:H38,$B$4,'Budgeting Worksheet'!J33:J38)</f>
        <v>0</v>
      </c>
      <c r="E10" s="270"/>
      <c r="F10" s="270"/>
      <c r="G10" s="270"/>
      <c r="H10" s="271">
        <f>SUMIF('Budgeting Worksheet'!L33:L38,$B$4,'Budgeting Worksheet'!N33:N38)</f>
        <v>0</v>
      </c>
      <c r="I10" s="270"/>
      <c r="J10" s="270"/>
      <c r="K10" s="270"/>
      <c r="L10" s="271">
        <f>SUMIF('Budgeting Worksheet'!P33:P38,$B$4,'Budgeting Worksheet'!R33:R38)</f>
        <v>0</v>
      </c>
      <c r="M10" s="270"/>
      <c r="N10" s="270"/>
      <c r="O10" s="270"/>
      <c r="P10" s="271">
        <f>SUMIF('Budgeting Worksheet'!T33:T38,$B$4,'Budgeting Worksheet'!V33:V38)</f>
        <v>0</v>
      </c>
      <c r="Q10" s="270"/>
      <c r="R10" s="270"/>
      <c r="S10" s="270"/>
      <c r="T10" s="271">
        <f>SUMIF('Budgeting Worksheet'!X33:X38,$B$4,'Budgeting Worksheet'!Z33:Z38)</f>
        <v>0</v>
      </c>
      <c r="U10" s="270"/>
      <c r="V10" s="270"/>
      <c r="W10" s="270"/>
      <c r="X10" s="271">
        <f>SUMIF('Budgeting Worksheet'!AB33:AB38,$B$4,'Budgeting Worksheet'!AD33:AD38)</f>
        <v>0</v>
      </c>
      <c r="Y10" s="270"/>
      <c r="Z10" s="270"/>
      <c r="AA10" s="270"/>
      <c r="AB10" s="271">
        <f>SUMIF('Budgeting Worksheet'!AF33:AF38,$B$4,'Budgeting Worksheet'!AH33:AH38)</f>
        <v>0</v>
      </c>
      <c r="AC10" s="270"/>
      <c r="AD10" s="270"/>
      <c r="AE10" s="270"/>
      <c r="AF10" s="271">
        <f>SUMIF('Budgeting Worksheet'!AJ33:AJ38,$B$4,'Budgeting Worksheet'!AL33:AL38)</f>
        <v>0</v>
      </c>
      <c r="AG10" s="270"/>
      <c r="AH10" s="270"/>
      <c r="AI10" s="270"/>
      <c r="AJ10" s="271">
        <f>SUMIF('Budgeting Worksheet'!AN33:AN38,$B$4,'Budgeting Worksheet'!AP33:AP38)</f>
        <v>0</v>
      </c>
      <c r="AK10" s="270"/>
      <c r="AL10" s="270"/>
      <c r="AM10" s="270"/>
      <c r="AN10" s="271">
        <f>SUMIF('Budgeting Worksheet'!AR33:AR38,$B$4,'Budgeting Worksheet'!AT33:AT38)</f>
        <v>0</v>
      </c>
      <c r="AO10" s="270"/>
      <c r="AP10" s="270"/>
      <c r="AQ10" s="270"/>
      <c r="AR10" s="271">
        <f>SUMIF('Budgeting Worksheet'!AV33:AV38,$B$4,'Budgeting Worksheet'!AX33:AX38)</f>
        <v>0</v>
      </c>
      <c r="AS10" s="270"/>
      <c r="AT10" s="270"/>
      <c r="AU10" s="270"/>
      <c r="AV10" s="271">
        <f>SUMIF('Budgeting Worksheet'!AZ33:AZ38,$B$4,'Budgeting Worksheet'!BB33:BB38)</f>
        <v>0</v>
      </c>
      <c r="AW10" s="270"/>
      <c r="AX10" s="271">
        <f t="shared" si="0"/>
        <v>0</v>
      </c>
      <c r="AY10" s="270"/>
      <c r="AZ10" s="778">
        <f>SUMIF('Budgeting Worksheet'!H18,$B$4,'Budgeting Worksheet'!BJ18)</f>
        <v>0</v>
      </c>
      <c r="BA10" s="270"/>
      <c r="BB10" s="273">
        <v>-44.12</v>
      </c>
      <c r="BC10" s="274"/>
    </row>
    <row r="11" spans="1:55" s="15" customFormat="1" x14ac:dyDescent="0.2">
      <c r="A11" s="763"/>
      <c r="B11" s="58" t="s">
        <v>130</v>
      </c>
      <c r="C11" s="270"/>
      <c r="D11" s="640">
        <f>SUM(D6:D10)</f>
        <v>0</v>
      </c>
      <c r="E11" s="270"/>
      <c r="F11" s="270"/>
      <c r="G11" s="270"/>
      <c r="H11" s="640">
        <f>SUM(H6:H10)</f>
        <v>0</v>
      </c>
      <c r="I11" s="270"/>
      <c r="J11" s="270"/>
      <c r="K11" s="270"/>
      <c r="L11" s="640">
        <f>SUM(L6:L10)</f>
        <v>0</v>
      </c>
      <c r="M11" s="270"/>
      <c r="N11" s="270"/>
      <c r="O11" s="270"/>
      <c r="P11" s="640">
        <f>SUM(P6:P10)</f>
        <v>0</v>
      </c>
      <c r="Q11" s="270"/>
      <c r="R11" s="270"/>
      <c r="S11" s="270"/>
      <c r="T11" s="640">
        <f>SUM(T6:T10)</f>
        <v>0</v>
      </c>
      <c r="U11" s="270"/>
      <c r="V11" s="270"/>
      <c r="W11" s="270"/>
      <c r="X11" s="640">
        <f>SUM(X6:X10)</f>
        <v>0</v>
      </c>
      <c r="Y11" s="270"/>
      <c r="Z11" s="270"/>
      <c r="AA11" s="270"/>
      <c r="AB11" s="640">
        <f>SUM(AB6:AB10)</f>
        <v>0</v>
      </c>
      <c r="AC11" s="270"/>
      <c r="AD11" s="270"/>
      <c r="AE11" s="270"/>
      <c r="AF11" s="640">
        <f>SUM(AF6:AF10)</f>
        <v>0</v>
      </c>
      <c r="AG11" s="270"/>
      <c r="AH11" s="270"/>
      <c r="AI11" s="270"/>
      <c r="AJ11" s="640">
        <f>SUM(AJ6:AJ10)</f>
        <v>0</v>
      </c>
      <c r="AK11" s="270"/>
      <c r="AL11" s="270"/>
      <c r="AM11" s="270"/>
      <c r="AN11" s="640">
        <f>SUM(AN6:AN10)</f>
        <v>0</v>
      </c>
      <c r="AO11" s="270"/>
      <c r="AP11" s="270"/>
      <c r="AQ11" s="270"/>
      <c r="AR11" s="640">
        <f>SUM(AR6:AR10)</f>
        <v>0</v>
      </c>
      <c r="AS11" s="270"/>
      <c r="AT11" s="270"/>
      <c r="AU11" s="270"/>
      <c r="AV11" s="640">
        <f>SUM(AV6:AV10)</f>
        <v>0</v>
      </c>
      <c r="AW11" s="270"/>
      <c r="AX11" s="640">
        <f>SUM(AX6:AX10)</f>
        <v>0</v>
      </c>
      <c r="AY11" s="270"/>
      <c r="AZ11" s="78">
        <f>SUM(AZ7:AZ10)</f>
        <v>0</v>
      </c>
      <c r="BA11" s="270"/>
      <c r="BB11" s="275">
        <f>SUM(BB7:BB10)</f>
        <v>1217153.0899999999</v>
      </c>
      <c r="BC11" s="274"/>
    </row>
    <row r="12" spans="1:55" s="15" customFormat="1" x14ac:dyDescent="0.2">
      <c r="A12" s="763"/>
      <c r="B12" s="58"/>
      <c r="C12" s="270"/>
      <c r="D12" s="271"/>
      <c r="E12" s="270"/>
      <c r="F12" s="270"/>
      <c r="G12" s="270"/>
      <c r="H12" s="271"/>
      <c r="I12" s="270"/>
      <c r="J12" s="270"/>
      <c r="K12" s="270"/>
      <c r="L12" s="271"/>
      <c r="M12" s="270"/>
      <c r="N12" s="270"/>
      <c r="O12" s="270"/>
      <c r="P12" s="271"/>
      <c r="Q12" s="270"/>
      <c r="R12" s="270"/>
      <c r="S12" s="270"/>
      <c r="T12" s="271"/>
      <c r="U12" s="270"/>
      <c r="V12" s="270"/>
      <c r="W12" s="270"/>
      <c r="X12" s="271"/>
      <c r="Y12" s="270"/>
      <c r="Z12" s="270"/>
      <c r="AA12" s="270"/>
      <c r="AB12" s="271"/>
      <c r="AC12" s="270"/>
      <c r="AD12" s="270"/>
      <c r="AE12" s="270"/>
      <c r="AF12" s="271"/>
      <c r="AG12" s="270"/>
      <c r="AH12" s="270"/>
      <c r="AI12" s="270"/>
      <c r="AJ12" s="271"/>
      <c r="AK12" s="270"/>
      <c r="AL12" s="270"/>
      <c r="AM12" s="270"/>
      <c r="AN12" s="271"/>
      <c r="AO12" s="270"/>
      <c r="AP12" s="270"/>
      <c r="AQ12" s="270"/>
      <c r="AR12" s="271"/>
      <c r="AS12" s="270"/>
      <c r="AT12" s="270"/>
      <c r="AU12" s="270"/>
      <c r="AV12" s="271"/>
      <c r="AW12" s="270"/>
      <c r="AX12" s="271"/>
      <c r="AY12" s="270"/>
      <c r="AZ12" s="272"/>
      <c r="BA12" s="270"/>
      <c r="BB12" s="273"/>
      <c r="BC12" s="274"/>
    </row>
    <row r="13" spans="1:55" s="15" customFormat="1" x14ac:dyDescent="0.2">
      <c r="A13" s="12">
        <v>42000</v>
      </c>
      <c r="B13" s="58" t="s">
        <v>260</v>
      </c>
      <c r="C13" s="270"/>
      <c r="D13" s="271"/>
      <c r="E13" s="270"/>
      <c r="F13" s="270"/>
      <c r="G13" s="270"/>
      <c r="H13" s="271"/>
      <c r="I13" s="270"/>
      <c r="J13" s="270"/>
      <c r="K13" s="270"/>
      <c r="L13" s="271"/>
      <c r="M13" s="270"/>
      <c r="N13" s="270"/>
      <c r="O13" s="270"/>
      <c r="P13" s="271"/>
      <c r="Q13" s="270"/>
      <c r="R13" s="270"/>
      <c r="S13" s="270"/>
      <c r="T13" s="271"/>
      <c r="U13" s="270"/>
      <c r="V13" s="270"/>
      <c r="W13" s="270"/>
      <c r="X13" s="271"/>
      <c r="Y13" s="270"/>
      <c r="Z13" s="270"/>
      <c r="AA13" s="270"/>
      <c r="AB13" s="271"/>
      <c r="AC13" s="270"/>
      <c r="AD13" s="270"/>
      <c r="AE13" s="270"/>
      <c r="AF13" s="271"/>
      <c r="AG13" s="270"/>
      <c r="AH13" s="270"/>
      <c r="AI13" s="270"/>
      <c r="AJ13" s="271"/>
      <c r="AK13" s="270"/>
      <c r="AL13" s="270"/>
      <c r="AM13" s="270"/>
      <c r="AN13" s="271"/>
      <c r="AO13" s="270"/>
      <c r="AP13" s="270"/>
      <c r="AQ13" s="270"/>
      <c r="AR13" s="271"/>
      <c r="AS13" s="270"/>
      <c r="AT13" s="270"/>
      <c r="AU13" s="270"/>
      <c r="AV13" s="271"/>
      <c r="AW13" s="270"/>
      <c r="AX13" s="271"/>
      <c r="AY13" s="270"/>
      <c r="AZ13" s="272"/>
      <c r="BA13" s="270"/>
      <c r="BB13" s="273">
        <v>350</v>
      </c>
      <c r="BC13" s="274"/>
    </row>
    <row r="14" spans="1:55" s="15" customFormat="1" x14ac:dyDescent="0.2">
      <c r="A14" s="763">
        <v>42040</v>
      </c>
      <c r="B14" s="58"/>
      <c r="C14" s="713" t="s">
        <v>603</v>
      </c>
      <c r="D14" s="271">
        <f>SUMIF('Budgeting Worksheet'!H25:H30,$B$4,'Budgeting Worksheet'!J25:J30)</f>
        <v>0</v>
      </c>
      <c r="E14" s="270"/>
      <c r="F14" s="270"/>
      <c r="G14" s="270"/>
      <c r="H14" s="271">
        <f>SUMIF('Budgeting Worksheet'!L25:L30,$B$4,'Budgeting Worksheet'!N25:N30)</f>
        <v>0</v>
      </c>
      <c r="I14" s="270"/>
      <c r="J14" s="270"/>
      <c r="K14" s="270"/>
      <c r="L14" s="271">
        <f>SUMIF('Budgeting Worksheet'!P25:P30,$B$4,'Budgeting Worksheet'!R25:R30)</f>
        <v>0</v>
      </c>
      <c r="M14" s="270"/>
      <c r="N14" s="270"/>
      <c r="O14" s="270"/>
      <c r="P14" s="271">
        <f>SUMIF('Budgeting Worksheet'!T25:T30,$B$4,'Budgeting Worksheet'!V25:V30)</f>
        <v>0</v>
      </c>
      <c r="Q14" s="270"/>
      <c r="R14" s="270"/>
      <c r="S14" s="270"/>
      <c r="T14" s="271">
        <f>SUMIF('Budgeting Worksheet'!X25:X30,$B$4,'Budgeting Worksheet'!Z25:Z30)</f>
        <v>0</v>
      </c>
      <c r="U14" s="270"/>
      <c r="V14" s="270"/>
      <c r="W14" s="270"/>
      <c r="X14" s="271">
        <f>SUMIF('Budgeting Worksheet'!AB25:AB30,$B$4,'Budgeting Worksheet'!AD25:AD30)</f>
        <v>0</v>
      </c>
      <c r="Y14" s="270"/>
      <c r="Z14" s="270"/>
      <c r="AA14" s="270"/>
      <c r="AB14" s="271">
        <f>SUMIF('Budgeting Worksheet'!AF25:AF30,$B$4,'Budgeting Worksheet'!AH25:AH30)</f>
        <v>0</v>
      </c>
      <c r="AC14" s="270"/>
      <c r="AD14" s="270"/>
      <c r="AE14" s="270"/>
      <c r="AF14" s="271">
        <f>SUMIF('Budgeting Worksheet'!AJ25:AJ30,$B$4,'Budgeting Worksheet'!AL25:AL30)</f>
        <v>0</v>
      </c>
      <c r="AG14" s="270"/>
      <c r="AH14" s="270"/>
      <c r="AI14" s="270"/>
      <c r="AJ14" s="271">
        <f>SUMIF('Budgeting Worksheet'!AN25:AN30,$B$4,'Budgeting Worksheet'!AP25:AP30)</f>
        <v>0</v>
      </c>
      <c r="AK14" s="270"/>
      <c r="AL14" s="270"/>
      <c r="AM14" s="270"/>
      <c r="AN14" s="271">
        <f>SUMIF('Budgeting Worksheet'!AR25:AR30,$B$4,'Budgeting Worksheet'!AT25:AT30)</f>
        <v>0</v>
      </c>
      <c r="AO14" s="270"/>
      <c r="AP14" s="270"/>
      <c r="AQ14" s="270"/>
      <c r="AR14" s="271">
        <f>SUMIF('Budgeting Worksheet'!AV25:AV30,$B$4,'Budgeting Worksheet'!AX25:AX30)</f>
        <v>0</v>
      </c>
      <c r="AS14" s="270"/>
      <c r="AT14" s="270"/>
      <c r="AU14" s="270"/>
      <c r="AV14" s="271">
        <f>SUMIF('Budgeting Worksheet'!AZ25:AZ30,$B$4,'Budgeting Worksheet'!BB25:BB30)</f>
        <v>0</v>
      </c>
      <c r="AW14" s="270"/>
      <c r="AX14" s="271">
        <f>SUM(D14:AV14)</f>
        <v>0</v>
      </c>
      <c r="AY14" s="270"/>
      <c r="AZ14" s="272">
        <f ca="1">SUMIF('Budgeting Worksheet'!H31:H35,$B$4,'Budgeting Worksheet'!BJ30)</f>
        <v>0</v>
      </c>
      <c r="BA14" s="270"/>
      <c r="BB14" s="273">
        <v>6471.49</v>
      </c>
      <c r="BC14" s="274"/>
    </row>
    <row r="15" spans="1:55" s="15" customFormat="1" x14ac:dyDescent="0.2">
      <c r="A15" s="763">
        <v>42050</v>
      </c>
      <c r="B15" s="58"/>
      <c r="C15" s="270" t="s">
        <v>261</v>
      </c>
      <c r="D15" s="271">
        <f>SUMIF('Budgeting Worksheet'!H32:H37,$B$4,'Budgeting Worksheet'!J32:J37)</f>
        <v>0</v>
      </c>
      <c r="E15" s="270"/>
      <c r="F15" s="270"/>
      <c r="G15" s="270"/>
      <c r="H15" s="271">
        <f>SUMIF('Budgeting Worksheet'!L32:L37,$B$4,'Budgeting Worksheet'!N32:N37)</f>
        <v>0</v>
      </c>
      <c r="I15" s="270"/>
      <c r="J15" s="270"/>
      <c r="K15" s="270"/>
      <c r="L15" s="271">
        <f>SUMIF('Budgeting Worksheet'!P32:P37,$B$4,'Budgeting Worksheet'!R32:R37)</f>
        <v>0</v>
      </c>
      <c r="M15" s="270"/>
      <c r="N15" s="270"/>
      <c r="O15" s="270"/>
      <c r="P15" s="271">
        <f>SUMIF('Budgeting Worksheet'!T32:T37,$B$4,'Budgeting Worksheet'!V32:V37)</f>
        <v>0</v>
      </c>
      <c r="Q15" s="270"/>
      <c r="R15" s="270"/>
      <c r="S15" s="270"/>
      <c r="T15" s="271">
        <f>SUMIF('Budgeting Worksheet'!X32:X37,$B$4,'Budgeting Worksheet'!Z32:Z37)</f>
        <v>0</v>
      </c>
      <c r="U15" s="270"/>
      <c r="V15" s="270"/>
      <c r="W15" s="270"/>
      <c r="X15" s="271">
        <f>SUMIF('Budgeting Worksheet'!AB32:AB37,$B$4,'Budgeting Worksheet'!AD32:AD37)</f>
        <v>0</v>
      </c>
      <c r="Y15" s="270"/>
      <c r="Z15" s="270"/>
      <c r="AA15" s="270"/>
      <c r="AB15" s="271">
        <f>SUMIF('Budgeting Worksheet'!AF32:AF37,$B$4,'Budgeting Worksheet'!AH32:AH37)</f>
        <v>0</v>
      </c>
      <c r="AC15" s="270"/>
      <c r="AD15" s="270"/>
      <c r="AE15" s="270"/>
      <c r="AF15" s="271">
        <f>SUMIF('Budgeting Worksheet'!AJ32:AJ37,$B$4,'Budgeting Worksheet'!AL32:AL37)</f>
        <v>0</v>
      </c>
      <c r="AG15" s="270"/>
      <c r="AH15" s="270"/>
      <c r="AI15" s="270"/>
      <c r="AJ15" s="271">
        <f>SUMIF('Budgeting Worksheet'!AN32:AN37,$B$4,'Budgeting Worksheet'!AP32:AP37)</f>
        <v>0</v>
      </c>
      <c r="AK15" s="270"/>
      <c r="AL15" s="270"/>
      <c r="AM15" s="270"/>
      <c r="AN15" s="271">
        <f>SUMIF('Budgeting Worksheet'!AR32:AR37,$B$4,'Budgeting Worksheet'!AT32:AT37)</f>
        <v>0</v>
      </c>
      <c r="AO15" s="270"/>
      <c r="AP15" s="270"/>
      <c r="AQ15" s="270"/>
      <c r="AR15" s="271">
        <f>SUMIF('Budgeting Worksheet'!AV32:AV37,$B$4,'Budgeting Worksheet'!AX32:AX37)</f>
        <v>0</v>
      </c>
      <c r="AS15" s="270"/>
      <c r="AT15" s="270"/>
      <c r="AU15" s="270"/>
      <c r="AV15" s="271">
        <f>SUMIF('Budgeting Worksheet'!AZ32:AZ37,$B$4,'Budgeting Worksheet'!BB32:BB37)</f>
        <v>0</v>
      </c>
      <c r="AW15" s="270"/>
      <c r="AX15" s="271">
        <f>SUM(D15:AV15)</f>
        <v>0</v>
      </c>
      <c r="AY15" s="270"/>
      <c r="AZ15" s="272">
        <f ca="1">SUMIF('Budgeting Worksheet'!H32:H36,$B$4,'Budgeting Worksheet'!BJ37)</f>
        <v>0</v>
      </c>
      <c r="BA15" s="270"/>
      <c r="BB15" s="273">
        <v>0</v>
      </c>
      <c r="BC15" s="274"/>
    </row>
    <row r="16" spans="1:55" s="15" customFormat="1" x14ac:dyDescent="0.2">
      <c r="A16" s="763">
        <v>42060</v>
      </c>
      <c r="B16" s="58"/>
      <c r="C16" s="270" t="s">
        <v>262</v>
      </c>
      <c r="D16" s="271">
        <f>SUMIF('Budgeting Worksheet'!H39:H43,$B$4,'Budgeting Worksheet'!J39:J43)</f>
        <v>0</v>
      </c>
      <c r="E16" s="270"/>
      <c r="F16" s="270"/>
      <c r="G16" s="270"/>
      <c r="H16" s="271">
        <f>SUMIF('Budgeting Worksheet'!L39:L43,$B$4,'Budgeting Worksheet'!N39:N43)</f>
        <v>0</v>
      </c>
      <c r="I16" s="270"/>
      <c r="J16" s="270"/>
      <c r="K16" s="270"/>
      <c r="L16" s="271">
        <f>SUMIF('Budgeting Worksheet'!P39:P43,$B$4,'Budgeting Worksheet'!R39:R43)</f>
        <v>0</v>
      </c>
      <c r="M16" s="270"/>
      <c r="N16" s="270"/>
      <c r="O16" s="270"/>
      <c r="P16" s="271">
        <f>SUMIF('Budgeting Worksheet'!T39:T43,$B$4,'Budgeting Worksheet'!V39:V43)</f>
        <v>0</v>
      </c>
      <c r="Q16" s="270"/>
      <c r="R16" s="270"/>
      <c r="S16" s="270"/>
      <c r="T16" s="271">
        <f>SUMIF('Budgeting Worksheet'!X39:X43,$B$4,'Budgeting Worksheet'!Z39:Z43)</f>
        <v>0</v>
      </c>
      <c r="U16" s="270"/>
      <c r="V16" s="270"/>
      <c r="W16" s="270"/>
      <c r="X16" s="271">
        <f>SUMIF('Budgeting Worksheet'!AB39:AB43,$B$4,'Budgeting Worksheet'!AD39:AD43)</f>
        <v>0</v>
      </c>
      <c r="Y16" s="270"/>
      <c r="Z16" s="270"/>
      <c r="AA16" s="270"/>
      <c r="AB16" s="271">
        <f>SUMIF('Budgeting Worksheet'!AF39:AF43,$B$4,'Budgeting Worksheet'!AH39:AH43)</f>
        <v>0</v>
      </c>
      <c r="AC16" s="270"/>
      <c r="AD16" s="270"/>
      <c r="AE16" s="270"/>
      <c r="AF16" s="271">
        <f>SUMIF('Budgeting Worksheet'!AJ39:AJ43,$B$4,'Budgeting Worksheet'!AL39:AL43)</f>
        <v>0</v>
      </c>
      <c r="AG16" s="270"/>
      <c r="AH16" s="270"/>
      <c r="AI16" s="270"/>
      <c r="AJ16" s="271">
        <f>SUMIF('Budgeting Worksheet'!AN39:AN43,$B$4,'Budgeting Worksheet'!AP39:AP43)</f>
        <v>0</v>
      </c>
      <c r="AK16" s="270"/>
      <c r="AL16" s="270"/>
      <c r="AM16" s="270"/>
      <c r="AN16" s="271">
        <f>SUMIF('Budgeting Worksheet'!AR39:AR43,$B$4,'Budgeting Worksheet'!AT39:AT43)</f>
        <v>0</v>
      </c>
      <c r="AO16" s="270"/>
      <c r="AP16" s="270"/>
      <c r="AQ16" s="270"/>
      <c r="AR16" s="271">
        <f>SUMIF('Budgeting Worksheet'!AV39:AV43,$B$4,'Budgeting Worksheet'!AX39:AX43)</f>
        <v>0</v>
      </c>
      <c r="AS16" s="270"/>
      <c r="AT16" s="270"/>
      <c r="AU16" s="270"/>
      <c r="AV16" s="271">
        <f>SUMIF('Budgeting Worksheet'!AZ39:AZ43,$B$4,'Budgeting Worksheet'!BB39:BB43)</f>
        <v>0</v>
      </c>
      <c r="AW16" s="270"/>
      <c r="AX16" s="271">
        <f>SUM(D16:AV16)</f>
        <v>0</v>
      </c>
      <c r="AY16" s="270"/>
      <c r="AZ16" s="272">
        <f ca="1">SUMIF('Budgeting Worksheet'!H33:H37,$B$4,'Budgeting Worksheet'!BJ44)</f>
        <v>0</v>
      </c>
      <c r="BA16" s="270"/>
      <c r="BB16" s="273">
        <v>0</v>
      </c>
      <c r="BC16" s="274"/>
    </row>
    <row r="17" spans="1:55" s="15" customFormat="1" x14ac:dyDescent="0.2">
      <c r="A17" s="763">
        <v>42070</v>
      </c>
      <c r="B17" s="58"/>
      <c r="C17" s="270" t="s">
        <v>263</v>
      </c>
      <c r="D17" s="271">
        <f>SUMIF('Budgeting Worksheet'!H46:H50,$B$4,'Budgeting Worksheet'!J46:J50)</f>
        <v>0</v>
      </c>
      <c r="E17" s="270"/>
      <c r="F17" s="270"/>
      <c r="G17" s="270"/>
      <c r="H17" s="271">
        <f>SUMIF('Budgeting Worksheet'!L46:L50,$B$4,'Budgeting Worksheet'!N46:N50)</f>
        <v>0</v>
      </c>
      <c r="I17" s="270"/>
      <c r="J17" s="270"/>
      <c r="K17" s="270"/>
      <c r="L17" s="271">
        <f>SUMIF('Budgeting Worksheet'!P46:P50,$B$4,'Budgeting Worksheet'!R46:R50)</f>
        <v>0</v>
      </c>
      <c r="M17" s="270"/>
      <c r="N17" s="270"/>
      <c r="O17" s="270"/>
      <c r="P17" s="271">
        <f>SUMIF('Budgeting Worksheet'!T46:T50,$B$4,'Budgeting Worksheet'!V46:V50)</f>
        <v>0</v>
      </c>
      <c r="Q17" s="270"/>
      <c r="R17" s="270"/>
      <c r="S17" s="270"/>
      <c r="T17" s="271">
        <f>SUMIF('Budgeting Worksheet'!X46:X50,$B$4,'Budgeting Worksheet'!Z46:Z50)</f>
        <v>0</v>
      </c>
      <c r="U17" s="270"/>
      <c r="V17" s="270"/>
      <c r="W17" s="270"/>
      <c r="X17" s="271">
        <f>SUMIF('Budgeting Worksheet'!AB46:AB50,$B$4,'Budgeting Worksheet'!AD46:AD50)</f>
        <v>0</v>
      </c>
      <c r="Y17" s="270"/>
      <c r="Z17" s="270"/>
      <c r="AA17" s="270"/>
      <c r="AB17" s="271">
        <f>SUMIF('Budgeting Worksheet'!AF46:AF50,$B$4,'Budgeting Worksheet'!AH46:AH50)</f>
        <v>0</v>
      </c>
      <c r="AC17" s="270"/>
      <c r="AD17" s="270"/>
      <c r="AE17" s="270"/>
      <c r="AF17" s="271">
        <f>SUMIF('Budgeting Worksheet'!AJ46:AJ50,$B$4,'Budgeting Worksheet'!AL46:AL50)</f>
        <v>0</v>
      </c>
      <c r="AG17" s="270"/>
      <c r="AH17" s="270"/>
      <c r="AI17" s="270"/>
      <c r="AJ17" s="271">
        <f>SUMIF('Budgeting Worksheet'!AN46:AN50,$B$4,'Budgeting Worksheet'!AP46:AP50)</f>
        <v>0</v>
      </c>
      <c r="AK17" s="270"/>
      <c r="AL17" s="270"/>
      <c r="AM17" s="270"/>
      <c r="AN17" s="271">
        <f>SUMIF('Budgeting Worksheet'!AR46:AR50,$B$4,'Budgeting Worksheet'!AT46:AT50)</f>
        <v>0</v>
      </c>
      <c r="AO17" s="270"/>
      <c r="AP17" s="270"/>
      <c r="AQ17" s="270"/>
      <c r="AR17" s="271">
        <f>SUMIF('Budgeting Worksheet'!AV46:AV50,$B$4,'Budgeting Worksheet'!AX46:AX50)</f>
        <v>0</v>
      </c>
      <c r="AS17" s="270"/>
      <c r="AT17" s="270"/>
      <c r="AU17" s="270"/>
      <c r="AV17" s="271">
        <f>SUMIF('Budgeting Worksheet'!AZ46:AZ50,$B$4,'Budgeting Worksheet'!BB46:BB50)</f>
        <v>0</v>
      </c>
      <c r="AW17" s="270"/>
      <c r="AX17" s="271">
        <f>SUM(D17:AV17)</f>
        <v>0</v>
      </c>
      <c r="AY17" s="270"/>
      <c r="AZ17" s="272">
        <f ca="1">SUMIF('Budgeting Worksheet'!H34:H38,$B$4,'Budgeting Worksheet'!BJ51)</f>
        <v>0</v>
      </c>
      <c r="BA17" s="270"/>
      <c r="BB17" s="273">
        <v>0</v>
      </c>
      <c r="BC17" s="274"/>
    </row>
    <row r="18" spans="1:55" s="15" customFormat="1" x14ac:dyDescent="0.2">
      <c r="A18" s="763">
        <v>42080</v>
      </c>
      <c r="B18" s="407"/>
      <c r="C18" s="270" t="s">
        <v>264</v>
      </c>
      <c r="D18" s="271">
        <f>SUMIF('Budgeting Worksheet'!H40:H45,$B$4,'Budgeting Worksheet'!J40:J45)</f>
        <v>0</v>
      </c>
      <c r="E18" s="270"/>
      <c r="F18" s="270"/>
      <c r="G18" s="270"/>
      <c r="H18" s="271">
        <f>SUMIF('Budgeting Worksheet'!L40:L45,$B$4,'Budgeting Worksheet'!N40:N45)</f>
        <v>0</v>
      </c>
      <c r="I18" s="270"/>
      <c r="J18" s="270"/>
      <c r="K18" s="270"/>
      <c r="L18" s="271">
        <f>SUMIF('Budgeting Worksheet'!P40:P45,$B$4,'Budgeting Worksheet'!R40:R45)</f>
        <v>0</v>
      </c>
      <c r="M18" s="270"/>
      <c r="N18" s="270"/>
      <c r="O18" s="270"/>
      <c r="P18" s="271">
        <f>SUMIF('Budgeting Worksheet'!T40:T45,$B$4,'Budgeting Worksheet'!V40:V45)</f>
        <v>0</v>
      </c>
      <c r="Q18" s="270"/>
      <c r="R18" s="270"/>
      <c r="S18" s="270"/>
      <c r="T18" s="271">
        <f>SUMIF('Budgeting Worksheet'!X40:X45,$B$4,'Budgeting Worksheet'!Z40:Z45)</f>
        <v>0</v>
      </c>
      <c r="U18" s="270"/>
      <c r="V18" s="270"/>
      <c r="W18" s="270"/>
      <c r="X18" s="271">
        <f>SUMIF('Budgeting Worksheet'!AB40:AB45,$B$4,'Budgeting Worksheet'!AD40:AD45)</f>
        <v>0</v>
      </c>
      <c r="Y18" s="270"/>
      <c r="Z18" s="270"/>
      <c r="AA18" s="270"/>
      <c r="AB18" s="271">
        <f>SUMIF('Budgeting Worksheet'!AF40:AF45,$B$4,'Budgeting Worksheet'!AH40:AH45)</f>
        <v>0</v>
      </c>
      <c r="AC18" s="270"/>
      <c r="AD18" s="270"/>
      <c r="AE18" s="270"/>
      <c r="AF18" s="271">
        <f>SUMIF('Budgeting Worksheet'!AJ40:AJ45,$B$4,'Budgeting Worksheet'!AL40:AL45)</f>
        <v>0</v>
      </c>
      <c r="AG18" s="270"/>
      <c r="AH18" s="270"/>
      <c r="AI18" s="270"/>
      <c r="AJ18" s="271">
        <f>SUMIF('Budgeting Worksheet'!AN40:AN45,$B$4,'Budgeting Worksheet'!AP40:AP45)</f>
        <v>0</v>
      </c>
      <c r="AK18" s="270"/>
      <c r="AL18" s="270"/>
      <c r="AM18" s="270"/>
      <c r="AN18" s="271">
        <f>SUMIF('Budgeting Worksheet'!AR40:AR45,$B$4,'Budgeting Worksheet'!AT40:AT45)</f>
        <v>0</v>
      </c>
      <c r="AO18" s="270"/>
      <c r="AP18" s="270"/>
      <c r="AQ18" s="270"/>
      <c r="AR18" s="271">
        <f>SUMIF('Budgeting Worksheet'!AV40:AV45,$B$4,'Budgeting Worksheet'!AX40:AX45)</f>
        <v>0</v>
      </c>
      <c r="AS18" s="270"/>
      <c r="AT18" s="270"/>
      <c r="AU18" s="270"/>
      <c r="AV18" s="271">
        <f>SUMIF('Budgeting Worksheet'!AZ40:AZ45,$B$4,'Budgeting Worksheet'!BB40:BB45)</f>
        <v>0</v>
      </c>
      <c r="AW18" s="270"/>
      <c r="AX18" s="271">
        <f>SUM(D18:AV18)</f>
        <v>0</v>
      </c>
      <c r="AY18" s="270"/>
      <c r="AZ18" s="272">
        <f ca="1">SUMIF('Budgeting Worksheet'!H35:H39,$B$4,'Budgeting Worksheet'!BJ58)</f>
        <v>0</v>
      </c>
      <c r="BA18" s="270"/>
      <c r="BB18" s="273">
        <v>0</v>
      </c>
      <c r="BC18" s="274"/>
    </row>
    <row r="19" spans="1:55" s="15" customFormat="1" x14ac:dyDescent="0.2">
      <c r="A19" s="763">
        <v>42000</v>
      </c>
      <c r="C19" s="270" t="s">
        <v>265</v>
      </c>
      <c r="D19" s="503">
        <f>SUM(D13:D18)</f>
        <v>0</v>
      </c>
      <c r="E19" s="270"/>
      <c r="F19" s="270"/>
      <c r="G19" s="270"/>
      <c r="H19" s="503">
        <f>SUM(H13:H18)</f>
        <v>0</v>
      </c>
      <c r="I19" s="270"/>
      <c r="J19" s="270"/>
      <c r="K19" s="270"/>
      <c r="L19" s="503">
        <f>SUM(L13:L18)</f>
        <v>0</v>
      </c>
      <c r="M19" s="270"/>
      <c r="N19" s="270"/>
      <c r="O19" s="270"/>
      <c r="P19" s="503">
        <f>SUM(P13:P18)</f>
        <v>0</v>
      </c>
      <c r="Q19" s="270"/>
      <c r="R19" s="270"/>
      <c r="S19" s="270"/>
      <c r="T19" s="503">
        <f>SUM(T13:T18)</f>
        <v>0</v>
      </c>
      <c r="U19" s="270"/>
      <c r="V19" s="270"/>
      <c r="W19" s="270"/>
      <c r="X19" s="503">
        <f>SUM(X13:X18)</f>
        <v>0</v>
      </c>
      <c r="Y19" s="270"/>
      <c r="Z19" s="270"/>
      <c r="AA19" s="270"/>
      <c r="AB19" s="503">
        <f>SUM(AB13:AB18)</f>
        <v>0</v>
      </c>
      <c r="AC19" s="270"/>
      <c r="AD19" s="270"/>
      <c r="AE19" s="270"/>
      <c r="AF19" s="503">
        <f>SUM(AF13:AF18)</f>
        <v>0</v>
      </c>
      <c r="AG19" s="270"/>
      <c r="AH19" s="270"/>
      <c r="AI19" s="270"/>
      <c r="AJ19" s="503">
        <f>SUM(AJ13:AJ18)</f>
        <v>0</v>
      </c>
      <c r="AK19" s="270"/>
      <c r="AL19" s="270"/>
      <c r="AM19" s="270"/>
      <c r="AN19" s="503">
        <f>SUM(AN13:AN18)</f>
        <v>0</v>
      </c>
      <c r="AO19" s="270"/>
      <c r="AP19" s="270"/>
      <c r="AQ19" s="270"/>
      <c r="AR19" s="503">
        <f>SUM(AR13:AR18)</f>
        <v>0</v>
      </c>
      <c r="AS19" s="270"/>
      <c r="AT19" s="270"/>
      <c r="AU19" s="270"/>
      <c r="AV19" s="503">
        <f>SUM(AV13:AV18)</f>
        <v>0</v>
      </c>
      <c r="AW19" s="270"/>
      <c r="AX19" s="271">
        <f>SUM(AX13:AX18)</f>
        <v>0</v>
      </c>
      <c r="AY19" s="270"/>
      <c r="AZ19" s="272">
        <f ca="1">SUMIF('Budgeting Worksheet'!H36:H40,$B$4,'Budgeting Worksheet'!BJ65)</f>
        <v>0</v>
      </c>
      <c r="BA19" s="270"/>
      <c r="BB19" s="273">
        <v>0</v>
      </c>
      <c r="BC19" s="274"/>
    </row>
    <row r="20" spans="1:55" s="15" customFormat="1" x14ac:dyDescent="0.2">
      <c r="A20" s="763"/>
      <c r="B20" s="58" t="s">
        <v>135</v>
      </c>
      <c r="C20" s="270"/>
      <c r="D20" s="640">
        <f>SUM(D15:D19)</f>
        <v>0</v>
      </c>
      <c r="E20" s="270"/>
      <c r="F20" s="270"/>
      <c r="G20" s="270"/>
      <c r="H20" s="271">
        <f>SUM(H15:H19)</f>
        <v>0</v>
      </c>
      <c r="I20" s="270"/>
      <c r="J20" s="270"/>
      <c r="K20" s="270"/>
      <c r="L20" s="271">
        <f>SUM(L15:L19)</f>
        <v>0</v>
      </c>
      <c r="M20" s="270"/>
      <c r="N20" s="270"/>
      <c r="O20" s="270"/>
      <c r="P20" s="271">
        <f>SUM(P15:P19)</f>
        <v>0</v>
      </c>
      <c r="Q20" s="270"/>
      <c r="R20" s="270"/>
      <c r="S20" s="270"/>
      <c r="T20" s="271">
        <f>SUM(T15:T19)</f>
        <v>0</v>
      </c>
      <c r="U20" s="270"/>
      <c r="V20" s="270"/>
      <c r="W20" s="270"/>
      <c r="X20" s="271">
        <f>SUM(X15:X19)</f>
        <v>0</v>
      </c>
      <c r="Y20" s="270"/>
      <c r="Z20" s="270"/>
      <c r="AA20" s="270"/>
      <c r="AB20" s="271">
        <f>SUM(AB15:AB19)</f>
        <v>0</v>
      </c>
      <c r="AC20" s="270"/>
      <c r="AD20" s="270"/>
      <c r="AE20" s="270"/>
      <c r="AF20" s="271">
        <f>SUM(AF15:AF19)</f>
        <v>0</v>
      </c>
      <c r="AG20" s="270"/>
      <c r="AH20" s="270"/>
      <c r="AI20" s="270"/>
      <c r="AJ20" s="271">
        <f>SUM(AJ15:AJ19)</f>
        <v>0</v>
      </c>
      <c r="AK20" s="270"/>
      <c r="AL20" s="270"/>
      <c r="AM20" s="270"/>
      <c r="AN20" s="271">
        <f>SUM(AN15:AN19)</f>
        <v>0</v>
      </c>
      <c r="AO20" s="270"/>
      <c r="AP20" s="270"/>
      <c r="AQ20" s="270"/>
      <c r="AR20" s="271">
        <f>SUM(AR15:AR19)</f>
        <v>0</v>
      </c>
      <c r="AS20" s="270"/>
      <c r="AT20" s="270"/>
      <c r="AU20" s="270"/>
      <c r="AV20" s="271">
        <f>SUM(AV15:AV19)</f>
        <v>0</v>
      </c>
      <c r="AW20" s="270"/>
      <c r="AX20" s="664"/>
      <c r="AY20" s="270"/>
      <c r="AZ20" s="665"/>
      <c r="BA20" s="270"/>
      <c r="BB20" s="666">
        <f>SUM(BB13:BB19)</f>
        <v>6821.49</v>
      </c>
      <c r="BC20" s="274"/>
    </row>
    <row r="21" spans="1:55" s="15" customFormat="1" x14ac:dyDescent="0.2">
      <c r="A21" s="763"/>
      <c r="B21" s="58"/>
      <c r="C21" s="270"/>
      <c r="D21" s="271"/>
      <c r="E21" s="270"/>
      <c r="F21" s="270"/>
      <c r="G21" s="270"/>
      <c r="H21" s="271"/>
      <c r="I21" s="270"/>
      <c r="J21" s="270"/>
      <c r="K21" s="270"/>
      <c r="L21" s="271"/>
      <c r="M21" s="270"/>
      <c r="N21" s="270"/>
      <c r="O21" s="270"/>
      <c r="P21" s="271"/>
      <c r="Q21" s="270"/>
      <c r="R21" s="270"/>
      <c r="S21" s="270"/>
      <c r="T21" s="271"/>
      <c r="U21" s="270"/>
      <c r="V21" s="270"/>
      <c r="W21" s="270"/>
      <c r="X21" s="271"/>
      <c r="Y21" s="270"/>
      <c r="Z21" s="270"/>
      <c r="AA21" s="270"/>
      <c r="AB21" s="271"/>
      <c r="AC21" s="270"/>
      <c r="AD21" s="270"/>
      <c r="AE21" s="270"/>
      <c r="AF21" s="271"/>
      <c r="AG21" s="270"/>
      <c r="AH21" s="270"/>
      <c r="AI21" s="270"/>
      <c r="AJ21" s="271"/>
      <c r="AK21" s="270"/>
      <c r="AL21" s="270"/>
      <c r="AM21" s="270"/>
      <c r="AN21" s="271"/>
      <c r="AO21" s="270"/>
      <c r="AP21" s="270"/>
      <c r="AQ21" s="270"/>
      <c r="AR21" s="271"/>
      <c r="AS21" s="270"/>
      <c r="AT21" s="270"/>
      <c r="AU21" s="270"/>
      <c r="AV21" s="271"/>
      <c r="AW21" s="270"/>
      <c r="AX21" s="271"/>
      <c r="AY21" s="270"/>
      <c r="AZ21" s="272"/>
      <c r="BA21" s="270"/>
      <c r="BB21" s="273"/>
      <c r="BC21" s="274"/>
    </row>
    <row r="22" spans="1:55" s="15" customFormat="1" x14ac:dyDescent="0.2">
      <c r="A22" s="12">
        <v>42400</v>
      </c>
      <c r="B22" s="58" t="s">
        <v>266</v>
      </c>
      <c r="C22" s="270"/>
      <c r="D22" s="271"/>
      <c r="E22" s="270"/>
      <c r="F22" s="270"/>
      <c r="G22" s="270"/>
      <c r="H22" s="271"/>
      <c r="I22" s="270"/>
      <c r="J22" s="270"/>
      <c r="K22" s="270"/>
      <c r="L22" s="271"/>
      <c r="M22" s="270"/>
      <c r="N22" s="270"/>
      <c r="O22" s="270"/>
      <c r="P22" s="271"/>
      <c r="Q22" s="270"/>
      <c r="R22" s="270"/>
      <c r="S22" s="270"/>
      <c r="T22" s="271"/>
      <c r="U22" s="270"/>
      <c r="V22" s="270"/>
      <c r="W22" s="270"/>
      <c r="X22" s="271"/>
      <c r="Y22" s="270"/>
      <c r="Z22" s="270"/>
      <c r="AA22" s="270"/>
      <c r="AB22" s="271"/>
      <c r="AC22" s="270"/>
      <c r="AD22" s="270"/>
      <c r="AE22" s="270"/>
      <c r="AF22" s="271"/>
      <c r="AG22" s="270"/>
      <c r="AH22" s="270"/>
      <c r="AI22" s="270"/>
      <c r="AJ22" s="271"/>
      <c r="AK22" s="270"/>
      <c r="AL22" s="270"/>
      <c r="AM22" s="270"/>
      <c r="AN22" s="271"/>
      <c r="AO22" s="270"/>
      <c r="AP22" s="270"/>
      <c r="AQ22" s="270"/>
      <c r="AR22" s="271"/>
      <c r="AS22" s="270"/>
      <c r="AT22" s="270"/>
      <c r="AU22" s="270"/>
      <c r="AV22" s="271"/>
      <c r="AW22" s="270"/>
      <c r="AX22" s="271"/>
      <c r="AY22" s="270"/>
      <c r="AZ22" s="272"/>
      <c r="BA22" s="270"/>
      <c r="BB22" s="273"/>
      <c r="BC22" s="274"/>
    </row>
    <row r="23" spans="1:55" s="15" customFormat="1" x14ac:dyDescent="0.2">
      <c r="A23" s="763">
        <v>42410</v>
      </c>
      <c r="B23" s="58"/>
      <c r="C23" s="58" t="s">
        <v>267</v>
      </c>
      <c r="D23" s="271">
        <f>SUMIF('Budgeting Worksheet'!H71:H75,$B$4,'Budgeting Worksheet'!J71:J75)</f>
        <v>0</v>
      </c>
      <c r="E23" s="270"/>
      <c r="F23" s="270"/>
      <c r="G23" s="270"/>
      <c r="H23" s="271">
        <f>SUMIF('Budgeting Worksheet'!L71:L75,$B$4,'Budgeting Worksheet'!N71:N75)</f>
        <v>0</v>
      </c>
      <c r="I23" s="270"/>
      <c r="J23" s="270"/>
      <c r="K23" s="270"/>
      <c r="L23" s="271">
        <f>SUMIF('Budgeting Worksheet'!P71:P75,$B$4,'Budgeting Worksheet'!R71:R75)</f>
        <v>0</v>
      </c>
      <c r="M23" s="270"/>
      <c r="N23" s="270"/>
      <c r="O23" s="270"/>
      <c r="P23" s="271">
        <f>SUMIF('Budgeting Worksheet'!T71:T75,$B$4,'Budgeting Worksheet'!V71:V75)</f>
        <v>0</v>
      </c>
      <c r="Q23" s="270"/>
      <c r="R23" s="270"/>
      <c r="S23" s="270"/>
      <c r="T23" s="271">
        <f>SUMIF('Budgeting Worksheet'!X71:X75,$B$4,'Budgeting Worksheet'!Z71:Z75)</f>
        <v>0</v>
      </c>
      <c r="U23" s="270"/>
      <c r="V23" s="270"/>
      <c r="W23" s="270"/>
      <c r="X23" s="271">
        <f>SUMIF('Budgeting Worksheet'!AB71:AB75,$B$4,'Budgeting Worksheet'!AD71:AD75)</f>
        <v>0</v>
      </c>
      <c r="Y23" s="270"/>
      <c r="Z23" s="270"/>
      <c r="AA23" s="270"/>
      <c r="AB23" s="271">
        <f>SUMIF('Budgeting Worksheet'!AF71:AF75,$B$4,'Budgeting Worksheet'!AH71:AH75)</f>
        <v>0</v>
      </c>
      <c r="AC23" s="270"/>
      <c r="AD23" s="270"/>
      <c r="AE23" s="270"/>
      <c r="AF23" s="271">
        <f>SUMIF('Budgeting Worksheet'!AJ71:AJ75,$B$4,'Budgeting Worksheet'!AL71:AL75)</f>
        <v>0</v>
      </c>
      <c r="AG23" s="270"/>
      <c r="AH23" s="270"/>
      <c r="AI23" s="270"/>
      <c r="AJ23" s="271">
        <f>SUMIF('Budgeting Worksheet'!AN71:AN75,$B$4,'Budgeting Worksheet'!AP71:AP75)</f>
        <v>0</v>
      </c>
      <c r="AK23" s="270"/>
      <c r="AL23" s="270"/>
      <c r="AM23" s="270"/>
      <c r="AN23" s="271">
        <f>SUMIF('Budgeting Worksheet'!AR71:AR75,$B$4,'Budgeting Worksheet'!AT71:AT75)</f>
        <v>0</v>
      </c>
      <c r="AO23" s="270"/>
      <c r="AP23" s="270"/>
      <c r="AQ23" s="270"/>
      <c r="AR23" s="271">
        <f>SUMIF('Budgeting Worksheet'!AV71:AV75,$B$4,'Budgeting Worksheet'!AX71:AX75)</f>
        <v>0</v>
      </c>
      <c r="AS23" s="270"/>
      <c r="AT23" s="270"/>
      <c r="AU23" s="270"/>
      <c r="AV23" s="271">
        <f>SUMIF('Budgeting Worksheet'!AZ71:AZ75,$B$4,'Budgeting Worksheet'!BB71:BB75)</f>
        <v>0</v>
      </c>
      <c r="AW23" s="270"/>
      <c r="AX23" s="271">
        <f>SUM(D23:AV23)</f>
        <v>0</v>
      </c>
      <c r="AY23" s="270"/>
      <c r="AZ23" s="272">
        <f ca="1">SUMIF('Budgeting Worksheet'!H71:H75,$B$4,'Budgeting Worksheet'!BJ76)</f>
        <v>0</v>
      </c>
      <c r="BA23" s="270"/>
      <c r="BB23" s="273">
        <v>0</v>
      </c>
      <c r="BC23" s="274"/>
    </row>
    <row r="24" spans="1:55" s="15" customFormat="1" x14ac:dyDescent="0.2">
      <c r="A24" s="763"/>
      <c r="B24" s="58"/>
      <c r="C24" s="270"/>
      <c r="D24" s="271"/>
      <c r="E24" s="270"/>
      <c r="F24" s="270"/>
      <c r="G24" s="270"/>
      <c r="H24" s="271"/>
      <c r="I24" s="270"/>
      <c r="J24" s="270"/>
      <c r="K24" s="270"/>
      <c r="L24" s="271"/>
      <c r="M24" s="270"/>
      <c r="N24" s="270"/>
      <c r="O24" s="270"/>
      <c r="P24" s="271"/>
      <c r="Q24" s="270"/>
      <c r="R24" s="270"/>
      <c r="S24" s="270"/>
      <c r="T24" s="271"/>
      <c r="U24" s="270"/>
      <c r="V24" s="270"/>
      <c r="W24" s="270"/>
      <c r="X24" s="271"/>
      <c r="Y24" s="270"/>
      <c r="Z24" s="270"/>
      <c r="AA24" s="270"/>
      <c r="AB24" s="271"/>
      <c r="AC24" s="270"/>
      <c r="AD24" s="270"/>
      <c r="AE24" s="270"/>
      <c r="AF24" s="271"/>
      <c r="AG24" s="270"/>
      <c r="AH24" s="270"/>
      <c r="AI24" s="270"/>
      <c r="AJ24" s="271"/>
      <c r="AK24" s="270"/>
      <c r="AL24" s="270"/>
      <c r="AM24" s="270"/>
      <c r="AN24" s="271"/>
      <c r="AO24" s="270"/>
      <c r="AP24" s="270"/>
      <c r="AQ24" s="270"/>
      <c r="AR24" s="271"/>
      <c r="AS24" s="270"/>
      <c r="AT24" s="270"/>
      <c r="AU24" s="270"/>
      <c r="AV24" s="271"/>
      <c r="AW24" s="270"/>
      <c r="AX24" s="271"/>
      <c r="AY24" s="270"/>
      <c r="AZ24" s="272"/>
      <c r="BA24" s="270"/>
      <c r="BB24" s="273"/>
      <c r="BC24" s="274"/>
    </row>
    <row r="25" spans="1:55" s="15" customFormat="1" x14ac:dyDescent="0.2">
      <c r="A25" s="12">
        <v>43000</v>
      </c>
      <c r="B25" s="58" t="s">
        <v>268</v>
      </c>
      <c r="C25" s="270"/>
      <c r="D25" s="271"/>
      <c r="E25" s="270"/>
      <c r="F25" s="270"/>
      <c r="G25" s="270"/>
      <c r="H25" s="271"/>
      <c r="I25" s="270"/>
      <c r="J25" s="270"/>
      <c r="K25" s="270"/>
      <c r="L25" s="271"/>
      <c r="M25" s="270"/>
      <c r="N25" s="270"/>
      <c r="O25" s="270"/>
      <c r="P25" s="271"/>
      <c r="Q25" s="270"/>
      <c r="R25" s="270"/>
      <c r="S25" s="270"/>
      <c r="T25" s="271"/>
      <c r="U25" s="270"/>
      <c r="V25" s="270"/>
      <c r="W25" s="270"/>
      <c r="X25" s="271"/>
      <c r="Y25" s="270"/>
      <c r="Z25" s="270"/>
      <c r="AA25" s="270"/>
      <c r="AB25" s="271"/>
      <c r="AC25" s="270"/>
      <c r="AD25" s="270"/>
      <c r="AE25" s="270"/>
      <c r="AF25" s="271"/>
      <c r="AG25" s="270"/>
      <c r="AH25" s="270"/>
      <c r="AI25" s="270"/>
      <c r="AJ25" s="271"/>
      <c r="AK25" s="270"/>
      <c r="AL25" s="270"/>
      <c r="AM25" s="270"/>
      <c r="AN25" s="271"/>
      <c r="AO25" s="270"/>
      <c r="AP25" s="270"/>
      <c r="AQ25" s="270"/>
      <c r="AR25" s="271"/>
      <c r="AS25" s="270"/>
      <c r="AT25" s="270"/>
      <c r="AU25" s="270"/>
      <c r="AV25" s="271"/>
      <c r="AW25" s="270"/>
      <c r="AX25" s="271"/>
      <c r="AY25" s="270"/>
      <c r="AZ25" s="272"/>
      <c r="BA25" s="270"/>
      <c r="BB25" s="273"/>
      <c r="BC25" s="274"/>
    </row>
    <row r="26" spans="1:55" s="15" customFormat="1" ht="12.75" customHeight="1" x14ac:dyDescent="0.2">
      <c r="A26" s="763">
        <v>43010</v>
      </c>
      <c r="B26" s="58"/>
      <c r="C26" s="270" t="s">
        <v>269</v>
      </c>
      <c r="D26" s="271">
        <f>SUMIF('Budgeting Worksheet'!H80:H84,$B$4,'Budgeting Worksheet'!J80:J84)</f>
        <v>0</v>
      </c>
      <c r="E26" s="270"/>
      <c r="F26" s="270"/>
      <c r="G26" s="270"/>
      <c r="H26" s="271">
        <f>SUMIF('Budgeting Worksheet'!L80:L84,$B$4,'Budgeting Worksheet'!N80:N84)</f>
        <v>0</v>
      </c>
      <c r="I26" s="270"/>
      <c r="J26" s="270"/>
      <c r="K26" s="270"/>
      <c r="L26" s="271">
        <f>SUMIF('Budgeting Worksheet'!P80:P84,$B$4,'Budgeting Worksheet'!R80:R84)</f>
        <v>0</v>
      </c>
      <c r="M26" s="270"/>
      <c r="N26" s="270"/>
      <c r="O26" s="270"/>
      <c r="P26" s="271">
        <f>SUMIF('Budgeting Worksheet'!T80:T84,$B$4,'Budgeting Worksheet'!V80:V84)</f>
        <v>0</v>
      </c>
      <c r="Q26" s="270"/>
      <c r="R26" s="270"/>
      <c r="S26" s="270"/>
      <c r="T26" s="271">
        <f>SUMIF('Budgeting Worksheet'!X80:X84,$B$4,'Budgeting Worksheet'!Z80:Z84)</f>
        <v>0</v>
      </c>
      <c r="U26" s="270"/>
      <c r="V26" s="270"/>
      <c r="W26" s="270"/>
      <c r="X26" s="271">
        <f>SUMIF('Budgeting Worksheet'!AB80:AB84,$B$4,'Budgeting Worksheet'!AD80:AD84)</f>
        <v>0</v>
      </c>
      <c r="Y26" s="270"/>
      <c r="Z26" s="270"/>
      <c r="AA26" s="270"/>
      <c r="AB26" s="271">
        <f>SUMIF('Budgeting Worksheet'!AF80:AF84,$B$4,'Budgeting Worksheet'!AH80:AH84)</f>
        <v>0</v>
      </c>
      <c r="AC26" s="270"/>
      <c r="AD26" s="270"/>
      <c r="AE26" s="270"/>
      <c r="AF26" s="271">
        <f>SUMIF('Budgeting Worksheet'!AJ80:AJ84,$B$4,'Budgeting Worksheet'!AL80:AL84)</f>
        <v>0</v>
      </c>
      <c r="AG26" s="270"/>
      <c r="AH26" s="270"/>
      <c r="AI26" s="270"/>
      <c r="AJ26" s="271">
        <f>SUMIF('Budgeting Worksheet'!AN80:AN84,$B$4,'Budgeting Worksheet'!AP80:AP84)</f>
        <v>0</v>
      </c>
      <c r="AK26" s="270"/>
      <c r="AL26" s="270"/>
      <c r="AM26" s="270"/>
      <c r="AN26" s="271">
        <f>SUMIF('Budgeting Worksheet'!AR80:AR84,$B$4,'Budgeting Worksheet'!AT80:AT84)</f>
        <v>0</v>
      </c>
      <c r="AO26" s="270"/>
      <c r="AP26" s="270"/>
      <c r="AQ26" s="270"/>
      <c r="AR26" s="271">
        <f>SUMIF('Budgeting Worksheet'!AV80:AV84,$B$4,'Budgeting Worksheet'!AX80:AX84)</f>
        <v>0</v>
      </c>
      <c r="AS26" s="270"/>
      <c r="AT26" s="270"/>
      <c r="AU26" s="270"/>
      <c r="AV26" s="271">
        <f>SUMIF('Budgeting Worksheet'!AZ80:AZ84,$B$4,'Budgeting Worksheet'!BB80:BB84)</f>
        <v>0</v>
      </c>
      <c r="AW26" s="270"/>
      <c r="AX26" s="271">
        <f>SUM(D26:AV26)</f>
        <v>0</v>
      </c>
      <c r="AY26" s="270"/>
      <c r="AZ26" s="272">
        <f ca="1">SUMIF('Budgeting Worksheet'!H80:H84,$B$4,'Budgeting Worksheet'!BJ85)</f>
        <v>0</v>
      </c>
      <c r="BA26" s="270"/>
      <c r="BB26" s="273">
        <v>455</v>
      </c>
      <c r="BC26" s="274"/>
    </row>
    <row r="27" spans="1:55" s="15" customFormat="1" ht="12.75" customHeight="1" x14ac:dyDescent="0.2">
      <c r="A27" s="763">
        <v>43020</v>
      </c>
      <c r="B27" s="58"/>
      <c r="C27" s="270" t="s">
        <v>270</v>
      </c>
      <c r="D27" s="271">
        <f>SUMIF('Budgeting Worksheet'!H87:H91,$B$4,'Budgeting Worksheet'!J87:J91)</f>
        <v>0</v>
      </c>
      <c r="E27" s="270"/>
      <c r="F27" s="270"/>
      <c r="G27" s="270"/>
      <c r="H27" s="271">
        <f>SUMIF('Budgeting Worksheet'!L87:L91,$B$4,'Budgeting Worksheet'!N87:N91)</f>
        <v>0</v>
      </c>
      <c r="I27" s="270"/>
      <c r="J27" s="270"/>
      <c r="K27" s="270"/>
      <c r="L27" s="271">
        <f>SUMIF('Budgeting Worksheet'!P87:P91,$B$4,'Budgeting Worksheet'!R87:R91)</f>
        <v>0</v>
      </c>
      <c r="M27" s="270"/>
      <c r="N27" s="270"/>
      <c r="O27" s="270"/>
      <c r="P27" s="271">
        <f>SUMIF('Budgeting Worksheet'!T87:T91,$B$4,'Budgeting Worksheet'!V87:V91)</f>
        <v>0</v>
      </c>
      <c r="Q27" s="270"/>
      <c r="R27" s="270"/>
      <c r="S27" s="270"/>
      <c r="T27" s="271">
        <f>SUMIF('Budgeting Worksheet'!X87:X91,$B$4,'Budgeting Worksheet'!Z87:Z91)</f>
        <v>0</v>
      </c>
      <c r="U27" s="270"/>
      <c r="V27" s="270"/>
      <c r="W27" s="270"/>
      <c r="X27" s="271">
        <f>SUMIF('Budgeting Worksheet'!AB87:AB91,$B$4,'Budgeting Worksheet'!AD87:AD91)</f>
        <v>0</v>
      </c>
      <c r="Y27" s="270"/>
      <c r="Z27" s="270"/>
      <c r="AA27" s="270"/>
      <c r="AB27" s="271">
        <f>SUMIF('Budgeting Worksheet'!AF87:AF91,$B$4,'Budgeting Worksheet'!AH87:AH91)</f>
        <v>0</v>
      </c>
      <c r="AC27" s="270"/>
      <c r="AD27" s="270"/>
      <c r="AE27" s="270"/>
      <c r="AF27" s="271">
        <f>SUMIF('Budgeting Worksheet'!AJ87:AJ91,$B$4,'Budgeting Worksheet'!AL87:AL91)</f>
        <v>0</v>
      </c>
      <c r="AG27" s="270"/>
      <c r="AH27" s="270"/>
      <c r="AI27" s="270"/>
      <c r="AJ27" s="271">
        <f>SUMIF('Budgeting Worksheet'!AN87:AN91,$B$4,'Budgeting Worksheet'!AP87:AP91)</f>
        <v>0</v>
      </c>
      <c r="AK27" s="270"/>
      <c r="AL27" s="270"/>
      <c r="AM27" s="270"/>
      <c r="AN27" s="271">
        <f>SUMIF('Budgeting Worksheet'!AR87:AR91,$B$4,'Budgeting Worksheet'!AT87:AT91)</f>
        <v>0</v>
      </c>
      <c r="AO27" s="270"/>
      <c r="AP27" s="270"/>
      <c r="AQ27" s="270"/>
      <c r="AR27" s="271">
        <f>SUMIF('Budgeting Worksheet'!AV87:AV91,$B$4,'Budgeting Worksheet'!AX87:AX91)</f>
        <v>0</v>
      </c>
      <c r="AS27" s="270"/>
      <c r="AT27" s="270"/>
      <c r="AU27" s="270"/>
      <c r="AV27" s="271">
        <f>SUMIF('Budgeting Worksheet'!AZ87:AZ91,$B$4,'Budgeting Worksheet'!BB87:BB91)</f>
        <v>0</v>
      </c>
      <c r="AW27" s="270"/>
      <c r="AX27" s="271">
        <f t="shared" ref="AX27:AX31" si="1">SUM(D27:AV27)</f>
        <v>0</v>
      </c>
      <c r="AY27" s="270"/>
      <c r="AZ27" s="272">
        <f ca="1">SUMIF('Budgeting Worksheet'!H87:H91,$B$4,'Budgeting Worksheet'!BJ92)</f>
        <v>0</v>
      </c>
      <c r="BA27" s="270"/>
      <c r="BB27" s="273">
        <v>842.5</v>
      </c>
      <c r="BC27" s="274"/>
    </row>
    <row r="28" spans="1:55" s="15" customFormat="1" ht="12.75" customHeight="1" x14ac:dyDescent="0.2">
      <c r="A28" s="763">
        <v>43030</v>
      </c>
      <c r="B28" s="58"/>
      <c r="C28" s="270" t="s">
        <v>271</v>
      </c>
      <c r="D28" s="271">
        <f>SUMIF('Budgeting Worksheet'!H94:H98,$B$4,'Budgeting Worksheet'!J94:J98)</f>
        <v>0</v>
      </c>
      <c r="E28" s="270"/>
      <c r="F28" s="270"/>
      <c r="G28" s="270"/>
      <c r="H28" s="271">
        <f>SUMIF('Budgeting Worksheet'!L94:L98,$B$4,'Budgeting Worksheet'!N94:N98)</f>
        <v>0</v>
      </c>
      <c r="I28" s="270"/>
      <c r="J28" s="270"/>
      <c r="K28" s="270"/>
      <c r="L28" s="271">
        <f>SUMIF('Budgeting Worksheet'!P94:P98,$B$4,'Budgeting Worksheet'!R94:R98)</f>
        <v>0</v>
      </c>
      <c r="M28" s="270"/>
      <c r="N28" s="270"/>
      <c r="O28" s="270"/>
      <c r="P28" s="271">
        <f>SUMIF('Budgeting Worksheet'!T94:T98,$B$4,'Budgeting Worksheet'!V94:V98)</f>
        <v>0</v>
      </c>
      <c r="Q28" s="270"/>
      <c r="R28" s="270"/>
      <c r="S28" s="270"/>
      <c r="T28" s="271">
        <f>SUMIF('Budgeting Worksheet'!X94:X98,$B$4,'Budgeting Worksheet'!Z94:Z98)</f>
        <v>0</v>
      </c>
      <c r="U28" s="270"/>
      <c r="V28" s="270"/>
      <c r="W28" s="270"/>
      <c r="X28" s="271">
        <f>SUMIF('Budgeting Worksheet'!AB94:AB98,$B$4,'Budgeting Worksheet'!AD94:AD98)</f>
        <v>0</v>
      </c>
      <c r="Y28" s="270"/>
      <c r="Z28" s="270"/>
      <c r="AA28" s="270"/>
      <c r="AB28" s="271">
        <f>SUMIF('Budgeting Worksheet'!AF94:AF98,$B$4,'Budgeting Worksheet'!AH94:AH98)</f>
        <v>0</v>
      </c>
      <c r="AC28" s="270"/>
      <c r="AD28" s="270"/>
      <c r="AE28" s="270"/>
      <c r="AF28" s="271">
        <f>SUMIF('Budgeting Worksheet'!AJ94:AJ98,$B$4,'Budgeting Worksheet'!AL94:AL98)</f>
        <v>0</v>
      </c>
      <c r="AG28" s="270"/>
      <c r="AH28" s="270"/>
      <c r="AI28" s="270"/>
      <c r="AJ28" s="271">
        <f>SUMIF('Budgeting Worksheet'!AN94:AN98,$B$4,'Budgeting Worksheet'!AP94:AP98)</f>
        <v>0</v>
      </c>
      <c r="AK28" s="270"/>
      <c r="AL28" s="270"/>
      <c r="AM28" s="270"/>
      <c r="AN28" s="271">
        <f>SUMIF('Budgeting Worksheet'!AR94:AR98,$B$4,'Budgeting Worksheet'!AT94:AT98)</f>
        <v>0</v>
      </c>
      <c r="AO28" s="270"/>
      <c r="AP28" s="270"/>
      <c r="AQ28" s="270"/>
      <c r="AR28" s="271">
        <f>SUMIF('Budgeting Worksheet'!AV94:AV98,$B$4,'Budgeting Worksheet'!AX94:AX98)</f>
        <v>0</v>
      </c>
      <c r="AS28" s="270"/>
      <c r="AT28" s="270"/>
      <c r="AU28" s="270"/>
      <c r="AV28" s="271">
        <f>SUMIF('Budgeting Worksheet'!AZ94:AZ98,$B$4,'Budgeting Worksheet'!BB94:BB98)</f>
        <v>0</v>
      </c>
      <c r="AW28" s="270"/>
      <c r="AX28" s="271">
        <f t="shared" si="1"/>
        <v>0</v>
      </c>
      <c r="AY28" s="270"/>
      <c r="AZ28" s="272">
        <f ca="1">SUMIF('Budgeting Worksheet'!H94:H98,$B$4,'Budgeting Worksheet'!BJ99)</f>
        <v>0</v>
      </c>
      <c r="BA28" s="270"/>
      <c r="BB28" s="273">
        <v>25080</v>
      </c>
      <c r="BC28" s="274"/>
    </row>
    <row r="29" spans="1:55" s="15" customFormat="1" ht="12.75" customHeight="1" x14ac:dyDescent="0.2">
      <c r="A29" s="763">
        <v>43040</v>
      </c>
      <c r="B29" s="58"/>
      <c r="C29" s="270" t="s">
        <v>272</v>
      </c>
      <c r="D29" s="271">
        <f>SUMIF('Budgeting Worksheet'!H101:H105,$B$4,'Budgeting Worksheet'!J101:J105)</f>
        <v>0</v>
      </c>
      <c r="E29" s="270"/>
      <c r="F29" s="270"/>
      <c r="G29" s="270"/>
      <c r="H29" s="271">
        <f>SUMIF('Budgeting Worksheet'!L101:L105,$B$4,'Budgeting Worksheet'!N101:N105)</f>
        <v>0</v>
      </c>
      <c r="I29" s="270"/>
      <c r="J29" s="270"/>
      <c r="K29" s="270"/>
      <c r="L29" s="271">
        <f>SUMIF('Budgeting Worksheet'!P101:P105,$B$4,'Budgeting Worksheet'!R101:R105)</f>
        <v>0</v>
      </c>
      <c r="M29" s="270"/>
      <c r="N29" s="270"/>
      <c r="O29" s="270"/>
      <c r="P29" s="271">
        <f>SUMIF('Budgeting Worksheet'!T101:T105,$B$4,'Budgeting Worksheet'!V101:V105)</f>
        <v>0</v>
      </c>
      <c r="Q29" s="270"/>
      <c r="R29" s="270"/>
      <c r="S29" s="270"/>
      <c r="T29" s="271">
        <f>SUMIF('Budgeting Worksheet'!X101:X105,$B$4,'Budgeting Worksheet'!Z101:Z105)</f>
        <v>0</v>
      </c>
      <c r="U29" s="270"/>
      <c r="V29" s="270"/>
      <c r="W29" s="270"/>
      <c r="X29" s="271">
        <f>SUMIF('Budgeting Worksheet'!AB101:AB105,$B$4,'Budgeting Worksheet'!AD101:AD105)</f>
        <v>0</v>
      </c>
      <c r="Y29" s="270"/>
      <c r="Z29" s="270"/>
      <c r="AA29" s="270"/>
      <c r="AB29" s="271">
        <f>SUMIF('Budgeting Worksheet'!AF101:AF105,$B$4,'Budgeting Worksheet'!AH101:AH105)</f>
        <v>0</v>
      </c>
      <c r="AC29" s="270"/>
      <c r="AD29" s="270"/>
      <c r="AE29" s="270"/>
      <c r="AF29" s="271">
        <f>SUMIF('Budgeting Worksheet'!AJ101:AJ105,$B$4,'Budgeting Worksheet'!AL101:AL105)</f>
        <v>0</v>
      </c>
      <c r="AG29" s="270"/>
      <c r="AH29" s="270"/>
      <c r="AI29" s="270"/>
      <c r="AJ29" s="271">
        <f>SUMIF('Budgeting Worksheet'!AN101:AN105,$B$4,'Budgeting Worksheet'!AP101:AP105)</f>
        <v>0</v>
      </c>
      <c r="AK29" s="270"/>
      <c r="AL29" s="270"/>
      <c r="AM29" s="270"/>
      <c r="AN29" s="271">
        <f>SUMIF('Budgeting Worksheet'!AR101:AR105,$B$4,'Budgeting Worksheet'!AT101:AT105)</f>
        <v>0</v>
      </c>
      <c r="AO29" s="270"/>
      <c r="AP29" s="270"/>
      <c r="AQ29" s="270"/>
      <c r="AR29" s="271">
        <f>SUMIF('Budgeting Worksheet'!AV101:AV105,$B$4,'Budgeting Worksheet'!AX101:AX105)</f>
        <v>0</v>
      </c>
      <c r="AS29" s="270"/>
      <c r="AT29" s="270"/>
      <c r="AU29" s="270"/>
      <c r="AV29" s="271">
        <f>SUMIF('Budgeting Worksheet'!AZ101:AZ105,$B$4,'Budgeting Worksheet'!BB101:BB105)</f>
        <v>0</v>
      </c>
      <c r="AW29" s="270"/>
      <c r="AX29" s="271">
        <f t="shared" si="1"/>
        <v>0</v>
      </c>
      <c r="AY29" s="270"/>
      <c r="AZ29" s="272">
        <f ca="1">SUMIF('Budgeting Worksheet'!H101:H105,$B$4,'Budgeting Worksheet'!BJ106)</f>
        <v>0</v>
      </c>
      <c r="BA29" s="270"/>
      <c r="BB29" s="273">
        <v>0</v>
      </c>
      <c r="BC29" s="274"/>
    </row>
    <row r="30" spans="1:55" s="15" customFormat="1" ht="12.75" customHeight="1" x14ac:dyDescent="0.2">
      <c r="A30" s="763">
        <v>43050</v>
      </c>
      <c r="B30" s="58"/>
      <c r="C30" s="270" t="s">
        <v>273</v>
      </c>
      <c r="D30" s="271">
        <f>SUMIF('Budgeting Worksheet'!H108:H112,$B$4,'Budgeting Worksheet'!J108:J112)</f>
        <v>0</v>
      </c>
      <c r="E30" s="270"/>
      <c r="F30" s="270"/>
      <c r="G30" s="270"/>
      <c r="H30" s="271">
        <f>SUMIF('Budgeting Worksheet'!L108:L112,$B$4,'Budgeting Worksheet'!N108:N112)</f>
        <v>0</v>
      </c>
      <c r="I30" s="270"/>
      <c r="J30" s="270"/>
      <c r="K30" s="270"/>
      <c r="L30" s="271">
        <f>SUMIF('Budgeting Worksheet'!P108:P112,$B$4,'Budgeting Worksheet'!R108:R112)</f>
        <v>0</v>
      </c>
      <c r="M30" s="270"/>
      <c r="N30" s="270"/>
      <c r="O30" s="270"/>
      <c r="P30" s="271">
        <f>SUMIF('Budgeting Worksheet'!T108:T112,$B$4,'Budgeting Worksheet'!V108:V112)</f>
        <v>0</v>
      </c>
      <c r="Q30" s="270"/>
      <c r="R30" s="270"/>
      <c r="S30" s="270"/>
      <c r="T30" s="271">
        <f>SUMIF('Budgeting Worksheet'!X108:X112,$B$4,'Budgeting Worksheet'!Z108:Z112)</f>
        <v>0</v>
      </c>
      <c r="U30" s="270"/>
      <c r="V30" s="270"/>
      <c r="W30" s="270"/>
      <c r="X30" s="271">
        <f>SUMIF('Budgeting Worksheet'!AB108:AB112,$B$4,'Budgeting Worksheet'!AD108:AD112)</f>
        <v>0</v>
      </c>
      <c r="Y30" s="270"/>
      <c r="Z30" s="270"/>
      <c r="AA30" s="270"/>
      <c r="AB30" s="271">
        <f>SUMIF('Budgeting Worksheet'!AF108:AF112,$B$4,'Budgeting Worksheet'!AH108:AH112)</f>
        <v>0</v>
      </c>
      <c r="AC30" s="270"/>
      <c r="AD30" s="270"/>
      <c r="AE30" s="270"/>
      <c r="AF30" s="271">
        <f>SUMIF('Budgeting Worksheet'!AJ108:AJ112,$B$4,'Budgeting Worksheet'!AL108:AL112)</f>
        <v>0</v>
      </c>
      <c r="AG30" s="270"/>
      <c r="AH30" s="270"/>
      <c r="AI30" s="270"/>
      <c r="AJ30" s="271">
        <f>SUMIF('Budgeting Worksheet'!AN108:AN112,$B$4,'Budgeting Worksheet'!AP108:AP112)</f>
        <v>0</v>
      </c>
      <c r="AK30" s="270"/>
      <c r="AL30" s="270"/>
      <c r="AM30" s="270"/>
      <c r="AN30" s="271">
        <f>SUMIF('Budgeting Worksheet'!AR108:AR112,$B$4,'Budgeting Worksheet'!AT108:AT112)</f>
        <v>0</v>
      </c>
      <c r="AO30" s="270"/>
      <c r="AP30" s="270"/>
      <c r="AQ30" s="270"/>
      <c r="AR30" s="271">
        <f>SUMIF('Budgeting Worksheet'!AV108:AV112,$B$4,'Budgeting Worksheet'!AX108:AX112)</f>
        <v>0</v>
      </c>
      <c r="AS30" s="270"/>
      <c r="AT30" s="270"/>
      <c r="AU30" s="270"/>
      <c r="AV30" s="271">
        <f>SUMIF('Budgeting Worksheet'!AZ108:AZ112,$B$4,'Budgeting Worksheet'!BB108:BB112)</f>
        <v>0</v>
      </c>
      <c r="AW30" s="270"/>
      <c r="AX30" s="271">
        <f t="shared" si="1"/>
        <v>0</v>
      </c>
      <c r="AY30" s="270"/>
      <c r="AZ30" s="272">
        <f ca="1">SUMIF('Budgeting Worksheet'!H108:H112,$B$4,'Budgeting Worksheet'!BJ113)</f>
        <v>0</v>
      </c>
      <c r="BA30" s="270"/>
      <c r="BB30" s="273">
        <v>2980</v>
      </c>
      <c r="BC30" s="274"/>
    </row>
    <row r="31" spans="1:55" s="15" customFormat="1" ht="12.75" customHeight="1" x14ac:dyDescent="0.2">
      <c r="A31" s="763">
        <v>43060</v>
      </c>
      <c r="B31" s="58"/>
      <c r="C31" s="270" t="s">
        <v>274</v>
      </c>
      <c r="D31" s="503">
        <f>SUMIF('Budgeting Worksheet'!H115:H119,$B$4,'Budgeting Worksheet'!J115:J119)</f>
        <v>0</v>
      </c>
      <c r="E31" s="270"/>
      <c r="F31" s="270"/>
      <c r="G31" s="270"/>
      <c r="H31" s="503">
        <f>SUMIF('Budgeting Worksheet'!L115:L119,$B$4,'Budgeting Worksheet'!N115:N119)</f>
        <v>0</v>
      </c>
      <c r="I31" s="270"/>
      <c r="J31" s="270"/>
      <c r="K31" s="270"/>
      <c r="L31" s="503">
        <f>SUMIF('Budgeting Worksheet'!P115:P119,$B$4,'Budgeting Worksheet'!R115:R119)</f>
        <v>0</v>
      </c>
      <c r="M31" s="270"/>
      <c r="N31" s="270"/>
      <c r="O31" s="270"/>
      <c r="P31" s="503">
        <f>SUMIF('Budgeting Worksheet'!T115:T119,$B$4,'Budgeting Worksheet'!V115:V119)</f>
        <v>0</v>
      </c>
      <c r="Q31" s="270"/>
      <c r="R31" s="270"/>
      <c r="S31" s="270"/>
      <c r="T31" s="503">
        <f>SUMIF('Budgeting Worksheet'!X115:X119,$B$4,'Budgeting Worksheet'!Z115:Z119)</f>
        <v>0</v>
      </c>
      <c r="U31" s="270"/>
      <c r="V31" s="270"/>
      <c r="W31" s="270"/>
      <c r="X31" s="503">
        <f>SUMIF('Budgeting Worksheet'!AB115:AB119,$B$4,'Budgeting Worksheet'!AD115:AD119)</f>
        <v>0</v>
      </c>
      <c r="Y31" s="270"/>
      <c r="Z31" s="270"/>
      <c r="AA31" s="270"/>
      <c r="AB31" s="503">
        <f>SUMIF('Budgeting Worksheet'!AF115:AF119,$B$4,'Budgeting Worksheet'!AH115:AH119)</f>
        <v>0</v>
      </c>
      <c r="AC31" s="270"/>
      <c r="AD31" s="270"/>
      <c r="AE31" s="270"/>
      <c r="AF31" s="503">
        <f>SUMIF('Budgeting Worksheet'!AJ115:AJ119,$B$4,'Budgeting Worksheet'!AL115:AL119)</f>
        <v>0</v>
      </c>
      <c r="AG31" s="270"/>
      <c r="AH31" s="270"/>
      <c r="AI31" s="270"/>
      <c r="AJ31" s="503">
        <f>SUMIF('Budgeting Worksheet'!AN115:AN119,$B$4,'Budgeting Worksheet'!AP115:AP119)</f>
        <v>0</v>
      </c>
      <c r="AK31" s="270"/>
      <c r="AL31" s="270"/>
      <c r="AM31" s="270"/>
      <c r="AN31" s="503">
        <f>SUMIF('Budgeting Worksheet'!AR115:AR119,$B$4,'Budgeting Worksheet'!AT115:AT119)</f>
        <v>0</v>
      </c>
      <c r="AO31" s="270"/>
      <c r="AP31" s="270"/>
      <c r="AQ31" s="270"/>
      <c r="AR31" s="503">
        <f>SUMIF('Budgeting Worksheet'!AV115:AV119,$B$4,'Budgeting Worksheet'!AX115:AX119)</f>
        <v>0</v>
      </c>
      <c r="AS31" s="270"/>
      <c r="AT31" s="270"/>
      <c r="AU31" s="270"/>
      <c r="AV31" s="503">
        <f>SUMIF('Budgeting Worksheet'!AZ115:AZ119,$B$4,'Budgeting Worksheet'!BB115:BB119)</f>
        <v>0</v>
      </c>
      <c r="AW31" s="270"/>
      <c r="AX31" s="271">
        <f t="shared" si="1"/>
        <v>0</v>
      </c>
      <c r="AY31" s="270"/>
      <c r="AZ31" s="272">
        <f ca="1">SUMIF('Budgeting Worksheet'!H115:H119,$B$4,'Budgeting Worksheet'!BJ120)</f>
        <v>0</v>
      </c>
      <c r="BA31" s="270"/>
      <c r="BB31" s="779">
        <v>25</v>
      </c>
      <c r="BC31" s="274"/>
    </row>
    <row r="32" spans="1:55" s="15" customFormat="1" ht="12.75" customHeight="1" x14ac:dyDescent="0.2">
      <c r="A32" s="763"/>
      <c r="B32" s="58" t="s">
        <v>275</v>
      </c>
      <c r="C32" s="270"/>
      <c r="D32" s="640">
        <f>SUM(D26:D31)</f>
        <v>0</v>
      </c>
      <c r="E32" s="270"/>
      <c r="F32" s="270"/>
      <c r="G32" s="270"/>
      <c r="H32" s="271">
        <f>SUM(H26:H31)</f>
        <v>0</v>
      </c>
      <c r="I32" s="270"/>
      <c r="J32" s="270"/>
      <c r="K32" s="270"/>
      <c r="L32" s="271">
        <f>SUM(L26:L31)</f>
        <v>0</v>
      </c>
      <c r="M32" s="270"/>
      <c r="N32" s="270"/>
      <c r="O32" s="270"/>
      <c r="P32" s="271">
        <f>SUM(P26:P31)</f>
        <v>0</v>
      </c>
      <c r="Q32" s="270"/>
      <c r="R32" s="270"/>
      <c r="S32" s="270"/>
      <c r="T32" s="271">
        <f>SUM(T26:T31)</f>
        <v>0</v>
      </c>
      <c r="U32" s="270"/>
      <c r="V32" s="270"/>
      <c r="W32" s="270"/>
      <c r="X32" s="271">
        <f>SUM(X26:X31)</f>
        <v>0</v>
      </c>
      <c r="Y32" s="270"/>
      <c r="Z32" s="270"/>
      <c r="AA32" s="270"/>
      <c r="AB32" s="271">
        <f>SUM(AB26:AB31)</f>
        <v>0</v>
      </c>
      <c r="AC32" s="270"/>
      <c r="AD32" s="270"/>
      <c r="AE32" s="270"/>
      <c r="AF32" s="271">
        <f>SUM(AF26:AF31)</f>
        <v>0</v>
      </c>
      <c r="AG32" s="270"/>
      <c r="AH32" s="270"/>
      <c r="AI32" s="270"/>
      <c r="AJ32" s="271">
        <f>SUM(AJ26:AJ31)</f>
        <v>0</v>
      </c>
      <c r="AK32" s="270"/>
      <c r="AL32" s="270"/>
      <c r="AM32" s="270"/>
      <c r="AN32" s="271">
        <f>SUM(AN26:AN31)</f>
        <v>0</v>
      </c>
      <c r="AO32" s="270"/>
      <c r="AP32" s="270"/>
      <c r="AQ32" s="270"/>
      <c r="AR32" s="271">
        <f>SUM(AR26:AR31)</f>
        <v>0</v>
      </c>
      <c r="AS32" s="270"/>
      <c r="AT32" s="270"/>
      <c r="AU32" s="270"/>
      <c r="AV32" s="271">
        <f>SUM(AV26:AV31)</f>
        <v>0</v>
      </c>
      <c r="AW32" s="270"/>
      <c r="AX32" s="668">
        <f>SUM(AX26:AX31)</f>
        <v>0</v>
      </c>
      <c r="AY32" s="270"/>
      <c r="AZ32" s="667">
        <f ca="1">SUM(AZ26:AZ31)</f>
        <v>0</v>
      </c>
      <c r="BA32" s="270"/>
      <c r="BB32" s="273">
        <f>SUM(BB26:BB31)</f>
        <v>29382.5</v>
      </c>
      <c r="BC32" s="274"/>
    </row>
    <row r="33" spans="1:55" s="15" customFormat="1" x14ac:dyDescent="0.2">
      <c r="A33" s="763"/>
      <c r="B33" s="58"/>
      <c r="C33" s="270"/>
      <c r="D33" s="271"/>
      <c r="E33" s="270"/>
      <c r="F33" s="270"/>
      <c r="G33" s="270"/>
      <c r="H33" s="271"/>
      <c r="I33" s="270"/>
      <c r="J33" s="270"/>
      <c r="K33" s="270"/>
      <c r="L33" s="271"/>
      <c r="M33" s="270"/>
      <c r="N33" s="270"/>
      <c r="O33" s="270"/>
      <c r="P33" s="271"/>
      <c r="Q33" s="270"/>
      <c r="R33" s="270"/>
      <c r="S33" s="270"/>
      <c r="T33" s="271"/>
      <c r="U33" s="270"/>
      <c r="V33" s="270"/>
      <c r="W33" s="270"/>
      <c r="X33" s="271"/>
      <c r="Y33" s="270"/>
      <c r="Z33" s="270"/>
      <c r="AA33" s="270"/>
      <c r="AB33" s="271"/>
      <c r="AC33" s="270"/>
      <c r="AD33" s="270"/>
      <c r="AE33" s="270"/>
      <c r="AF33" s="271"/>
      <c r="AG33" s="270"/>
      <c r="AH33" s="270"/>
      <c r="AI33" s="270"/>
      <c r="AJ33" s="271"/>
      <c r="AK33" s="270"/>
      <c r="AL33" s="270"/>
      <c r="AM33" s="270"/>
      <c r="AN33" s="271"/>
      <c r="AO33" s="270"/>
      <c r="AP33" s="270"/>
      <c r="AQ33" s="270"/>
      <c r="AR33" s="271"/>
      <c r="AS33" s="270"/>
      <c r="AT33" s="270"/>
      <c r="AU33" s="270"/>
      <c r="AV33" s="271"/>
      <c r="AW33" s="270"/>
      <c r="AX33" s="271"/>
      <c r="AY33" s="270"/>
      <c r="AZ33" s="272"/>
      <c r="BA33" s="270"/>
      <c r="BB33" s="273"/>
      <c r="BC33" s="274"/>
    </row>
    <row r="34" spans="1:55" s="15" customFormat="1" x14ac:dyDescent="0.2">
      <c r="A34" s="12">
        <v>45000</v>
      </c>
      <c r="B34" s="58" t="s">
        <v>276</v>
      </c>
      <c r="C34" s="270"/>
      <c r="D34" s="271"/>
      <c r="E34" s="270"/>
      <c r="F34" s="270"/>
      <c r="G34" s="270"/>
      <c r="H34" s="271"/>
      <c r="I34" s="270"/>
      <c r="J34" s="270"/>
      <c r="K34" s="270"/>
      <c r="L34" s="271"/>
      <c r="M34" s="270"/>
      <c r="N34" s="270"/>
      <c r="O34" s="270"/>
      <c r="P34" s="271"/>
      <c r="Q34" s="270"/>
      <c r="R34" s="270"/>
      <c r="S34" s="270"/>
      <c r="T34" s="271"/>
      <c r="U34" s="270"/>
      <c r="V34" s="270"/>
      <c r="W34" s="270"/>
      <c r="X34" s="271"/>
      <c r="Y34" s="270"/>
      <c r="Z34" s="270"/>
      <c r="AA34" s="270"/>
      <c r="AB34" s="271"/>
      <c r="AC34" s="270"/>
      <c r="AD34" s="270"/>
      <c r="AE34" s="270"/>
      <c r="AF34" s="271"/>
      <c r="AG34" s="270"/>
      <c r="AH34" s="270"/>
      <c r="AI34" s="270"/>
      <c r="AJ34" s="271"/>
      <c r="AK34" s="270"/>
      <c r="AL34" s="270"/>
      <c r="AM34" s="270"/>
      <c r="AN34" s="271"/>
      <c r="AO34" s="270"/>
      <c r="AP34" s="270"/>
      <c r="AQ34" s="270"/>
      <c r="AR34" s="271"/>
      <c r="AS34" s="270"/>
      <c r="AT34" s="270"/>
      <c r="AU34" s="270"/>
      <c r="AV34" s="271"/>
      <c r="AW34" s="270"/>
      <c r="AX34" s="271"/>
      <c r="AY34" s="270"/>
      <c r="AZ34" s="272"/>
      <c r="BA34" s="270"/>
      <c r="BB34" s="273"/>
      <c r="BC34" s="274"/>
    </row>
    <row r="35" spans="1:55" s="15" customFormat="1" x14ac:dyDescent="0.2">
      <c r="A35" s="763">
        <v>45040</v>
      </c>
      <c r="B35" s="58"/>
      <c r="C35" s="270" t="s">
        <v>277</v>
      </c>
      <c r="D35" s="271">
        <f>SUMIF('Budgeting Worksheet'!H126:H130,$B$4,'Budgeting Worksheet'!J126:J130)</f>
        <v>0</v>
      </c>
      <c r="E35" s="270"/>
      <c r="F35" s="270"/>
      <c r="G35" s="270"/>
      <c r="H35" s="271">
        <f>SUMIF('Budgeting Worksheet'!L126:L130,$B$4,'Budgeting Worksheet'!N126:N130)</f>
        <v>0</v>
      </c>
      <c r="I35" s="270"/>
      <c r="J35" s="270"/>
      <c r="K35" s="270"/>
      <c r="L35" s="271">
        <f>SUMIF('Budgeting Worksheet'!P126:P130,$B$4,'Budgeting Worksheet'!R126:R130)</f>
        <v>0</v>
      </c>
      <c r="M35" s="270"/>
      <c r="N35" s="270"/>
      <c r="O35" s="270"/>
      <c r="P35" s="271">
        <f>SUMIF('Budgeting Worksheet'!T126:T130,$B$4,'Budgeting Worksheet'!V126:V130)</f>
        <v>0</v>
      </c>
      <c r="Q35" s="270"/>
      <c r="R35" s="270"/>
      <c r="S35" s="270"/>
      <c r="T35" s="271">
        <f>SUMIF('Budgeting Worksheet'!X126:X130,$B$4,'Budgeting Worksheet'!Z126:Z130)</f>
        <v>0</v>
      </c>
      <c r="U35" s="270"/>
      <c r="V35" s="270"/>
      <c r="W35" s="270"/>
      <c r="X35" s="271">
        <f>SUMIF('Budgeting Worksheet'!AB126:AB130,$B$4,'Budgeting Worksheet'!AD126:AD130)</f>
        <v>0</v>
      </c>
      <c r="Y35" s="270"/>
      <c r="Z35" s="270"/>
      <c r="AA35" s="270"/>
      <c r="AB35" s="271">
        <f>SUMIF('Budgeting Worksheet'!AF126:AF130,$B$4,'Budgeting Worksheet'!AH126:AH130)</f>
        <v>0</v>
      </c>
      <c r="AC35" s="270"/>
      <c r="AD35" s="270"/>
      <c r="AE35" s="270"/>
      <c r="AF35" s="271">
        <f>SUMIF('Budgeting Worksheet'!AJ126:AJ130,$B$4,'Budgeting Worksheet'!AL126:AL130)</f>
        <v>0</v>
      </c>
      <c r="AG35" s="270"/>
      <c r="AH35" s="270"/>
      <c r="AI35" s="270"/>
      <c r="AJ35" s="271">
        <f>SUMIF('Budgeting Worksheet'!AN126:AN130,$B$4,'Budgeting Worksheet'!AP126:AP130)</f>
        <v>0</v>
      </c>
      <c r="AK35" s="270"/>
      <c r="AL35" s="270"/>
      <c r="AM35" s="270"/>
      <c r="AN35" s="271">
        <f>SUMIF('Budgeting Worksheet'!AR126:AR130,$B$4,'Budgeting Worksheet'!AT126:AT130)</f>
        <v>0</v>
      </c>
      <c r="AO35" s="270"/>
      <c r="AP35" s="270"/>
      <c r="AQ35" s="270"/>
      <c r="AR35" s="271">
        <f>SUMIF('Budgeting Worksheet'!AV126:AV130,$B$4,'Budgeting Worksheet'!AX126:AX130)</f>
        <v>0</v>
      </c>
      <c r="AS35" s="270"/>
      <c r="AT35" s="270"/>
      <c r="AU35" s="270"/>
      <c r="AV35" s="271">
        <f>SUMIF('Budgeting Worksheet'!AZ126:AZ130,$B$4,'Budgeting Worksheet'!BB126:BB130)</f>
        <v>0</v>
      </c>
      <c r="AW35" s="270"/>
      <c r="AX35" s="271">
        <f t="shared" ref="AX35:AX36" si="2">SUM(D35:AV35)</f>
        <v>0</v>
      </c>
      <c r="AY35" s="270"/>
      <c r="AZ35" s="272">
        <f ca="1">SUMIF('Budgeting Worksheet'!H126:H130,$B$4,'Budgeting Worksheet'!BJ131)</f>
        <v>0</v>
      </c>
      <c r="BA35" s="270"/>
      <c r="BB35" s="273">
        <v>0</v>
      </c>
      <c r="BC35" s="274"/>
    </row>
    <row r="36" spans="1:55" s="15" customFormat="1" x14ac:dyDescent="0.2">
      <c r="A36" s="763">
        <v>45050</v>
      </c>
      <c r="B36" s="58"/>
      <c r="C36" s="270" t="s">
        <v>278</v>
      </c>
      <c r="D36" s="271">
        <f>SUMIF('Budgeting Worksheet'!H133:H137,$B$4,'Budgeting Worksheet'!J133:J137)</f>
        <v>0</v>
      </c>
      <c r="E36" s="270"/>
      <c r="F36" s="270"/>
      <c r="G36" s="270"/>
      <c r="H36" s="271">
        <f>SUMIF('Budgeting Worksheet'!L133:L137,$B$4,'Budgeting Worksheet'!N133:N137)</f>
        <v>0</v>
      </c>
      <c r="I36" s="270"/>
      <c r="J36" s="270"/>
      <c r="K36" s="270"/>
      <c r="L36" s="271">
        <f>SUMIF('Budgeting Worksheet'!P133:P137,$B$4,'Budgeting Worksheet'!R133:R137)</f>
        <v>0</v>
      </c>
      <c r="M36" s="270"/>
      <c r="N36" s="270"/>
      <c r="O36" s="270"/>
      <c r="P36" s="271">
        <f>SUMIF('Budgeting Worksheet'!T133:T137,$B$4,'Budgeting Worksheet'!V133:V137)</f>
        <v>0</v>
      </c>
      <c r="Q36" s="270"/>
      <c r="R36" s="270"/>
      <c r="S36" s="270"/>
      <c r="T36" s="271">
        <f>SUMIF('Budgeting Worksheet'!X133:X137,$B$4,'Budgeting Worksheet'!Z133:Z137)</f>
        <v>0</v>
      </c>
      <c r="U36" s="270"/>
      <c r="V36" s="270"/>
      <c r="W36" s="270"/>
      <c r="X36" s="271">
        <f>SUMIF('Budgeting Worksheet'!AB133:AB137,$B$4,'Budgeting Worksheet'!AD133:AD137)</f>
        <v>0</v>
      </c>
      <c r="Y36" s="270"/>
      <c r="Z36" s="270"/>
      <c r="AA36" s="270"/>
      <c r="AB36" s="271">
        <f>SUMIF('Budgeting Worksheet'!AF133:AF137,$B$4,'Budgeting Worksheet'!AH133:AH137)</f>
        <v>0</v>
      </c>
      <c r="AC36" s="270"/>
      <c r="AD36" s="270"/>
      <c r="AE36" s="270"/>
      <c r="AF36" s="271">
        <f>SUMIF('Budgeting Worksheet'!AJ133:AJ137,$B$4,'Budgeting Worksheet'!AL133:AL137)</f>
        <v>0</v>
      </c>
      <c r="AG36" s="270"/>
      <c r="AH36" s="270"/>
      <c r="AI36" s="270"/>
      <c r="AJ36" s="271">
        <f>SUMIF('Budgeting Worksheet'!AN133:AN137,$B$4,'Budgeting Worksheet'!AP133:AP137)</f>
        <v>0</v>
      </c>
      <c r="AK36" s="270"/>
      <c r="AL36" s="270"/>
      <c r="AM36" s="270"/>
      <c r="AN36" s="271">
        <f>SUMIF('Budgeting Worksheet'!AR133:AR137,$B$4,'Budgeting Worksheet'!AT133:AT137)</f>
        <v>0</v>
      </c>
      <c r="AO36" s="270"/>
      <c r="AP36" s="270"/>
      <c r="AQ36" s="270"/>
      <c r="AR36" s="271">
        <f>SUMIF('Budgeting Worksheet'!AV133:AV137,$B$4,'Budgeting Worksheet'!AX133:AX137)</f>
        <v>0</v>
      </c>
      <c r="AS36" s="270"/>
      <c r="AT36" s="270"/>
      <c r="AU36" s="270"/>
      <c r="AV36" s="271">
        <f>SUMIF('Budgeting Worksheet'!AZ133:AZ137,$B$4,'Budgeting Worksheet'!BB133:BB137)</f>
        <v>0</v>
      </c>
      <c r="AW36" s="270"/>
      <c r="AX36" s="271">
        <f t="shared" si="2"/>
        <v>0</v>
      </c>
      <c r="AY36" s="270"/>
      <c r="AZ36" s="272">
        <f ca="1">SUMIF('Budgeting Worksheet'!H133:H137,$B$4,'Budgeting Worksheet'!BJ138)</f>
        <v>0</v>
      </c>
      <c r="BA36" s="270"/>
      <c r="BB36" s="273">
        <v>0</v>
      </c>
      <c r="BC36" s="274"/>
    </row>
    <row r="37" spans="1:55" s="15" customFormat="1" x14ac:dyDescent="0.2">
      <c r="A37" s="763">
        <v>45000</v>
      </c>
      <c r="B37" s="58"/>
      <c r="C37" s="270" t="s">
        <v>279</v>
      </c>
      <c r="D37" s="503">
        <f>SUMIF('Budgeting Worksheet'!H140:H144,$B$4,'Budgeting Worksheet'!J140:J144)</f>
        <v>0</v>
      </c>
      <c r="E37" s="270"/>
      <c r="F37" s="270"/>
      <c r="G37" s="270"/>
      <c r="H37" s="503">
        <f>SUMIF('Budgeting Worksheet'!L140:L144,$B$4,'Budgeting Worksheet'!N140:N144)</f>
        <v>0</v>
      </c>
      <c r="I37" s="270"/>
      <c r="J37" s="270"/>
      <c r="K37" s="270"/>
      <c r="L37" s="503">
        <f>SUMIF('Budgeting Worksheet'!P140:P144,$B$4,'Budgeting Worksheet'!R140:R144)</f>
        <v>0</v>
      </c>
      <c r="M37" s="270"/>
      <c r="N37" s="270"/>
      <c r="O37" s="270"/>
      <c r="P37" s="503">
        <f>SUMIF('Budgeting Worksheet'!T140:T144,$B$4,'Budgeting Worksheet'!V140:V144)</f>
        <v>0</v>
      </c>
      <c r="Q37" s="270"/>
      <c r="R37" s="270"/>
      <c r="S37" s="270"/>
      <c r="T37" s="503">
        <f>SUMIF('Budgeting Worksheet'!X140:X144,$B$4,'Budgeting Worksheet'!Z140:Z144)</f>
        <v>0</v>
      </c>
      <c r="U37" s="270"/>
      <c r="V37" s="270"/>
      <c r="W37" s="270"/>
      <c r="X37" s="503">
        <f>SUMIF('Budgeting Worksheet'!AB140:AB144,$B$4,'Budgeting Worksheet'!AD140:AD144)</f>
        <v>0</v>
      </c>
      <c r="Y37" s="270"/>
      <c r="Z37" s="270"/>
      <c r="AA37" s="270"/>
      <c r="AB37" s="503">
        <f>SUMIF('Budgeting Worksheet'!AF140:AF144,$B$4,'Budgeting Worksheet'!AH140:AH144)</f>
        <v>0</v>
      </c>
      <c r="AC37" s="270"/>
      <c r="AD37" s="270"/>
      <c r="AE37" s="270"/>
      <c r="AF37" s="503">
        <f>SUMIF('Budgeting Worksheet'!AJ140:AJ144,$B$4,'Budgeting Worksheet'!AL140:AL144)</f>
        <v>0</v>
      </c>
      <c r="AG37" s="270"/>
      <c r="AH37" s="270"/>
      <c r="AI37" s="270"/>
      <c r="AJ37" s="503">
        <f>SUMIF('Budgeting Worksheet'!AN140:AN144,$B$4,'Budgeting Worksheet'!AP140:AP144)</f>
        <v>0</v>
      </c>
      <c r="AK37" s="270"/>
      <c r="AL37" s="270"/>
      <c r="AM37" s="270"/>
      <c r="AN37" s="503">
        <f>SUMIF('Budgeting Worksheet'!AR140:AR144,$B$4,'Budgeting Worksheet'!AT140:AT144)</f>
        <v>0</v>
      </c>
      <c r="AO37" s="270"/>
      <c r="AP37" s="270"/>
      <c r="AQ37" s="270"/>
      <c r="AR37" s="503">
        <f>SUMIF('Budgeting Worksheet'!AV140:AV144,$B$4,'Budgeting Worksheet'!AX140:AX144)</f>
        <v>0</v>
      </c>
      <c r="AS37" s="270"/>
      <c r="AT37" s="270"/>
      <c r="AU37" s="270"/>
      <c r="AV37" s="503">
        <f>SUMIF('Budgeting Worksheet'!AZ140:AZ144,$B$4,'Budgeting Worksheet'!BB140:BB144)</f>
        <v>0</v>
      </c>
      <c r="AW37" s="270"/>
      <c r="AX37" s="271">
        <f>SUM(D37:AV37)</f>
        <v>0</v>
      </c>
      <c r="AY37" s="270"/>
      <c r="AZ37" s="272">
        <f ca="1">SUMIF('Budgeting Worksheet'!H140:H144,$B$4,'Budgeting Worksheet'!BJ145)</f>
        <v>0</v>
      </c>
      <c r="BA37" s="270"/>
      <c r="BB37" s="779">
        <v>0</v>
      </c>
      <c r="BC37" s="274"/>
    </row>
    <row r="38" spans="1:55" s="15" customFormat="1" x14ac:dyDescent="0.2">
      <c r="A38" s="763"/>
      <c r="B38" s="58" t="s">
        <v>137</v>
      </c>
      <c r="C38" s="270"/>
      <c r="D38" s="640">
        <f>SUM(D35:D37)</f>
        <v>0</v>
      </c>
      <c r="E38" s="270"/>
      <c r="F38" s="270"/>
      <c r="G38" s="270"/>
      <c r="H38" s="271">
        <f>SUM(H35:H37)</f>
        <v>0</v>
      </c>
      <c r="I38" s="270"/>
      <c r="J38" s="270"/>
      <c r="K38" s="270"/>
      <c r="L38" s="271">
        <f>SUM(L35:L37)</f>
        <v>0</v>
      </c>
      <c r="M38" s="270"/>
      <c r="N38" s="270"/>
      <c r="O38" s="270"/>
      <c r="P38" s="271">
        <f>SUM(P35:P37)</f>
        <v>0</v>
      </c>
      <c r="Q38" s="270"/>
      <c r="R38" s="270"/>
      <c r="S38" s="270"/>
      <c r="T38" s="271">
        <f>SUM(T35:T37)</f>
        <v>0</v>
      </c>
      <c r="U38" s="270"/>
      <c r="V38" s="270"/>
      <c r="W38" s="270"/>
      <c r="X38" s="271">
        <f>SUM(X35:X37)</f>
        <v>0</v>
      </c>
      <c r="Y38" s="270"/>
      <c r="Z38" s="270"/>
      <c r="AA38" s="270"/>
      <c r="AB38" s="271">
        <f>SUM(AB35:AB37)</f>
        <v>0</v>
      </c>
      <c r="AC38" s="270"/>
      <c r="AD38" s="270"/>
      <c r="AE38" s="270"/>
      <c r="AF38" s="271">
        <f>SUM(AF35:AF37)</f>
        <v>0</v>
      </c>
      <c r="AG38" s="270"/>
      <c r="AH38" s="270"/>
      <c r="AI38" s="270"/>
      <c r="AJ38" s="271">
        <f>SUM(AJ35:AJ37)</f>
        <v>0</v>
      </c>
      <c r="AK38" s="270"/>
      <c r="AL38" s="270"/>
      <c r="AM38" s="270"/>
      <c r="AN38" s="271">
        <f>SUM(AN35:AN37)</f>
        <v>0</v>
      </c>
      <c r="AO38" s="270"/>
      <c r="AP38" s="270"/>
      <c r="AQ38" s="270"/>
      <c r="AR38" s="271">
        <f>SUM(AR35:AR37)</f>
        <v>0</v>
      </c>
      <c r="AS38" s="270"/>
      <c r="AT38" s="270"/>
      <c r="AU38" s="270"/>
      <c r="AV38" s="271">
        <f>SUM(AV35:AV37)</f>
        <v>0</v>
      </c>
      <c r="AW38" s="270"/>
      <c r="AX38" s="668">
        <f>SUM(AX35:AX37)</f>
        <v>0</v>
      </c>
      <c r="AY38" s="270"/>
      <c r="AZ38" s="667">
        <f ca="1">SUM(AZ35:AZ37)</f>
        <v>0</v>
      </c>
      <c r="BA38" s="270"/>
      <c r="BB38" s="273">
        <f>SUM(BB35:BB37)</f>
        <v>0</v>
      </c>
      <c r="BC38" s="274"/>
    </row>
    <row r="39" spans="1:55" s="15" customFormat="1" x14ac:dyDescent="0.2">
      <c r="A39" s="763"/>
      <c r="B39" s="58"/>
      <c r="C39" s="270"/>
      <c r="D39" s="271"/>
      <c r="E39" s="270"/>
      <c r="F39" s="270"/>
      <c r="G39" s="270"/>
      <c r="H39" s="271"/>
      <c r="I39" s="270"/>
      <c r="J39" s="270"/>
      <c r="K39" s="270"/>
      <c r="L39" s="271"/>
      <c r="M39" s="270"/>
      <c r="N39" s="270"/>
      <c r="O39" s="270"/>
      <c r="P39" s="271"/>
      <c r="Q39" s="270"/>
      <c r="R39" s="270"/>
      <c r="S39" s="270"/>
      <c r="T39" s="271"/>
      <c r="U39" s="270"/>
      <c r="V39" s="270"/>
      <c r="W39" s="270"/>
      <c r="X39" s="271"/>
      <c r="Y39" s="270"/>
      <c r="Z39" s="270"/>
      <c r="AA39" s="270"/>
      <c r="AB39" s="271"/>
      <c r="AC39" s="270"/>
      <c r="AD39" s="270"/>
      <c r="AE39" s="270"/>
      <c r="AF39" s="271"/>
      <c r="AG39" s="270"/>
      <c r="AH39" s="270"/>
      <c r="AI39" s="270"/>
      <c r="AJ39" s="271"/>
      <c r="AK39" s="270"/>
      <c r="AL39" s="270"/>
      <c r="AM39" s="270"/>
      <c r="AN39" s="271"/>
      <c r="AO39" s="270"/>
      <c r="AP39" s="270"/>
      <c r="AQ39" s="270"/>
      <c r="AR39" s="271"/>
      <c r="AS39" s="270"/>
      <c r="AT39" s="270"/>
      <c r="AU39" s="270"/>
      <c r="AV39" s="271"/>
      <c r="AW39" s="270"/>
      <c r="AX39" s="271"/>
      <c r="AY39" s="270"/>
      <c r="AZ39" s="272"/>
      <c r="BA39" s="270"/>
      <c r="BB39" s="273"/>
      <c r="BC39" s="274"/>
    </row>
    <row r="40" spans="1:55" s="15" customFormat="1" x14ac:dyDescent="0.2">
      <c r="A40" s="763">
        <v>46000</v>
      </c>
      <c r="B40" s="58" t="s">
        <v>280</v>
      </c>
      <c r="C40" s="270"/>
      <c r="D40" s="271"/>
      <c r="E40" s="270"/>
      <c r="F40" s="270"/>
      <c r="G40" s="270"/>
      <c r="H40" s="271"/>
      <c r="I40" s="270"/>
      <c r="J40" s="270"/>
      <c r="K40" s="270"/>
      <c r="L40" s="271"/>
      <c r="M40" s="270"/>
      <c r="N40" s="270"/>
      <c r="O40" s="270"/>
      <c r="P40" s="271"/>
      <c r="Q40" s="270"/>
      <c r="R40" s="270"/>
      <c r="S40" s="270"/>
      <c r="T40" s="271"/>
      <c r="U40" s="270"/>
      <c r="V40" s="270"/>
      <c r="W40" s="270"/>
      <c r="X40" s="271"/>
      <c r="Y40" s="270"/>
      <c r="Z40" s="270"/>
      <c r="AA40" s="270"/>
      <c r="AB40" s="271"/>
      <c r="AC40" s="270"/>
      <c r="AD40" s="270"/>
      <c r="AE40" s="270"/>
      <c r="AF40" s="271"/>
      <c r="AG40" s="270"/>
      <c r="AH40" s="270"/>
      <c r="AI40" s="270"/>
      <c r="AJ40" s="271"/>
      <c r="AK40" s="270"/>
      <c r="AL40" s="270"/>
      <c r="AM40" s="270"/>
      <c r="AN40" s="271"/>
      <c r="AO40" s="270"/>
      <c r="AP40" s="270"/>
      <c r="AQ40" s="270"/>
      <c r="AR40" s="271"/>
      <c r="AS40" s="270"/>
      <c r="AT40" s="270"/>
      <c r="AU40" s="270"/>
      <c r="AV40" s="271"/>
      <c r="AW40" s="270"/>
      <c r="AX40" s="271"/>
      <c r="AY40" s="270"/>
      <c r="AZ40" s="272"/>
      <c r="BA40" s="270"/>
      <c r="BB40" s="273"/>
      <c r="BC40" s="274"/>
    </row>
    <row r="41" spans="1:55" s="15" customFormat="1" x14ac:dyDescent="0.2">
      <c r="A41" s="763">
        <v>46010</v>
      </c>
      <c r="B41" s="58"/>
      <c r="C41" s="270" t="s">
        <v>281</v>
      </c>
      <c r="D41" s="271">
        <f>SUMIF('Budgeting Worksheet'!H151:H155,$B$4,'Budgeting Worksheet'!J132:J136)</f>
        <v>0</v>
      </c>
      <c r="E41" s="270"/>
      <c r="F41" s="270"/>
      <c r="G41" s="270"/>
      <c r="H41" s="271">
        <f>SUMIF('Budgeting Worksheet'!L151:L155,$B$4,'Budgeting Worksheet'!N132:N136)</f>
        <v>0</v>
      </c>
      <c r="I41" s="270"/>
      <c r="J41" s="270"/>
      <c r="K41" s="270"/>
      <c r="L41" s="271">
        <f>SUMIF('Budgeting Worksheet'!P151:P155,$B$4,'Budgeting Worksheet'!R132:R136)</f>
        <v>0</v>
      </c>
      <c r="M41" s="270"/>
      <c r="N41" s="270"/>
      <c r="O41" s="270"/>
      <c r="P41" s="271">
        <f>SUMIF('Budgeting Worksheet'!T151:T155,$B$4,'Budgeting Worksheet'!V132:V136)</f>
        <v>0</v>
      </c>
      <c r="Q41" s="270"/>
      <c r="R41" s="270"/>
      <c r="S41" s="270"/>
      <c r="T41" s="271">
        <f>SUMIF('Budgeting Worksheet'!X151:X155,$B$4,'Budgeting Worksheet'!Z132:Z136)</f>
        <v>0</v>
      </c>
      <c r="U41" s="270"/>
      <c r="V41" s="270"/>
      <c r="W41" s="270"/>
      <c r="X41" s="271">
        <f>SUMIF('Budgeting Worksheet'!AB151:AB155,$B$4,'Budgeting Worksheet'!AD132:AD136)</f>
        <v>0</v>
      </c>
      <c r="Y41" s="270"/>
      <c r="Z41" s="270"/>
      <c r="AA41" s="270"/>
      <c r="AB41" s="271">
        <f>SUMIF('Budgeting Worksheet'!AF151:AF155,$B$4,'Budgeting Worksheet'!AH132:AH136)</f>
        <v>0</v>
      </c>
      <c r="AC41" s="270"/>
      <c r="AD41" s="270"/>
      <c r="AE41" s="270"/>
      <c r="AF41" s="271">
        <f>SUMIF('Budgeting Worksheet'!AJ151:AJ155,$B$4,'Budgeting Worksheet'!AL132:AL136)</f>
        <v>0</v>
      </c>
      <c r="AG41" s="270"/>
      <c r="AH41" s="270"/>
      <c r="AI41" s="270"/>
      <c r="AJ41" s="271">
        <f>SUMIF('Budgeting Worksheet'!AN151:AN155,$B$4,'Budgeting Worksheet'!AP132:AP136)</f>
        <v>0</v>
      </c>
      <c r="AK41" s="270"/>
      <c r="AL41" s="270"/>
      <c r="AM41" s="270"/>
      <c r="AN41" s="271">
        <f>SUMIF('Budgeting Worksheet'!AR151:AR155,$B$4,'Budgeting Worksheet'!AT132:AT136)</f>
        <v>0</v>
      </c>
      <c r="AO41" s="270"/>
      <c r="AP41" s="270"/>
      <c r="AQ41" s="270"/>
      <c r="AR41" s="271">
        <f>SUMIF('Budgeting Worksheet'!AV151:AV155,$B$4,'Budgeting Worksheet'!AX132:AX136)</f>
        <v>0</v>
      </c>
      <c r="AS41" s="270"/>
      <c r="AT41" s="270"/>
      <c r="AU41" s="270"/>
      <c r="AV41" s="271">
        <f>SUMIF('Budgeting Worksheet'!AZ151:AZ155,$B$4,'Budgeting Worksheet'!BB132:BB136)</f>
        <v>0</v>
      </c>
      <c r="AW41" s="270"/>
      <c r="AX41" s="271">
        <f>SUM(D41:AV41)</f>
        <v>0</v>
      </c>
      <c r="AY41" s="270"/>
      <c r="AZ41" s="272">
        <f ca="1">SUMIF('Budgeting Worksheet'!H151:H155,$B$4,'Budgeting Worksheet'!BJ156)</f>
        <v>0</v>
      </c>
      <c r="BA41" s="270"/>
      <c r="BB41" s="273">
        <v>517.79</v>
      </c>
      <c r="BC41" s="274"/>
    </row>
    <row r="42" spans="1:55" s="15" customFormat="1" x14ac:dyDescent="0.2">
      <c r="A42" s="763">
        <v>46020</v>
      </c>
      <c r="B42" s="58"/>
      <c r="C42" s="270" t="s">
        <v>282</v>
      </c>
      <c r="D42" s="503">
        <f>SUMIF('Budgeting Worksheet'!H158:H162,$B$4,'Budgeting Worksheet'!J158:J162)</f>
        <v>0</v>
      </c>
      <c r="E42" s="270"/>
      <c r="F42" s="270"/>
      <c r="G42" s="270"/>
      <c r="H42" s="503">
        <f>SUMIF('Budgeting Worksheet'!L158:L162,$B$4,'Budgeting Worksheet'!N158:N162)</f>
        <v>0</v>
      </c>
      <c r="I42" s="270"/>
      <c r="J42" s="270"/>
      <c r="K42" s="270"/>
      <c r="L42" s="503">
        <f>SUMIF('Budgeting Worksheet'!P158:P162,$B$4,'Budgeting Worksheet'!R158:R162)</f>
        <v>0</v>
      </c>
      <c r="M42" s="270"/>
      <c r="N42" s="270"/>
      <c r="O42" s="270"/>
      <c r="P42" s="503">
        <f>SUMIF('Budgeting Worksheet'!T158:T162,$B$4,'Budgeting Worksheet'!V158:V162)</f>
        <v>0</v>
      </c>
      <c r="Q42" s="270"/>
      <c r="R42" s="270"/>
      <c r="S42" s="270"/>
      <c r="T42" s="503">
        <f>SUMIF('Budgeting Worksheet'!X158:X162,$B$4,'Budgeting Worksheet'!Z158:Z162)</f>
        <v>0</v>
      </c>
      <c r="U42" s="270"/>
      <c r="V42" s="270"/>
      <c r="W42" s="270"/>
      <c r="X42" s="503">
        <f>SUMIF('Budgeting Worksheet'!AB158:AB162,$B$4,'Budgeting Worksheet'!AD158:AD162)</f>
        <v>0</v>
      </c>
      <c r="Y42" s="270"/>
      <c r="Z42" s="270"/>
      <c r="AA42" s="270"/>
      <c r="AB42" s="503">
        <f>SUMIF('Budgeting Worksheet'!AF158:AF162,$B$4,'Budgeting Worksheet'!AH158:AH162)</f>
        <v>0</v>
      </c>
      <c r="AC42" s="270"/>
      <c r="AD42" s="270"/>
      <c r="AE42" s="270"/>
      <c r="AF42" s="503">
        <f>SUMIF('Budgeting Worksheet'!AJ158:AJ162,$B$4,'Budgeting Worksheet'!AL158:AL162)</f>
        <v>0</v>
      </c>
      <c r="AG42" s="270"/>
      <c r="AH42" s="270"/>
      <c r="AI42" s="270"/>
      <c r="AJ42" s="503">
        <f>SUMIF('Budgeting Worksheet'!AN158:AN162,$B$4,'Budgeting Worksheet'!AP158:AP162)</f>
        <v>0</v>
      </c>
      <c r="AK42" s="270"/>
      <c r="AL42" s="270"/>
      <c r="AM42" s="270"/>
      <c r="AN42" s="503">
        <f>SUMIF('Budgeting Worksheet'!AR158:AR162,$B$4,'Budgeting Worksheet'!AT158:AT162)</f>
        <v>0</v>
      </c>
      <c r="AO42" s="270"/>
      <c r="AP42" s="270"/>
      <c r="AQ42" s="270"/>
      <c r="AR42" s="503">
        <f>SUMIF('Budgeting Worksheet'!AV158:AV162,$B$4,'Budgeting Worksheet'!AX158:AX162)</f>
        <v>0</v>
      </c>
      <c r="AS42" s="270"/>
      <c r="AT42" s="270"/>
      <c r="AU42" s="270"/>
      <c r="AV42" s="503">
        <f>SUMIF('Budgeting Worksheet'!AZ158:AZ162,$B$4,'Budgeting Worksheet'!BB158:BB162)</f>
        <v>0</v>
      </c>
      <c r="AW42" s="270"/>
      <c r="AX42" s="271">
        <f>SUM(D42:AV42)</f>
        <v>0</v>
      </c>
      <c r="AY42" s="270"/>
      <c r="AZ42" s="272">
        <f ca="1">SUMIF('Budgeting Worksheet'!H158:H162,$B$4,'Budgeting Worksheet'!BJ163)</f>
        <v>0</v>
      </c>
      <c r="BA42" s="270"/>
      <c r="BB42" s="779">
        <v>18669.59</v>
      </c>
      <c r="BC42" s="274"/>
    </row>
    <row r="43" spans="1:55" s="15" customFormat="1" x14ac:dyDescent="0.2">
      <c r="A43" s="763"/>
      <c r="B43" s="58" t="s">
        <v>138</v>
      </c>
      <c r="C43" s="270"/>
      <c r="D43" s="640">
        <f>SUM(D41:D42)</f>
        <v>0</v>
      </c>
      <c r="E43" s="270"/>
      <c r="F43" s="270"/>
      <c r="G43" s="270"/>
      <c r="H43" s="271">
        <f>SUM(H41:H42)</f>
        <v>0</v>
      </c>
      <c r="I43" s="270"/>
      <c r="J43" s="270"/>
      <c r="K43" s="270"/>
      <c r="L43" s="271">
        <f>SUM(L41:L42)</f>
        <v>0</v>
      </c>
      <c r="M43" s="270"/>
      <c r="N43" s="270"/>
      <c r="O43" s="270"/>
      <c r="P43" s="271">
        <f>SUM(P41:P42)</f>
        <v>0</v>
      </c>
      <c r="Q43" s="270"/>
      <c r="R43" s="270"/>
      <c r="S43" s="270"/>
      <c r="T43" s="271">
        <f>SUM(T41:T42)</f>
        <v>0</v>
      </c>
      <c r="U43" s="270"/>
      <c r="V43" s="270"/>
      <c r="W43" s="270"/>
      <c r="X43" s="271">
        <f>SUM(X41:X42)</f>
        <v>0</v>
      </c>
      <c r="Y43" s="270"/>
      <c r="Z43" s="270"/>
      <c r="AA43" s="270"/>
      <c r="AB43" s="271">
        <f>SUM(AB41:AB42)</f>
        <v>0</v>
      </c>
      <c r="AC43" s="270"/>
      <c r="AD43" s="270"/>
      <c r="AE43" s="270"/>
      <c r="AF43" s="271">
        <f>SUM(AF41:AF42)</f>
        <v>0</v>
      </c>
      <c r="AG43" s="270"/>
      <c r="AH43" s="270"/>
      <c r="AI43" s="270"/>
      <c r="AJ43" s="271">
        <f>SUM(AJ41:AJ42)</f>
        <v>0</v>
      </c>
      <c r="AK43" s="270"/>
      <c r="AL43" s="270"/>
      <c r="AM43" s="270"/>
      <c r="AN43" s="271">
        <f>SUM(AN41:AN42)</f>
        <v>0</v>
      </c>
      <c r="AO43" s="270"/>
      <c r="AP43" s="270"/>
      <c r="AQ43" s="270"/>
      <c r="AR43" s="271">
        <f>SUM(AR41:AR42)</f>
        <v>0</v>
      </c>
      <c r="AS43" s="270"/>
      <c r="AT43" s="270"/>
      <c r="AU43" s="270"/>
      <c r="AV43" s="271">
        <f>SUM(AV41:AV42)</f>
        <v>0</v>
      </c>
      <c r="AW43" s="270"/>
      <c r="AX43" s="668">
        <f>SUM(AX41:AX42)</f>
        <v>0</v>
      </c>
      <c r="AY43" s="270"/>
      <c r="AZ43" s="667">
        <f ca="1">SUM(AZ41:AZ42)</f>
        <v>0</v>
      </c>
      <c r="BA43" s="270"/>
      <c r="BB43" s="273">
        <f>SUM(BB41:BB42)</f>
        <v>19187.38</v>
      </c>
      <c r="BC43" s="274"/>
    </row>
    <row r="44" spans="1:55" s="15" customFormat="1" x14ac:dyDescent="0.2">
      <c r="A44" s="763"/>
      <c r="B44" s="58"/>
      <c r="C44" s="270"/>
      <c r="D44" s="271"/>
      <c r="E44" s="270"/>
      <c r="F44" s="270"/>
      <c r="G44" s="270"/>
      <c r="H44" s="271"/>
      <c r="I44" s="270"/>
      <c r="J44" s="270"/>
      <c r="K44" s="270"/>
      <c r="L44" s="271"/>
      <c r="M44" s="270"/>
      <c r="N44" s="270"/>
      <c r="O44" s="270"/>
      <c r="P44" s="271"/>
      <c r="Q44" s="270"/>
      <c r="R44" s="270"/>
      <c r="S44" s="270"/>
      <c r="T44" s="271"/>
      <c r="U44" s="270"/>
      <c r="V44" s="270"/>
      <c r="W44" s="270"/>
      <c r="X44" s="271"/>
      <c r="Y44" s="270"/>
      <c r="Z44" s="270"/>
      <c r="AA44" s="270"/>
      <c r="AB44" s="271"/>
      <c r="AC44" s="270"/>
      <c r="AD44" s="270"/>
      <c r="AE44" s="270"/>
      <c r="AF44" s="271"/>
      <c r="AG44" s="270"/>
      <c r="AH44" s="270"/>
      <c r="AI44" s="270"/>
      <c r="AJ44" s="271"/>
      <c r="AK44" s="270"/>
      <c r="AL44" s="270"/>
      <c r="AM44" s="270"/>
      <c r="AN44" s="271"/>
      <c r="AO44" s="270"/>
      <c r="AP44" s="270"/>
      <c r="AQ44" s="270"/>
      <c r="AR44" s="271"/>
      <c r="AS44" s="270"/>
      <c r="AT44" s="270"/>
      <c r="AU44" s="270"/>
      <c r="AV44" s="271"/>
      <c r="AW44" s="270"/>
      <c r="AX44" s="271"/>
      <c r="AY44" s="270"/>
      <c r="AZ44" s="272"/>
      <c r="BA44" s="270"/>
      <c r="BB44" s="273"/>
      <c r="BC44" s="274"/>
    </row>
    <row r="45" spans="1:55" s="15" customFormat="1" x14ac:dyDescent="0.2">
      <c r="A45" s="763">
        <v>47500</v>
      </c>
      <c r="B45" s="58" t="s">
        <v>283</v>
      </c>
      <c r="C45" s="270"/>
      <c r="D45" s="271">
        <f>SUMIF('Budgeting Worksheet'!H170:H174,$B$4,'Budgeting Worksheet'!J170:J174)</f>
        <v>0</v>
      </c>
      <c r="E45" s="270"/>
      <c r="F45" s="270"/>
      <c r="G45" s="270"/>
      <c r="H45" s="271">
        <f>SUMIF('Budgeting Worksheet'!L170:L174,$B$4,'Budgeting Worksheet'!N170:N174)</f>
        <v>0</v>
      </c>
      <c r="I45" s="270"/>
      <c r="J45" s="270"/>
      <c r="K45" s="270"/>
      <c r="L45" s="271">
        <f>SUMIF('Budgeting Worksheet'!P170:P174,$B$4,'Budgeting Worksheet'!R170:R174)</f>
        <v>0</v>
      </c>
      <c r="M45" s="270"/>
      <c r="N45" s="270"/>
      <c r="O45" s="270"/>
      <c r="P45" s="271">
        <f>SUMIF('Budgeting Worksheet'!T170:T174,$B$4,'Budgeting Worksheet'!V170:V174)</f>
        <v>0</v>
      </c>
      <c r="Q45" s="270"/>
      <c r="R45" s="270"/>
      <c r="S45" s="270"/>
      <c r="T45" s="271">
        <f>SUMIF('Budgeting Worksheet'!X170:X174,$B$4,'Budgeting Worksheet'!Z170:Z174)</f>
        <v>0</v>
      </c>
      <c r="U45" s="270"/>
      <c r="V45" s="270"/>
      <c r="W45" s="270"/>
      <c r="X45" s="271">
        <f>SUMIF('Budgeting Worksheet'!AB170:AB174,$B$4,'Budgeting Worksheet'!AD170:AD174)</f>
        <v>0</v>
      </c>
      <c r="Y45" s="270"/>
      <c r="Z45" s="270"/>
      <c r="AA45" s="270"/>
      <c r="AB45" s="271">
        <f>SUMIF('Budgeting Worksheet'!AF170:AF174,$B$4,'Budgeting Worksheet'!AH170:AH174)</f>
        <v>0</v>
      </c>
      <c r="AC45" s="270"/>
      <c r="AD45" s="270"/>
      <c r="AE45" s="270"/>
      <c r="AF45" s="271">
        <f>SUMIF('Budgeting Worksheet'!AJ170:AJ174,$B$4,'Budgeting Worksheet'!AL170:AL174)</f>
        <v>0</v>
      </c>
      <c r="AG45" s="270"/>
      <c r="AH45" s="270"/>
      <c r="AI45" s="270"/>
      <c r="AJ45" s="271">
        <f>SUMIF('Budgeting Worksheet'!AN170:AN174,$B$4,'Budgeting Worksheet'!AP170:AP174)</f>
        <v>0</v>
      </c>
      <c r="AK45" s="270"/>
      <c r="AL45" s="270"/>
      <c r="AM45" s="270"/>
      <c r="AN45" s="271">
        <f>SUMIF('Budgeting Worksheet'!AR170:AR174,$B$4,'Budgeting Worksheet'!AT170:AT174)</f>
        <v>0</v>
      </c>
      <c r="AO45" s="270"/>
      <c r="AP45" s="270"/>
      <c r="AQ45" s="270"/>
      <c r="AR45" s="271">
        <f>SUMIF('Budgeting Worksheet'!AV170:AV174,$B$4,'Budgeting Worksheet'!AX170:AX174)</f>
        <v>0</v>
      </c>
      <c r="AS45" s="270"/>
      <c r="AT45" s="270"/>
      <c r="AU45" s="270"/>
      <c r="AV45" s="271">
        <f>SUMIF('Budgeting Worksheet'!AZ170:AZ174,$B$4,'Budgeting Worksheet'!BB170:BB174)</f>
        <v>0</v>
      </c>
      <c r="AW45" s="270"/>
      <c r="AX45" s="271">
        <f>SUM(D45:AV45)</f>
        <v>0</v>
      </c>
      <c r="AY45" s="270"/>
      <c r="AZ45" s="272">
        <f ca="1">SUMIF('Budgeting Worksheet'!H170:H174,$B$4,'Budgeting Worksheet'!BJ175)</f>
        <v>0</v>
      </c>
      <c r="BA45" s="270"/>
      <c r="BB45" s="273">
        <v>82223.98</v>
      </c>
      <c r="BC45" s="274"/>
    </row>
    <row r="46" spans="1:55" s="15" customFormat="1" x14ac:dyDescent="0.2">
      <c r="A46" s="763">
        <v>48000</v>
      </c>
      <c r="B46" s="58" t="s">
        <v>284</v>
      </c>
      <c r="C46" s="270"/>
      <c r="D46" s="271">
        <f>SUMIF('Budgeting Worksheet'!H179:H183,$B$4,'Budgeting Worksheet'!J179:J183)</f>
        <v>0</v>
      </c>
      <c r="E46" s="270"/>
      <c r="F46" s="270"/>
      <c r="G46" s="270"/>
      <c r="H46" s="271">
        <f>SUMIF('Budgeting Worksheet'!L179:L183,$B$4,'Budgeting Worksheet'!N179:N183)</f>
        <v>0</v>
      </c>
      <c r="I46" s="270"/>
      <c r="J46" s="270"/>
      <c r="K46" s="270"/>
      <c r="L46" s="271">
        <f>SUMIF('Budgeting Worksheet'!P179:P183,$B$4,'Budgeting Worksheet'!R179:R183)</f>
        <v>0</v>
      </c>
      <c r="M46" s="270"/>
      <c r="N46" s="270"/>
      <c r="O46" s="270"/>
      <c r="P46" s="271">
        <f>SUMIF('Budgeting Worksheet'!T179:T183,$B$4,'Budgeting Worksheet'!V179:V183)</f>
        <v>0</v>
      </c>
      <c r="Q46" s="270"/>
      <c r="R46" s="270"/>
      <c r="S46" s="270"/>
      <c r="T46" s="271">
        <f>SUMIF('Budgeting Worksheet'!X179:X183,$B$4,'Budgeting Worksheet'!Z179:Z183)</f>
        <v>0</v>
      </c>
      <c r="U46" s="270"/>
      <c r="V46" s="270"/>
      <c r="W46" s="270"/>
      <c r="X46" s="271">
        <f>SUMIF('Budgeting Worksheet'!AB179:AB183,$B$4,'Budgeting Worksheet'!AD179:AD183)</f>
        <v>0</v>
      </c>
      <c r="Y46" s="270"/>
      <c r="Z46" s="270"/>
      <c r="AA46" s="270"/>
      <c r="AB46" s="271">
        <f>SUMIF('Budgeting Worksheet'!AF179:AF183,$B$4,'Budgeting Worksheet'!AH179:AH183)</f>
        <v>0</v>
      </c>
      <c r="AC46" s="270"/>
      <c r="AD46" s="270"/>
      <c r="AE46" s="270"/>
      <c r="AF46" s="271">
        <f>SUMIF('Budgeting Worksheet'!AJ179:AJ183,$B$4,'Budgeting Worksheet'!AL179:AL183)</f>
        <v>0</v>
      </c>
      <c r="AG46" s="270"/>
      <c r="AH46" s="270"/>
      <c r="AI46" s="270"/>
      <c r="AJ46" s="271">
        <f>SUMIF('Budgeting Worksheet'!AN179:AN183,$B$4,'Budgeting Worksheet'!AP179:AP183)</f>
        <v>0</v>
      </c>
      <c r="AK46" s="270"/>
      <c r="AL46" s="270"/>
      <c r="AM46" s="270"/>
      <c r="AN46" s="271">
        <f>SUMIF('Budgeting Worksheet'!AR179:AR183,$B$4,'Budgeting Worksheet'!AT179:AT183)</f>
        <v>0</v>
      </c>
      <c r="AO46" s="270"/>
      <c r="AP46" s="270"/>
      <c r="AQ46" s="270"/>
      <c r="AR46" s="271">
        <f>SUMIF('Budgeting Worksheet'!AV179:AV183,$B$4,'Budgeting Worksheet'!AX179:AX183)</f>
        <v>0</v>
      </c>
      <c r="AS46" s="270"/>
      <c r="AT46" s="270"/>
      <c r="AU46" s="270"/>
      <c r="AV46" s="271">
        <f>SUMIF('Budgeting Worksheet'!AZ179:AZ183,$B$4,'Budgeting Worksheet'!BB179:BB183)</f>
        <v>0</v>
      </c>
      <c r="AW46" s="270"/>
      <c r="AX46" s="271">
        <f t="shared" ref="AX46:AX50" si="3">SUM(D46:AV46)</f>
        <v>0</v>
      </c>
      <c r="AY46" s="270"/>
      <c r="AZ46" s="272">
        <f ca="1">SUMIF('Budgeting Worksheet'!H179:H183,$B$4,'Budgeting Worksheet'!BJ184)</f>
        <v>0</v>
      </c>
      <c r="BA46" s="270"/>
      <c r="BB46" s="273">
        <v>0</v>
      </c>
      <c r="BC46" s="274"/>
    </row>
    <row r="47" spans="1:55" s="15" customFormat="1" x14ac:dyDescent="0.2">
      <c r="A47" s="763">
        <v>49000</v>
      </c>
      <c r="B47" s="58" t="s">
        <v>285</v>
      </c>
      <c r="C47" s="270"/>
      <c r="D47" s="271"/>
      <c r="E47" s="270"/>
      <c r="F47" s="270"/>
      <c r="G47" s="270"/>
      <c r="H47" s="271"/>
      <c r="I47" s="270"/>
      <c r="J47" s="270"/>
      <c r="K47" s="270"/>
      <c r="L47" s="271"/>
      <c r="M47" s="270"/>
      <c r="N47" s="270"/>
      <c r="O47" s="270"/>
      <c r="P47" s="271"/>
      <c r="Q47" s="270"/>
      <c r="R47" s="270"/>
      <c r="S47" s="270"/>
      <c r="T47" s="271"/>
      <c r="U47" s="270"/>
      <c r="V47" s="270"/>
      <c r="W47" s="270"/>
      <c r="X47" s="271"/>
      <c r="Y47" s="270"/>
      <c r="Z47" s="270"/>
      <c r="AA47" s="270"/>
      <c r="AB47" s="271"/>
      <c r="AC47" s="270"/>
      <c r="AD47" s="270"/>
      <c r="AE47" s="270"/>
      <c r="AF47" s="271"/>
      <c r="AG47" s="270"/>
      <c r="AH47" s="270"/>
      <c r="AI47" s="270"/>
      <c r="AJ47" s="271"/>
      <c r="AK47" s="270"/>
      <c r="AL47" s="270"/>
      <c r="AM47" s="270"/>
      <c r="AN47" s="271"/>
      <c r="AO47" s="270"/>
      <c r="AP47" s="270"/>
      <c r="AQ47" s="270"/>
      <c r="AR47" s="271"/>
      <c r="AS47" s="270"/>
      <c r="AT47" s="270"/>
      <c r="AU47" s="270"/>
      <c r="AV47" s="271"/>
      <c r="AW47" s="270"/>
      <c r="AX47" s="271">
        <f t="shared" si="3"/>
        <v>0</v>
      </c>
      <c r="AY47" s="270"/>
      <c r="AZ47" s="272"/>
      <c r="BA47" s="270"/>
      <c r="BB47" s="273"/>
      <c r="BC47" s="274"/>
    </row>
    <row r="48" spans="1:55" s="15" customFormat="1" x14ac:dyDescent="0.2">
      <c r="A48" s="763">
        <v>49010</v>
      </c>
      <c r="B48" s="58"/>
      <c r="C48" s="270" t="s">
        <v>285</v>
      </c>
      <c r="D48" s="271">
        <f>SUMIF('Budgeting Worksheet'!H188:H192,$B$4,'Budgeting Worksheet'!J188:J192)</f>
        <v>0</v>
      </c>
      <c r="E48" s="270"/>
      <c r="F48" s="270"/>
      <c r="G48" s="270"/>
      <c r="H48" s="271">
        <f>SUMIF('Budgeting Worksheet'!L188:L192,$B$4,'Budgeting Worksheet'!N188:N192)</f>
        <v>0</v>
      </c>
      <c r="I48" s="270"/>
      <c r="J48" s="270"/>
      <c r="K48" s="270"/>
      <c r="L48" s="271">
        <f>SUMIF('Budgeting Worksheet'!P188:P192,$B$4,'Budgeting Worksheet'!R188:R192)</f>
        <v>0</v>
      </c>
      <c r="M48" s="270"/>
      <c r="N48" s="270"/>
      <c r="O48" s="270"/>
      <c r="P48" s="271">
        <f>SUMIF('Budgeting Worksheet'!T188:T192,$B$4,'Budgeting Worksheet'!V188:V192)</f>
        <v>0</v>
      </c>
      <c r="Q48" s="270"/>
      <c r="R48" s="270"/>
      <c r="S48" s="270"/>
      <c r="T48" s="271">
        <f>SUMIF('Budgeting Worksheet'!X188:X192,$B$4,'Budgeting Worksheet'!Z188:Z192)</f>
        <v>0</v>
      </c>
      <c r="U48" s="270"/>
      <c r="V48" s="270"/>
      <c r="W48" s="270"/>
      <c r="X48" s="271">
        <f>SUMIF('Budgeting Worksheet'!AB188:AB192,$B$4,'Budgeting Worksheet'!AD188:AD192)</f>
        <v>0</v>
      </c>
      <c r="Y48" s="270"/>
      <c r="Z48" s="270"/>
      <c r="AA48" s="270"/>
      <c r="AB48" s="271">
        <f>SUMIF('Budgeting Worksheet'!AF188:AF192,$B$4,'Budgeting Worksheet'!AH188:AH192)</f>
        <v>0</v>
      </c>
      <c r="AC48" s="270"/>
      <c r="AD48" s="270"/>
      <c r="AE48" s="270"/>
      <c r="AF48" s="271">
        <f>SUMIF('Budgeting Worksheet'!AJ188:AJ192,$B$4,'Budgeting Worksheet'!AL188:AL192)</f>
        <v>0</v>
      </c>
      <c r="AG48" s="270"/>
      <c r="AH48" s="270"/>
      <c r="AI48" s="270"/>
      <c r="AJ48" s="271">
        <f>SUMIF('Budgeting Worksheet'!AN188:AN192,$B$4,'Budgeting Worksheet'!AP188:AP192)</f>
        <v>0</v>
      </c>
      <c r="AK48" s="270"/>
      <c r="AL48" s="270"/>
      <c r="AM48" s="270"/>
      <c r="AN48" s="271">
        <f>SUMIF('Budgeting Worksheet'!AR188:AR192,$B$4,'Budgeting Worksheet'!AT188:AT192)</f>
        <v>0</v>
      </c>
      <c r="AO48" s="270"/>
      <c r="AP48" s="270"/>
      <c r="AQ48" s="270"/>
      <c r="AR48" s="271">
        <f>SUMIF('Budgeting Worksheet'!AV188:AV192,$B$4,'Budgeting Worksheet'!AX188:AX192)</f>
        <v>0</v>
      </c>
      <c r="AS48" s="270"/>
      <c r="AT48" s="270"/>
      <c r="AU48" s="270"/>
      <c r="AV48" s="271">
        <f>SUMIF('Budgeting Worksheet'!AZ188:AZ192,$B$4,'Budgeting Worksheet'!BB188:BB192)</f>
        <v>0</v>
      </c>
      <c r="AW48" s="270"/>
      <c r="AX48" s="271">
        <f t="shared" si="3"/>
        <v>0</v>
      </c>
      <c r="AY48" s="270"/>
      <c r="AZ48" s="272">
        <f ca="1">SUMIF('Budgeting Worksheet'!H188:H192,$B$4,'Budgeting Worksheet'!BJ193)</f>
        <v>0</v>
      </c>
      <c r="BA48" s="270"/>
      <c r="BB48" s="273">
        <v>1</v>
      </c>
      <c r="BC48" s="274"/>
    </row>
    <row r="49" spans="1:55" s="15" customFormat="1" x14ac:dyDescent="0.2">
      <c r="A49" s="763">
        <v>49020</v>
      </c>
      <c r="B49" s="58"/>
      <c r="C49" s="270" t="s">
        <v>286</v>
      </c>
      <c r="D49" s="271">
        <f>SUMIF('Budgeting Worksheet'!H195:H199,$B$4,'Budgeting Worksheet'!J195:J199)</f>
        <v>0</v>
      </c>
      <c r="E49" s="270"/>
      <c r="F49" s="270"/>
      <c r="G49" s="270"/>
      <c r="H49" s="271">
        <f>SUMIF('Budgeting Worksheet'!L195:L199,$B$4,'Budgeting Worksheet'!N195:N199)</f>
        <v>0</v>
      </c>
      <c r="I49" s="270"/>
      <c r="J49" s="270"/>
      <c r="K49" s="270"/>
      <c r="L49" s="271">
        <f>SUMIF('Budgeting Worksheet'!P195:P199,$B$4,'Budgeting Worksheet'!R195:R199)</f>
        <v>0</v>
      </c>
      <c r="M49" s="270"/>
      <c r="N49" s="270"/>
      <c r="O49" s="270"/>
      <c r="P49" s="271">
        <f>SUMIF('Budgeting Worksheet'!T195:T199,$B$4,'Budgeting Worksheet'!V195:V199)</f>
        <v>0</v>
      </c>
      <c r="Q49" s="270"/>
      <c r="R49" s="270"/>
      <c r="S49" s="270"/>
      <c r="T49" s="271">
        <f>SUMIF('Budgeting Worksheet'!X195:X199,$B$4,'Budgeting Worksheet'!Z195:Z199)</f>
        <v>0</v>
      </c>
      <c r="U49" s="270"/>
      <c r="V49" s="270"/>
      <c r="W49" s="270"/>
      <c r="X49" s="271">
        <f>SUMIF('Budgeting Worksheet'!AB195:AB199,$B$4,'Budgeting Worksheet'!AD195:AD199)</f>
        <v>0</v>
      </c>
      <c r="Y49" s="270"/>
      <c r="Z49" s="270"/>
      <c r="AA49" s="270"/>
      <c r="AB49" s="271">
        <f>SUMIF('Budgeting Worksheet'!AF195:AF199,$B$4,'Budgeting Worksheet'!AH195:AH199)</f>
        <v>0</v>
      </c>
      <c r="AC49" s="270"/>
      <c r="AD49" s="270"/>
      <c r="AE49" s="270"/>
      <c r="AF49" s="271">
        <f>SUMIF('Budgeting Worksheet'!AJ195:AJ199,$B$4,'Budgeting Worksheet'!AL195:AL199)</f>
        <v>0</v>
      </c>
      <c r="AG49" s="270"/>
      <c r="AH49" s="270"/>
      <c r="AI49" s="270"/>
      <c r="AJ49" s="271">
        <f>SUMIF('Budgeting Worksheet'!AN195:AN199,$B$4,'Budgeting Worksheet'!AP195:AP199)</f>
        <v>0</v>
      </c>
      <c r="AK49" s="270"/>
      <c r="AL49" s="270"/>
      <c r="AM49" s="270"/>
      <c r="AN49" s="271">
        <f>SUMIF('Budgeting Worksheet'!AR195:AR199,$B$4,'Budgeting Worksheet'!AT195:AT199)</f>
        <v>0</v>
      </c>
      <c r="AO49" s="270"/>
      <c r="AP49" s="270"/>
      <c r="AQ49" s="270"/>
      <c r="AR49" s="271">
        <f>SUMIF('Budgeting Worksheet'!AV195:AV199,$B$4,'Budgeting Worksheet'!AX195:AX199)</f>
        <v>0</v>
      </c>
      <c r="AS49" s="270"/>
      <c r="AT49" s="270"/>
      <c r="AU49" s="270"/>
      <c r="AV49" s="271">
        <f>SUMIF('Budgeting Worksheet'!AZ195:AZ199,$B$4,'Budgeting Worksheet'!BB195:BB199)</f>
        <v>0</v>
      </c>
      <c r="AW49" s="270"/>
      <c r="AX49" s="271">
        <f t="shared" si="3"/>
        <v>0</v>
      </c>
      <c r="AY49" s="270"/>
      <c r="AZ49" s="272">
        <f ca="1">SUMIF('Budgeting Worksheet'!H195:H199,$B$4,'Budgeting Worksheet'!BJ200)</f>
        <v>0</v>
      </c>
      <c r="BA49" s="270"/>
      <c r="BB49" s="273">
        <v>5296.34</v>
      </c>
      <c r="BC49" s="274"/>
    </row>
    <row r="50" spans="1:55" s="15" customFormat="1" x14ac:dyDescent="0.2">
      <c r="A50" s="763">
        <v>49030</v>
      </c>
      <c r="B50" s="58"/>
      <c r="C50" s="270" t="s">
        <v>287</v>
      </c>
      <c r="D50" s="503">
        <f>SUMIF('Budgeting Worksheet'!H202:H206,$B$4,'Budgeting Worksheet'!J202:J206)</f>
        <v>0</v>
      </c>
      <c r="E50" s="270"/>
      <c r="F50" s="270"/>
      <c r="G50" s="270"/>
      <c r="H50" s="503">
        <f>SUMIF('Budgeting Worksheet'!L202:L206,$B$4,'Budgeting Worksheet'!N202:N206)</f>
        <v>0</v>
      </c>
      <c r="I50" s="270"/>
      <c r="J50" s="270"/>
      <c r="K50" s="270"/>
      <c r="L50" s="503">
        <f>SUMIF('Budgeting Worksheet'!P202:P206,$B$4,'Budgeting Worksheet'!R202:R206)</f>
        <v>0</v>
      </c>
      <c r="M50" s="270"/>
      <c r="N50" s="270"/>
      <c r="O50" s="270"/>
      <c r="P50" s="503">
        <f>SUMIF('Budgeting Worksheet'!T202:T206,$B$4,'Budgeting Worksheet'!V202:V206)</f>
        <v>0</v>
      </c>
      <c r="Q50" s="270"/>
      <c r="R50" s="270"/>
      <c r="S50" s="270"/>
      <c r="T50" s="503">
        <f>SUMIF('Budgeting Worksheet'!X202:X206,$B$4,'Budgeting Worksheet'!Z202:Z206)</f>
        <v>0</v>
      </c>
      <c r="U50" s="270"/>
      <c r="V50" s="270"/>
      <c r="W50" s="270"/>
      <c r="X50" s="503">
        <f>SUMIF('Budgeting Worksheet'!AB202:AB206,$B$4,'Budgeting Worksheet'!AD202:AD206)</f>
        <v>0</v>
      </c>
      <c r="Y50" s="270"/>
      <c r="Z50" s="270"/>
      <c r="AA50" s="270"/>
      <c r="AB50" s="503">
        <f>SUMIF('Budgeting Worksheet'!AF202:AF206,$B$4,'Budgeting Worksheet'!AH202:AH206)</f>
        <v>0</v>
      </c>
      <c r="AC50" s="270"/>
      <c r="AD50" s="270"/>
      <c r="AE50" s="270"/>
      <c r="AF50" s="503">
        <f>SUMIF('Budgeting Worksheet'!AJ202:AJ206,$B$4,'Budgeting Worksheet'!AL202:AL206)</f>
        <v>0</v>
      </c>
      <c r="AG50" s="270"/>
      <c r="AH50" s="270"/>
      <c r="AI50" s="270"/>
      <c r="AJ50" s="503">
        <f>SUMIF('Budgeting Worksheet'!AN202:AN206,$B$4,'Budgeting Worksheet'!AP202:AP206)</f>
        <v>0</v>
      </c>
      <c r="AK50" s="270"/>
      <c r="AL50" s="270"/>
      <c r="AM50" s="270"/>
      <c r="AN50" s="503">
        <f>SUMIF('Budgeting Worksheet'!AR202:AR206,$B$4,'Budgeting Worksheet'!AT202:AT206)</f>
        <v>0</v>
      </c>
      <c r="AO50" s="270"/>
      <c r="AP50" s="270"/>
      <c r="AQ50" s="270"/>
      <c r="AR50" s="503">
        <f>SUMIF('Budgeting Worksheet'!AV202:AV206,$B$4,'Budgeting Worksheet'!AX202:AX206)</f>
        <v>0</v>
      </c>
      <c r="AS50" s="270"/>
      <c r="AT50" s="270"/>
      <c r="AU50" s="270"/>
      <c r="AV50" s="503">
        <f>SUMIF('Budgeting Worksheet'!AZ202:AZ206,$B$4,'Budgeting Worksheet'!BB202:BB206)</f>
        <v>0</v>
      </c>
      <c r="AW50" s="270"/>
      <c r="AX50" s="271">
        <f t="shared" si="3"/>
        <v>0</v>
      </c>
      <c r="AY50" s="270"/>
      <c r="AZ50" s="272">
        <f ca="1">SUMIF('Budgeting Worksheet'!H202:H206,$B$4,'Budgeting Worksheet'!BJ207)</f>
        <v>0</v>
      </c>
      <c r="BA50" s="270"/>
      <c r="BB50" s="779">
        <v>0</v>
      </c>
      <c r="BC50" s="274"/>
    </row>
    <row r="51" spans="1:55" s="15" customFormat="1" x14ac:dyDescent="0.2">
      <c r="A51" s="763"/>
      <c r="B51" s="58" t="s">
        <v>139</v>
      </c>
      <c r="C51" s="270"/>
      <c r="D51" s="640">
        <f>SUM(D48:D50)</f>
        <v>0</v>
      </c>
      <c r="E51" s="270"/>
      <c r="F51" s="270"/>
      <c r="G51" s="270"/>
      <c r="H51" s="271">
        <f>SUM(H48:H50)</f>
        <v>0</v>
      </c>
      <c r="I51" s="270"/>
      <c r="J51" s="270"/>
      <c r="K51" s="270"/>
      <c r="L51" s="271">
        <f>SUM(L48:L50)</f>
        <v>0</v>
      </c>
      <c r="M51" s="270"/>
      <c r="N51" s="270"/>
      <c r="O51" s="270"/>
      <c r="P51" s="271">
        <f>SUM(P48:P50)</f>
        <v>0</v>
      </c>
      <c r="Q51" s="270"/>
      <c r="R51" s="270"/>
      <c r="S51" s="270"/>
      <c r="T51" s="271">
        <f>SUM(T48:T50)</f>
        <v>0</v>
      </c>
      <c r="U51" s="270"/>
      <c r="V51" s="270"/>
      <c r="W51" s="270"/>
      <c r="X51" s="271">
        <f>SUM(X48:X50)</f>
        <v>0</v>
      </c>
      <c r="Y51" s="270"/>
      <c r="Z51" s="270"/>
      <c r="AA51" s="270"/>
      <c r="AB51" s="271">
        <f>SUM(AB48:AB50)</f>
        <v>0</v>
      </c>
      <c r="AC51" s="270"/>
      <c r="AD51" s="270"/>
      <c r="AE51" s="270"/>
      <c r="AF51" s="271">
        <f>SUM(AF48:AF50)</f>
        <v>0</v>
      </c>
      <c r="AG51" s="270"/>
      <c r="AH51" s="270"/>
      <c r="AI51" s="270"/>
      <c r="AJ51" s="271">
        <f>SUM(AJ48:AJ50)</f>
        <v>0</v>
      </c>
      <c r="AK51" s="270"/>
      <c r="AL51" s="270"/>
      <c r="AM51" s="270"/>
      <c r="AN51" s="271">
        <f>SUM(AN48:AN50)</f>
        <v>0</v>
      </c>
      <c r="AO51" s="270"/>
      <c r="AP51" s="270"/>
      <c r="AQ51" s="270"/>
      <c r="AR51" s="271">
        <f>SUM(AR48:AR50)</f>
        <v>0</v>
      </c>
      <c r="AS51" s="270"/>
      <c r="AT51" s="270"/>
      <c r="AU51" s="270"/>
      <c r="AV51" s="271">
        <f>SUM(AV48:AV50)</f>
        <v>0</v>
      </c>
      <c r="AW51" s="270"/>
      <c r="AX51" s="668">
        <f>SUM(AX45:AX50)</f>
        <v>0</v>
      </c>
      <c r="AY51" s="270"/>
      <c r="AZ51" s="667">
        <f ca="1">SUM(AZ48:AZ50)</f>
        <v>0</v>
      </c>
      <c r="BA51" s="270"/>
      <c r="BB51" s="273">
        <f>SUM(BB48:BB50)</f>
        <v>5297.34</v>
      </c>
      <c r="BC51" s="274"/>
    </row>
    <row r="52" spans="1:55" s="15" customFormat="1" x14ac:dyDescent="0.2">
      <c r="A52" s="763"/>
      <c r="B52" s="58"/>
      <c r="C52" s="270"/>
      <c r="D52" s="271"/>
      <c r="E52" s="270"/>
      <c r="F52" s="270"/>
      <c r="G52" s="270"/>
      <c r="H52" s="271"/>
      <c r="I52" s="270"/>
      <c r="J52" s="270"/>
      <c r="K52" s="270"/>
      <c r="L52" s="271"/>
      <c r="M52" s="270"/>
      <c r="N52" s="270"/>
      <c r="O52" s="270"/>
      <c r="P52" s="271"/>
      <c r="Q52" s="270"/>
      <c r="R52" s="270"/>
      <c r="S52" s="270"/>
      <c r="T52" s="271"/>
      <c r="U52" s="270"/>
      <c r="V52" s="270"/>
      <c r="W52" s="270"/>
      <c r="X52" s="271"/>
      <c r="Y52" s="270"/>
      <c r="Z52" s="270"/>
      <c r="AA52" s="270"/>
      <c r="AB52" s="271"/>
      <c r="AC52" s="270"/>
      <c r="AD52" s="270"/>
      <c r="AE52" s="270"/>
      <c r="AF52" s="271"/>
      <c r="AG52" s="270"/>
      <c r="AH52" s="270"/>
      <c r="AI52" s="270"/>
      <c r="AJ52" s="271"/>
      <c r="AK52" s="270"/>
      <c r="AL52" s="270"/>
      <c r="AM52" s="270"/>
      <c r="AN52" s="271"/>
      <c r="AO52" s="270"/>
      <c r="AP52" s="270"/>
      <c r="AQ52" s="270"/>
      <c r="AR52" s="271"/>
      <c r="AS52" s="270"/>
      <c r="AT52" s="270"/>
      <c r="AU52" s="270"/>
      <c r="AV52" s="271"/>
      <c r="AW52" s="270"/>
      <c r="AX52" s="271"/>
      <c r="AY52" s="270"/>
      <c r="AZ52" s="272"/>
      <c r="BA52" s="270"/>
      <c r="BB52" s="273"/>
      <c r="BC52" s="274"/>
    </row>
    <row r="53" spans="1:55" s="15" customFormat="1" ht="13.5" thickBot="1" x14ac:dyDescent="0.25">
      <c r="A53" s="763"/>
      <c r="B53" s="58"/>
      <c r="C53" s="270"/>
      <c r="D53" s="641"/>
      <c r="E53" s="270"/>
      <c r="F53" s="270"/>
      <c r="G53" s="270"/>
      <c r="H53" s="641"/>
      <c r="I53" s="270"/>
      <c r="J53" s="270"/>
      <c r="K53" s="270"/>
      <c r="L53" s="641"/>
      <c r="M53" s="270"/>
      <c r="N53" s="270"/>
      <c r="O53" s="270"/>
      <c r="P53" s="641"/>
      <c r="Q53" s="270"/>
      <c r="R53" s="270"/>
      <c r="S53" s="270"/>
      <c r="T53" s="641"/>
      <c r="U53" s="270"/>
      <c r="V53" s="270"/>
      <c r="W53" s="270"/>
      <c r="X53" s="641"/>
      <c r="Y53" s="270"/>
      <c r="Z53" s="270"/>
      <c r="AA53" s="270"/>
      <c r="AB53" s="641"/>
      <c r="AC53" s="270"/>
      <c r="AD53" s="270"/>
      <c r="AE53" s="270"/>
      <c r="AF53" s="641"/>
      <c r="AG53" s="270"/>
      <c r="AH53" s="270"/>
      <c r="AI53" s="270"/>
      <c r="AJ53" s="641"/>
      <c r="AK53" s="270"/>
      <c r="AL53" s="270"/>
      <c r="AM53" s="270"/>
      <c r="AN53" s="641"/>
      <c r="AO53" s="270"/>
      <c r="AP53" s="270"/>
      <c r="AQ53" s="270"/>
      <c r="AR53" s="641"/>
      <c r="AS53" s="270"/>
      <c r="AT53" s="270"/>
      <c r="AU53" s="270"/>
      <c r="AV53" s="641"/>
      <c r="AW53" s="270"/>
      <c r="AX53" s="641"/>
      <c r="AY53" s="270"/>
      <c r="AZ53" s="642"/>
      <c r="BA53" s="270"/>
      <c r="BB53" s="643"/>
      <c r="BC53" s="274"/>
    </row>
    <row r="54" spans="1:55" s="15" customFormat="1" ht="16.5" thickBot="1" x14ac:dyDescent="0.3">
      <c r="A54" s="59" t="s">
        <v>288</v>
      </c>
      <c r="B54" s="60"/>
      <c r="C54" s="60"/>
      <c r="D54" s="69">
        <f>SUM(D51,D46,D45,D43,D38,D32,D23,D20,D11)</f>
        <v>0</v>
      </c>
      <c r="E54" s="60"/>
      <c r="F54" s="60"/>
      <c r="G54" s="60"/>
      <c r="H54" s="69">
        <f>SUM(H51,H46,H45,H43,H38,H32,H23,H20,H11)</f>
        <v>0</v>
      </c>
      <c r="I54" s="60"/>
      <c r="J54" s="60"/>
      <c r="K54" s="60"/>
      <c r="L54" s="69">
        <f>SUM(L51,L46,L45,L43,L38,L32,L23,L20,L11)</f>
        <v>0</v>
      </c>
      <c r="M54" s="60"/>
      <c r="N54" s="60"/>
      <c r="O54" s="60"/>
      <c r="P54" s="69">
        <f>SUM(P51,P46,P45,P43,P38,P32,P23,P20,P11)</f>
        <v>0</v>
      </c>
      <c r="Q54" s="60"/>
      <c r="R54" s="60"/>
      <c r="S54" s="60"/>
      <c r="T54" s="69">
        <f>SUM(T51,T46,T45,T43,T38,T32,T23,T20,T11)</f>
        <v>0</v>
      </c>
      <c r="U54" s="60"/>
      <c r="V54" s="60"/>
      <c r="W54" s="60"/>
      <c r="X54" s="69">
        <f>SUM(X51,X46,X45,X43,X38,X32,X23,X20,X11)</f>
        <v>0</v>
      </c>
      <c r="Y54" s="60"/>
      <c r="Z54" s="60"/>
      <c r="AA54" s="60"/>
      <c r="AB54" s="69">
        <f>SUM(AB51,AB46,AB45,AB43,AB38,AB32,AB23,AB20,AB11)</f>
        <v>0</v>
      </c>
      <c r="AC54" s="60"/>
      <c r="AD54" s="60"/>
      <c r="AE54" s="60"/>
      <c r="AF54" s="69">
        <f>SUM(AF51,AF46,AF45,AF43,AF38,AF32,AF23,AF20,AF11)</f>
        <v>0</v>
      </c>
      <c r="AG54" s="60"/>
      <c r="AH54" s="60"/>
      <c r="AI54" s="60"/>
      <c r="AJ54" s="69">
        <f>SUM(AJ51,AJ46,AJ45,AJ43,AJ38,AJ32,AJ23,AJ20,AJ11)</f>
        <v>0</v>
      </c>
      <c r="AK54" s="60"/>
      <c r="AL54" s="60"/>
      <c r="AM54" s="60"/>
      <c r="AN54" s="69">
        <f>SUM(AN51,AN46,AN45,AN43,AN38,AN32,AN23,AN20,AN11)</f>
        <v>0</v>
      </c>
      <c r="AO54" s="60"/>
      <c r="AP54" s="60"/>
      <c r="AQ54" s="60"/>
      <c r="AR54" s="69">
        <f>SUM(AR51,AR46,AR45,AR43,AR38,AR32,AR23,AR20,AR11)</f>
        <v>0</v>
      </c>
      <c r="AS54" s="60"/>
      <c r="AT54" s="60"/>
      <c r="AU54" s="60"/>
      <c r="AV54" s="69">
        <f>SUM(AV51,AV46,AV45,AV43,AV38,AV32,AV23,AV20,AV11)</f>
        <v>0</v>
      </c>
      <c r="AW54" s="60"/>
      <c r="AX54" s="69">
        <f>SUM(AX51,AX46,AX45,AX43,AX38,AX32,AX23,AX20,AX11)</f>
        <v>0</v>
      </c>
      <c r="AY54" s="60"/>
      <c r="AZ54" s="76">
        <f ca="1">SUM(AZ51,AZ46,AZ45,AZ43,AZ38,AZ32,AZ23,AZ20,AZ11)</f>
        <v>0</v>
      </c>
      <c r="BA54" s="60"/>
      <c r="BB54" s="84">
        <f>SUM(BB51,BB46,BB45,BB43,BB38,BB32,BB23,BB20,BB11)</f>
        <v>1360065.7799999998</v>
      </c>
      <c r="BC54" s="61"/>
    </row>
    <row r="55" spans="1:55" s="15" customFormat="1" x14ac:dyDescent="0.2">
      <c r="A55" s="763"/>
      <c r="D55" s="68"/>
      <c r="H55" s="68"/>
      <c r="L55" s="68"/>
      <c r="P55" s="68"/>
      <c r="T55" s="68"/>
      <c r="X55" s="68"/>
      <c r="AB55" s="68"/>
      <c r="AF55" s="68"/>
      <c r="AJ55" s="68"/>
      <c r="AN55" s="68"/>
      <c r="AR55" s="68"/>
      <c r="AV55" s="68"/>
      <c r="AX55" s="68"/>
      <c r="AZ55" s="75"/>
      <c r="BB55" s="83">
        <v>697.78</v>
      </c>
      <c r="BC55" s="14"/>
    </row>
    <row r="56" spans="1:55" ht="15.75" x14ac:dyDescent="0.25">
      <c r="A56" s="55" t="s">
        <v>289</v>
      </c>
      <c r="B56" s="15"/>
      <c r="C56" s="15"/>
      <c r="D56" s="70"/>
      <c r="H56" s="70"/>
      <c r="L56" s="70"/>
      <c r="P56" s="70"/>
      <c r="T56" s="70"/>
      <c r="X56" s="70"/>
      <c r="AB56" s="70"/>
      <c r="AF56" s="70"/>
      <c r="AJ56" s="70"/>
      <c r="AN56" s="70"/>
      <c r="AR56" s="70"/>
      <c r="AV56" s="70"/>
      <c r="AX56" s="70"/>
      <c r="AZ56" s="77"/>
      <c r="BB56" s="85"/>
      <c r="BC56" s="6"/>
    </row>
    <row r="57" spans="1:55" x14ac:dyDescent="0.2">
      <c r="A57" s="4">
        <v>50000</v>
      </c>
      <c r="B57" s="395" t="s">
        <v>290</v>
      </c>
      <c r="C57" s="395"/>
      <c r="D57" s="71">
        <f>SUMIF('Budgeting Worksheet'!H218:H220,$B$4,'Budgeting Worksheet'!J218:J220)</f>
        <v>0</v>
      </c>
      <c r="H57" s="71">
        <f>SUMIF('Budgeting Worksheet'!L218:L220,$B$4,'Budgeting Worksheet'!N218:N220)</f>
        <v>0</v>
      </c>
      <c r="L57" s="71">
        <f>SUMIF('Budgeting Worksheet'!P218:P220,$B$4,'Budgeting Worksheet'!R218:R220)</f>
        <v>0</v>
      </c>
      <c r="P57" s="71">
        <f>SUMIF('Budgeting Worksheet'!T218:T220,$B$4,'Budgeting Worksheet'!V218:V220)</f>
        <v>0</v>
      </c>
      <c r="T57" s="71">
        <f>SUMIF('Budgeting Worksheet'!X218:X220,$B$4,'Budgeting Worksheet'!Z218:Z220)</f>
        <v>0</v>
      </c>
      <c r="X57" s="71">
        <f>SUMIF('Budgeting Worksheet'!AB218:AB220,$B$4,'Budgeting Worksheet'!AD218:AD220)</f>
        <v>0</v>
      </c>
      <c r="AB57" s="71">
        <f>SUMIF('Budgeting Worksheet'!AF218:AF220,$B$4,'Budgeting Worksheet'!AH218:AH220)</f>
        <v>0</v>
      </c>
      <c r="AF57" s="71">
        <f>SUMIF('Budgeting Worksheet'!AJ218:AJ220,$B$4,'Budgeting Worksheet'!AL218:AL220)</f>
        <v>0</v>
      </c>
      <c r="AJ57" s="71">
        <f>SUMIF('Budgeting Worksheet'!AN218:AN220,$B$4,'Budgeting Worksheet'!AP218:AP220)</f>
        <v>0</v>
      </c>
      <c r="AN57" s="71">
        <f>SUMIF('Budgeting Worksheet'!AR218:AR220,$B$4,'Budgeting Worksheet'!AT218:AT220)</f>
        <v>0</v>
      </c>
      <c r="AR57" s="71">
        <f>SUMIF('Budgeting Worksheet'!AV218:AV220,$B$4,'Budgeting Worksheet'!AX218:AX220)</f>
        <v>0</v>
      </c>
      <c r="AV57" s="71">
        <f>SUMIF('Budgeting Worksheet'!AZ218:AZ220,$B$4,'Budgeting Worksheet'!BB218:BB220)</f>
        <v>0</v>
      </c>
      <c r="AX57" s="71">
        <f t="shared" ref="AX57:AX71" si="4">SUM(D57:AV57)</f>
        <v>0</v>
      </c>
      <c r="AZ57" s="78">
        <f ca="1">SUMIF('Budgeting Worksheet'!H218:H220,$B$4,'Budgeting Worksheet'!BJ221)</f>
        <v>0</v>
      </c>
      <c r="BB57" s="86">
        <v>16693.62</v>
      </c>
      <c r="BC57" s="5"/>
    </row>
    <row r="58" spans="1:55" x14ac:dyDescent="0.2">
      <c r="A58" s="2">
        <v>51000</v>
      </c>
      <c r="B58" s="395" t="s">
        <v>291</v>
      </c>
      <c r="D58" s="71"/>
      <c r="H58" s="71"/>
      <c r="L58" s="71"/>
      <c r="P58" s="71"/>
      <c r="T58" s="71"/>
      <c r="X58" s="71"/>
      <c r="AB58" s="71"/>
      <c r="AF58" s="71"/>
      <c r="AJ58" s="71"/>
      <c r="AN58" s="71"/>
      <c r="AR58" s="71"/>
      <c r="AV58" s="71"/>
      <c r="AX58" s="71"/>
      <c r="AZ58" s="78"/>
      <c r="BB58" s="86"/>
      <c r="BC58" s="5"/>
    </row>
    <row r="59" spans="1:55" x14ac:dyDescent="0.2">
      <c r="A59" s="2">
        <v>51005</v>
      </c>
      <c r="C59" s="196" t="s">
        <v>292</v>
      </c>
      <c r="D59" s="71">
        <f>SUMIF('Budgeting Worksheet'!H225:H240,$B$4,'Budgeting Worksheet'!J225:J240)</f>
        <v>0</v>
      </c>
      <c r="H59" s="71">
        <f>SUMIF('Budgeting Worksheet'!L225:L240,$B$4,'Budgeting Worksheet'!N225:N240)</f>
        <v>0</v>
      </c>
      <c r="L59" s="71">
        <f>SUMIF('Budgeting Worksheet'!P225:P240,$B$4,'Budgeting Worksheet'!R225:R240)</f>
        <v>0</v>
      </c>
      <c r="P59" s="71">
        <f>SUMIF('Budgeting Worksheet'!T225:T240,$B$4,'Budgeting Worksheet'!V225:V240)</f>
        <v>0</v>
      </c>
      <c r="T59" s="71">
        <f>SUMIF('Budgeting Worksheet'!X225:X240,$B$4,'Budgeting Worksheet'!Z225:Z240)</f>
        <v>0</v>
      </c>
      <c r="X59" s="71">
        <f>SUMIF('Budgeting Worksheet'!AB225:AB240,$B$4,'Budgeting Worksheet'!AD225:AD240)</f>
        <v>0</v>
      </c>
      <c r="AB59" s="71">
        <f>SUMIF('Budgeting Worksheet'!AF225:AF240,$B$4,'Budgeting Worksheet'!AH225:AH240)</f>
        <v>0</v>
      </c>
      <c r="AF59" s="71">
        <f>SUMIF('Budgeting Worksheet'!AJ225:AJ240,$B$4,'Budgeting Worksheet'!AL225:AL240)</f>
        <v>0</v>
      </c>
      <c r="AJ59" s="71">
        <f>SUMIF('Budgeting Worksheet'!AN225:AN240,$B$4,'Budgeting Worksheet'!AP225:AP240)</f>
        <v>0</v>
      </c>
      <c r="AN59" s="71">
        <f>SUMIF('Budgeting Worksheet'!AR225:AR240,$B$4,'Budgeting Worksheet'!AT225:AT240)</f>
        <v>0</v>
      </c>
      <c r="AR59" s="71">
        <f>SUMIF('Budgeting Worksheet'!AV225:AV240,$B$4,'Budgeting Worksheet'!AX225:AX240)</f>
        <v>0</v>
      </c>
      <c r="AV59" s="71">
        <f>SUMIF('Budgeting Worksheet'!AZ225:AZ240,$B$4,'Budgeting Worksheet'!BB225:BB240)</f>
        <v>0</v>
      </c>
      <c r="AX59" s="71">
        <f t="shared" si="4"/>
        <v>0</v>
      </c>
      <c r="AZ59" s="78">
        <f ca="1">SUMIF('Budgeting Worksheet'!H225:H240,$B$4,'Budgeting Worksheet'!BJ241)</f>
        <v>0</v>
      </c>
      <c r="BB59" s="86">
        <v>3704.1</v>
      </c>
      <c r="BC59" s="5"/>
    </row>
    <row r="60" spans="1:55" x14ac:dyDescent="0.2">
      <c r="A60" s="2">
        <v>51010</v>
      </c>
      <c r="C60" s="196" t="s">
        <v>293</v>
      </c>
      <c r="D60" s="71">
        <f>SUMIF('Budgeting Worksheet'!H243:H246,$B$4,'Budgeting Worksheet'!J243:J246)</f>
        <v>0</v>
      </c>
      <c r="H60" s="71">
        <f>SUMIF('Budgeting Worksheet'!L243:L246,$B$4,'Budgeting Worksheet'!N243:N246)</f>
        <v>0</v>
      </c>
      <c r="L60" s="71">
        <f>SUMIF('Budgeting Worksheet'!P243:P246,$B$4,'Budgeting Worksheet'!R243:R246)</f>
        <v>0</v>
      </c>
      <c r="P60" s="71">
        <f>SUMIF('Budgeting Worksheet'!T243:T246,$B$4,'Budgeting Worksheet'!V243:V246)</f>
        <v>0</v>
      </c>
      <c r="T60" s="71">
        <f>SUMIF('Budgeting Worksheet'!X243:X246,$B$4,'Budgeting Worksheet'!Z243:Z246)</f>
        <v>0</v>
      </c>
      <c r="X60" s="71">
        <f>SUMIF('Budgeting Worksheet'!AB243:AB246,$B$4,'Budgeting Worksheet'!AD243:AD246)</f>
        <v>0</v>
      </c>
      <c r="AB60" s="71">
        <f>SUMIF('Budgeting Worksheet'!AF243:AF246,$B$4,'Budgeting Worksheet'!AH243:AH246)</f>
        <v>0</v>
      </c>
      <c r="AF60" s="71">
        <f>SUMIF('Budgeting Worksheet'!AJ243:AJ246,$B$4,'Budgeting Worksheet'!AL243:AL246)</f>
        <v>0</v>
      </c>
      <c r="AJ60" s="71">
        <f>SUMIF('Budgeting Worksheet'!AN243:AN246,$B$4,'Budgeting Worksheet'!AP243:AP246)</f>
        <v>0</v>
      </c>
      <c r="AN60" s="71">
        <f>SUMIF('Budgeting Worksheet'!AR243:AR246,$B$4,'Budgeting Worksheet'!AT243:AT246)</f>
        <v>0</v>
      </c>
      <c r="AR60" s="71">
        <f>SUMIF('Budgeting Worksheet'!AV243:AV246,$B$4,'Budgeting Worksheet'!AX243:AX246)</f>
        <v>0</v>
      </c>
      <c r="AV60" s="71">
        <f>SUMIF('Budgeting Worksheet'!AZ243:AZ246,$B$4,'Budgeting Worksheet'!BB243:BB246)</f>
        <v>0</v>
      </c>
      <c r="AX60" s="71">
        <f t="shared" si="4"/>
        <v>0</v>
      </c>
      <c r="AZ60" s="78">
        <f ca="1">SUMIF('Budgeting Worksheet'!H243:H246,$B$4,'Budgeting Worksheet'!BJ247)</f>
        <v>0</v>
      </c>
      <c r="BB60" s="86">
        <v>2637.83</v>
      </c>
      <c r="BC60" s="5"/>
    </row>
    <row r="61" spans="1:55" x14ac:dyDescent="0.2">
      <c r="A61" s="2">
        <v>51015</v>
      </c>
      <c r="C61" s="196" t="s">
        <v>294</v>
      </c>
      <c r="D61" s="71">
        <f>SUMIF('Budgeting Worksheet'!H249:H252,$B$4,'Budgeting Worksheet'!J249:J252)</f>
        <v>0</v>
      </c>
      <c r="H61" s="71">
        <f>SUMIF('Budgeting Worksheet'!L249:L252,$B$4,'Budgeting Worksheet'!N249:N252)</f>
        <v>0</v>
      </c>
      <c r="L61" s="71">
        <f>SUMIF('Budgeting Worksheet'!P249:P252,$B$4,'Budgeting Worksheet'!R249:R252)</f>
        <v>0</v>
      </c>
      <c r="P61" s="71">
        <f>SUMIF('Budgeting Worksheet'!T249:T252,$B$4,'Budgeting Worksheet'!V249:V252)</f>
        <v>0</v>
      </c>
      <c r="T61" s="71">
        <f>SUMIF('Budgeting Worksheet'!X249:X252,$B$4,'Budgeting Worksheet'!Z249:Z252)</f>
        <v>0</v>
      </c>
      <c r="X61" s="71">
        <f>SUMIF('Budgeting Worksheet'!AB249:AB252,$B$4,'Budgeting Worksheet'!AD249:AD252)</f>
        <v>0</v>
      </c>
      <c r="AB61" s="71">
        <f>SUMIF('Budgeting Worksheet'!AF249:AF252,$B$4,'Budgeting Worksheet'!AH249:AH252)</f>
        <v>0</v>
      </c>
      <c r="AF61" s="71">
        <f>SUMIF('Budgeting Worksheet'!AJ249:AJ252,$B$4,'Budgeting Worksheet'!AL249:AL252)</f>
        <v>0</v>
      </c>
      <c r="AJ61" s="71">
        <f>SUMIF('Budgeting Worksheet'!AN249:AN252,$B$4,'Budgeting Worksheet'!AP249:AP252)</f>
        <v>0</v>
      </c>
      <c r="AN61" s="71">
        <f>SUMIF('Budgeting Worksheet'!AR249:AR252,$B$4,'Budgeting Worksheet'!AT249:AT252)</f>
        <v>0</v>
      </c>
      <c r="AR61" s="71">
        <f>SUMIF('Budgeting Worksheet'!AV249:AV252,$B$4,'Budgeting Worksheet'!AX249:AX252)</f>
        <v>0</v>
      </c>
      <c r="AV61" s="71">
        <f>SUMIF('Budgeting Worksheet'!AZ249:AZ252,$B$4,'Budgeting Worksheet'!BB249:BB252)</f>
        <v>0</v>
      </c>
      <c r="AX61" s="71">
        <f t="shared" si="4"/>
        <v>0</v>
      </c>
      <c r="AZ61" s="78">
        <f ca="1">SUMIF('Budgeting Worksheet'!H249:H252,$B$4,'Budgeting Worksheet'!BJ253)</f>
        <v>0</v>
      </c>
      <c r="BB61" s="86">
        <v>314.24</v>
      </c>
      <c r="BC61" s="5"/>
    </row>
    <row r="62" spans="1:55" x14ac:dyDescent="0.2">
      <c r="A62" s="2">
        <v>51020</v>
      </c>
      <c r="C62" s="196" t="s">
        <v>295</v>
      </c>
      <c r="D62" s="71">
        <f>SUMIF('Budgeting Worksheet'!H255:H258,$B$4,'Budgeting Worksheet'!J255:J258)</f>
        <v>0</v>
      </c>
      <c r="H62" s="71">
        <f>SUMIF('Budgeting Worksheet'!L255:L258,$B$4,'Budgeting Worksheet'!N255:N258)</f>
        <v>0</v>
      </c>
      <c r="L62" s="71">
        <f>SUMIF('Budgeting Worksheet'!P255:P258,$B$4,'Budgeting Worksheet'!R255:R258)</f>
        <v>0</v>
      </c>
      <c r="P62" s="71">
        <f>SUMIF('Budgeting Worksheet'!T255:T258,$B$4,'Budgeting Worksheet'!V255:V258)</f>
        <v>0</v>
      </c>
      <c r="T62" s="71">
        <f>SUMIF('Budgeting Worksheet'!X255:X258,$B$4,'Budgeting Worksheet'!Z255:Z258)</f>
        <v>0</v>
      </c>
      <c r="X62" s="71">
        <f>SUMIF('Budgeting Worksheet'!AB255:AB258,$B$4,'Budgeting Worksheet'!AD255:AD258)</f>
        <v>0</v>
      </c>
      <c r="AB62" s="71">
        <f>SUMIF('Budgeting Worksheet'!AF255:AF258,$B$4,'Budgeting Worksheet'!AH255:AH258)</f>
        <v>0</v>
      </c>
      <c r="AF62" s="71">
        <f>SUMIF('Budgeting Worksheet'!AJ255:AJ258,$B$4,'Budgeting Worksheet'!AL255:AL258)</f>
        <v>0</v>
      </c>
      <c r="AJ62" s="71">
        <f>SUMIF('Budgeting Worksheet'!AN255:AN258,$B$4,'Budgeting Worksheet'!AP255:AP258)</f>
        <v>0</v>
      </c>
      <c r="AN62" s="71">
        <f>SUMIF('Budgeting Worksheet'!AR255:AR258,$B$4,'Budgeting Worksheet'!AT255:AT258)</f>
        <v>0</v>
      </c>
      <c r="AR62" s="71">
        <f>SUMIF('Budgeting Worksheet'!AV255:AV258,$B$4,'Budgeting Worksheet'!AX255:AX258)</f>
        <v>0</v>
      </c>
      <c r="AV62" s="71">
        <f>SUMIF('Budgeting Worksheet'!AZ255:AZ258,$B$4,'Budgeting Worksheet'!BB255:BB258)</f>
        <v>0</v>
      </c>
      <c r="AX62" s="71">
        <f t="shared" si="4"/>
        <v>0</v>
      </c>
      <c r="AZ62" s="78">
        <f ca="1">SUMIF('Budgeting Worksheet'!H255:H258,$B$4,'Budgeting Worksheet'!BJ259)</f>
        <v>0</v>
      </c>
      <c r="BB62" s="86">
        <v>1017.29</v>
      </c>
      <c r="BC62" s="5"/>
    </row>
    <row r="63" spans="1:55" x14ac:dyDescent="0.2">
      <c r="A63" s="2">
        <v>51030</v>
      </c>
      <c r="C63" s="196" t="s">
        <v>151</v>
      </c>
      <c r="D63" s="71">
        <f>SUMIF('Budgeting Worksheet'!H261:H264,$B$4,'Budgeting Worksheet'!J261:J264)</f>
        <v>0</v>
      </c>
      <c r="H63" s="71">
        <f>SUMIF('Budgeting Worksheet'!L261:L264,$B$4,'Budgeting Worksheet'!N261:N264)</f>
        <v>0</v>
      </c>
      <c r="L63" s="71">
        <f>SUMIF('Budgeting Worksheet'!P261:P264,$B$4,'Budgeting Worksheet'!R261:R264)</f>
        <v>0</v>
      </c>
      <c r="P63" s="71">
        <f>SUMIF('Budgeting Worksheet'!T261:T264,$B$4,'Budgeting Worksheet'!V261:V264)</f>
        <v>0</v>
      </c>
      <c r="T63" s="71">
        <f>SUMIF('Budgeting Worksheet'!X261:X264,$B$4,'Budgeting Worksheet'!Z261:Z264)</f>
        <v>0</v>
      </c>
      <c r="X63" s="71">
        <f>SUMIF('Budgeting Worksheet'!AB261:AB264,$B$4,'Budgeting Worksheet'!AD261:AD264)</f>
        <v>0</v>
      </c>
      <c r="AB63" s="71">
        <f>SUMIF('Budgeting Worksheet'!AF261:AF264,$B$4,'Budgeting Worksheet'!AH261:AH264)</f>
        <v>0</v>
      </c>
      <c r="AF63" s="71">
        <f>SUMIF('Budgeting Worksheet'!AJ261:AJ264,$B$4,'Budgeting Worksheet'!AL261:AL264)</f>
        <v>0</v>
      </c>
      <c r="AJ63" s="71">
        <f>SUMIF('Budgeting Worksheet'!AN261:AN264,$B$4,'Budgeting Worksheet'!AP261:AP264)</f>
        <v>0</v>
      </c>
      <c r="AN63" s="71">
        <f>SUMIF('Budgeting Worksheet'!AR261:AR264,$B$4,'Budgeting Worksheet'!AT261:AT264)</f>
        <v>0</v>
      </c>
      <c r="AR63" s="71">
        <f>SUMIF('Budgeting Worksheet'!AV261:AV264,$B$4,'Budgeting Worksheet'!AX261:AX264)</f>
        <v>0</v>
      </c>
      <c r="AV63" s="71">
        <f>SUMIF('Budgeting Worksheet'!AZ261:AZ264,$B$4,'Budgeting Worksheet'!BB261:BB264)</f>
        <v>0</v>
      </c>
      <c r="AX63" s="71">
        <f t="shared" si="4"/>
        <v>0</v>
      </c>
      <c r="AZ63" s="78">
        <f ca="1">SUMIF('Budgeting Worksheet'!H261:H264,$B$4,'Budgeting Worksheet'!BJ265)</f>
        <v>0</v>
      </c>
      <c r="BB63" s="86">
        <v>240</v>
      </c>
      <c r="BC63" s="5"/>
    </row>
    <row r="64" spans="1:55" x14ac:dyDescent="0.2">
      <c r="A64" s="2">
        <v>51035</v>
      </c>
      <c r="C64" s="196" t="s">
        <v>296</v>
      </c>
      <c r="D64" s="71">
        <f>SUMIF('Budgeting Worksheet'!H267:H270,$B$4,'Budgeting Worksheet'!J267:J270)</f>
        <v>0</v>
      </c>
      <c r="H64" s="71">
        <f>SUMIF('Budgeting Worksheet'!L267:L270,$B$4,'Budgeting Worksheet'!N267:N270)</f>
        <v>0</v>
      </c>
      <c r="L64" s="71">
        <f>SUMIF('Budgeting Worksheet'!P267:P270,$B$4,'Budgeting Worksheet'!R267:R270)</f>
        <v>0</v>
      </c>
      <c r="P64" s="71">
        <f>SUMIF('Budgeting Worksheet'!T267:T270,$B$4,'Budgeting Worksheet'!V267:V270)</f>
        <v>0</v>
      </c>
      <c r="T64" s="71">
        <f>SUMIF('Budgeting Worksheet'!X267:X270,$B$4,'Budgeting Worksheet'!Z267:Z270)</f>
        <v>0</v>
      </c>
      <c r="X64" s="71">
        <f>SUMIF('Budgeting Worksheet'!AB267:AB270,$B$4,'Budgeting Worksheet'!AD267:AD270)</f>
        <v>0</v>
      </c>
      <c r="AB64" s="71">
        <f>SUMIF('Budgeting Worksheet'!AF267:AF270,$B$4,'Budgeting Worksheet'!AH267:AH270)</f>
        <v>0</v>
      </c>
      <c r="AF64" s="71">
        <f>SUMIF('Budgeting Worksheet'!AJ267:AJ270,$B$4,'Budgeting Worksheet'!AL267:AL270)</f>
        <v>0</v>
      </c>
      <c r="AJ64" s="71">
        <f>SUMIF('Budgeting Worksheet'!AN267:AN270,$B$4,'Budgeting Worksheet'!AP267:AP270)</f>
        <v>0</v>
      </c>
      <c r="AN64" s="71">
        <f>SUMIF('Budgeting Worksheet'!AR267:AR270,$B$4,'Budgeting Worksheet'!AT267:AT270)</f>
        <v>0</v>
      </c>
      <c r="AR64" s="71">
        <f>SUMIF('Budgeting Worksheet'!AV267:AV270,$B$4,'Budgeting Worksheet'!AX267:AX270)</f>
        <v>0</v>
      </c>
      <c r="AV64" s="71">
        <f>SUMIF('Budgeting Worksheet'!AZ267:AZ270,$B$4,'Budgeting Worksheet'!BB267:BB270)</f>
        <v>0</v>
      </c>
      <c r="AX64" s="71">
        <f t="shared" si="4"/>
        <v>0</v>
      </c>
      <c r="AZ64" s="78">
        <f ca="1">SUMIF('Budgeting Worksheet'!H267:H270,$B$4,'Budgeting Worksheet'!BJ271)</f>
        <v>0</v>
      </c>
      <c r="BB64" s="86">
        <v>8526.7999999999993</v>
      </c>
      <c r="BC64" s="5"/>
    </row>
    <row r="65" spans="1:55" x14ac:dyDescent="0.2">
      <c r="A65" s="2">
        <v>51045</v>
      </c>
      <c r="C65" s="196" t="s">
        <v>297</v>
      </c>
      <c r="D65" s="71">
        <f>SUMIF('Budgeting Worksheet'!H273:H276,$B$4,'Budgeting Worksheet'!J273:J276)</f>
        <v>0</v>
      </c>
      <c r="H65" s="71">
        <f>SUMIF('Budgeting Worksheet'!L273:L276,$B$4,'Budgeting Worksheet'!N273:N276)</f>
        <v>0</v>
      </c>
      <c r="L65" s="71">
        <f>SUMIF('Budgeting Worksheet'!P273:P276,$B$4,'Budgeting Worksheet'!R273:R276)</f>
        <v>0</v>
      </c>
      <c r="P65" s="71">
        <f>SUMIF('Budgeting Worksheet'!T273:T276,$B$4,'Budgeting Worksheet'!V273:V276)</f>
        <v>0</v>
      </c>
      <c r="T65" s="71">
        <f>SUMIF('Budgeting Worksheet'!X273:X276,$B$4,'Budgeting Worksheet'!Z273:Z276)</f>
        <v>0</v>
      </c>
      <c r="X65" s="71">
        <f>SUMIF('Budgeting Worksheet'!AB273:AB276,$B$4,'Budgeting Worksheet'!AD273:AD276)</f>
        <v>0</v>
      </c>
      <c r="AB65" s="71">
        <f>SUMIF('Budgeting Worksheet'!AF273:AF276,$B$4,'Budgeting Worksheet'!AH273:AH276)</f>
        <v>0</v>
      </c>
      <c r="AF65" s="71">
        <f>SUMIF('Budgeting Worksheet'!AJ273:AJ276,$B$4,'Budgeting Worksheet'!AL273:AL276)</f>
        <v>0</v>
      </c>
      <c r="AJ65" s="71">
        <f>SUMIF('Budgeting Worksheet'!AN273:AN276,$B$4,'Budgeting Worksheet'!AP273:AP276)</f>
        <v>0</v>
      </c>
      <c r="AN65" s="71">
        <f>SUMIF('Budgeting Worksheet'!AR273:AR276,$B$4,'Budgeting Worksheet'!AT273:AT276)</f>
        <v>0</v>
      </c>
      <c r="AR65" s="71">
        <f>SUMIF('Budgeting Worksheet'!AV273:AV276,$B$4,'Budgeting Worksheet'!AX273:AX276)</f>
        <v>0</v>
      </c>
      <c r="AV65" s="71">
        <f>SUMIF('Budgeting Worksheet'!AZ273:AZ276,$B$4,'Budgeting Worksheet'!BB273:BB276)</f>
        <v>0</v>
      </c>
      <c r="AX65" s="71">
        <f t="shared" si="4"/>
        <v>0</v>
      </c>
      <c r="AZ65" s="78">
        <f ca="1">SUMIF('Budgeting Worksheet'!H273:H276,$B$4,'Budgeting Worksheet'!BJ277)</f>
        <v>0</v>
      </c>
      <c r="BB65" s="86">
        <v>0</v>
      </c>
      <c r="BC65" s="5"/>
    </row>
    <row r="66" spans="1:55" x14ac:dyDescent="0.2">
      <c r="A66" s="2">
        <v>51055</v>
      </c>
      <c r="C66" s="196" t="s">
        <v>298</v>
      </c>
      <c r="D66" s="71">
        <f>SUMIF('Budgeting Worksheet'!H279:H282,$B$4,'Budgeting Worksheet'!J279:J282)</f>
        <v>0</v>
      </c>
      <c r="H66" s="71">
        <f>SUMIF('Budgeting Worksheet'!L279:L282,$B$4,'Budgeting Worksheet'!N279:N282)</f>
        <v>0</v>
      </c>
      <c r="L66" s="71">
        <f>SUMIF('Budgeting Worksheet'!P279:P282,$B$4,'Budgeting Worksheet'!R279:R282)</f>
        <v>0</v>
      </c>
      <c r="P66" s="71">
        <f>SUMIF('Budgeting Worksheet'!T279:T282,$B$4,'Budgeting Worksheet'!V279:V282)</f>
        <v>0</v>
      </c>
      <c r="T66" s="71">
        <f>SUMIF('Budgeting Worksheet'!X279:X282,$B$4,'Budgeting Worksheet'!Z279:Z282)</f>
        <v>0</v>
      </c>
      <c r="X66" s="71">
        <f>SUMIF('Budgeting Worksheet'!AB279:AB282,$B$4,'Budgeting Worksheet'!AD279:AD282)</f>
        <v>0</v>
      </c>
      <c r="AB66" s="71">
        <f>SUMIF('Budgeting Worksheet'!AF279:AF282,$B$4,'Budgeting Worksheet'!AH279:AH282)</f>
        <v>0</v>
      </c>
      <c r="AF66" s="71">
        <f>SUMIF('Budgeting Worksheet'!AJ279:AJ282,$B$4,'Budgeting Worksheet'!AL279:AL282)</f>
        <v>0</v>
      </c>
      <c r="AJ66" s="71">
        <f>SUMIF('Budgeting Worksheet'!AN279:AN282,$B$4,'Budgeting Worksheet'!AP279:AP282)</f>
        <v>0</v>
      </c>
      <c r="AN66" s="71">
        <f>SUMIF('Budgeting Worksheet'!AR279:AR282,$B$4,'Budgeting Worksheet'!AT279:AT282)</f>
        <v>0</v>
      </c>
      <c r="AR66" s="71">
        <f>SUMIF('Budgeting Worksheet'!AV279:AV282,$B$4,'Budgeting Worksheet'!AX279:AX282)</f>
        <v>0</v>
      </c>
      <c r="AV66" s="71">
        <f>SUMIF('Budgeting Worksheet'!AZ279:AZ282,$B$4,'Budgeting Worksheet'!BB279:BB282)</f>
        <v>0</v>
      </c>
      <c r="AX66" s="71">
        <f t="shared" si="4"/>
        <v>0</v>
      </c>
      <c r="AZ66" s="78">
        <f ca="1">SUMIF('Budgeting Worksheet'!H279:H282,$B$4,'Budgeting Worksheet'!BJ283)</f>
        <v>0</v>
      </c>
      <c r="BB66" s="86">
        <v>2511.6</v>
      </c>
      <c r="BC66" s="5"/>
    </row>
    <row r="67" spans="1:55" x14ac:dyDescent="0.2">
      <c r="A67" s="2">
        <v>51065</v>
      </c>
      <c r="C67" s="196" t="s">
        <v>299</v>
      </c>
      <c r="D67" s="71">
        <f>SUMIF('Budgeting Worksheet'!H285:H288,$B$4,'Budgeting Worksheet'!J285:J288)</f>
        <v>0</v>
      </c>
      <c r="H67" s="71">
        <f>SUMIF('Budgeting Worksheet'!L285:L288,$B$4,'Budgeting Worksheet'!N285:N288)</f>
        <v>0</v>
      </c>
      <c r="L67" s="71">
        <f>SUMIF('Budgeting Worksheet'!P285:P288,$B$4,'Budgeting Worksheet'!R285:R288)</f>
        <v>0</v>
      </c>
      <c r="P67" s="71">
        <f>SUMIF('Budgeting Worksheet'!T285:T288,$B$4,'Budgeting Worksheet'!V285:V288)</f>
        <v>0</v>
      </c>
      <c r="T67" s="71">
        <f>SUMIF('Budgeting Worksheet'!X285:X288,$B$4,'Budgeting Worksheet'!Z285:Z288)</f>
        <v>0</v>
      </c>
      <c r="X67" s="71">
        <f>SUMIF('Budgeting Worksheet'!AB285:AB288,$B$4,'Budgeting Worksheet'!AD285:AD288)</f>
        <v>0</v>
      </c>
      <c r="AB67" s="71">
        <f>SUMIF('Budgeting Worksheet'!AF285:AF288,$B$4,'Budgeting Worksheet'!AH285:AH288)</f>
        <v>0</v>
      </c>
      <c r="AF67" s="71">
        <f>SUMIF('Budgeting Worksheet'!AJ285:AJ288,$B$4,'Budgeting Worksheet'!AL285:AL288)</f>
        <v>0</v>
      </c>
      <c r="AJ67" s="71">
        <f>SUMIF('Budgeting Worksheet'!AN285:AN288,$B$4,'Budgeting Worksheet'!AP285:AP288)</f>
        <v>0</v>
      </c>
      <c r="AN67" s="71">
        <f>SUMIF('Budgeting Worksheet'!AR285:AR288,$B$4,'Budgeting Worksheet'!AT285:AT288)</f>
        <v>0</v>
      </c>
      <c r="AR67" s="71">
        <f>SUMIF('Budgeting Worksheet'!AV285:AV288,$B$4,'Budgeting Worksheet'!AX285:AX288)</f>
        <v>0</v>
      </c>
      <c r="AV67" s="71">
        <f>SUMIF('Budgeting Worksheet'!AZ285:AZ288,$B$4,'Budgeting Worksheet'!BB285:BB288)</f>
        <v>0</v>
      </c>
      <c r="AX67" s="71">
        <f t="shared" si="4"/>
        <v>0</v>
      </c>
      <c r="AZ67" s="78">
        <f ca="1">SUMIF('Budgeting Worksheet'!H285:H288,$B$4,'Budgeting Worksheet'!BJ289)</f>
        <v>0</v>
      </c>
      <c r="BB67" s="86">
        <v>0</v>
      </c>
      <c r="BC67" s="5"/>
    </row>
    <row r="68" spans="1:55" x14ac:dyDescent="0.2">
      <c r="A68" s="2">
        <v>51070</v>
      </c>
      <c r="C68" s="709" t="s">
        <v>547</v>
      </c>
      <c r="D68" s="71">
        <f>SUMIF('Budgeting Worksheet'!H296:H299,$B$4,'Budgeting Worksheet'!J296:J299)</f>
        <v>0</v>
      </c>
      <c r="H68" s="71">
        <f>SUMIF('Budgeting Worksheet'!L296:L299,$B$4,'Budgeting Worksheet'!N296:N299)</f>
        <v>0</v>
      </c>
      <c r="L68" s="71">
        <f>SUMIF('Budgeting Worksheet'!P296:P299,$B$4,'Budgeting Worksheet'!R296:R299)</f>
        <v>0</v>
      </c>
      <c r="P68" s="71">
        <f>SUMIF('Budgeting Worksheet'!T296:T299,$B$4,'Budgeting Worksheet'!V296:V299)</f>
        <v>0</v>
      </c>
      <c r="T68" s="71">
        <f>SUMIF('Budgeting Worksheet'!X296:X299,$B$4,'Budgeting Worksheet'!Z296:Z299)</f>
        <v>0</v>
      </c>
      <c r="X68" s="71">
        <f>SUMIF('Budgeting Worksheet'!AB296:AB299,$B$4,'Budgeting Worksheet'!AD296:AD299)</f>
        <v>0</v>
      </c>
      <c r="AB68" s="71">
        <f>SUMIF('Budgeting Worksheet'!AF296:AF299,$B$4,'Budgeting Worksheet'!AH296:AH299)</f>
        <v>0</v>
      </c>
      <c r="AF68" s="71">
        <f>SUMIF('Budgeting Worksheet'!AJ296:AJ299,$B$4,'Budgeting Worksheet'!AL296:AL299)</f>
        <v>0</v>
      </c>
      <c r="AJ68" s="71">
        <f>SUMIF('Budgeting Worksheet'!AN296:AN299,$B$4,'Budgeting Worksheet'!AP296:AP299)</f>
        <v>0</v>
      </c>
      <c r="AN68" s="71">
        <f>SUMIF('Budgeting Worksheet'!AR296:AR299,$B$4,'Budgeting Worksheet'!AT296:AT299)</f>
        <v>0</v>
      </c>
      <c r="AR68" s="71">
        <f>SUMIF('Budgeting Worksheet'!AV296:AV299,$B$4,'Budgeting Worksheet'!AX296:AX299)</f>
        <v>0</v>
      </c>
      <c r="AV68" s="71">
        <f>SUMIF('Budgeting Worksheet'!AZ296:AZ299,$B$4,'Budgeting Worksheet'!BB296:BB299)</f>
        <v>0</v>
      </c>
      <c r="AX68" s="71">
        <f t="shared" si="4"/>
        <v>0</v>
      </c>
      <c r="AZ68" s="78">
        <f ca="1">SUMIF('Budgeting Worksheet'!H296:H299,$B$4,'Budgeting Worksheet'!BJ295)</f>
        <v>0</v>
      </c>
      <c r="BB68" s="86">
        <v>123.69</v>
      </c>
      <c r="BC68" s="5"/>
    </row>
    <row r="69" spans="1:55" x14ac:dyDescent="0.2">
      <c r="A69" s="2">
        <v>51075</v>
      </c>
      <c r="C69" s="196" t="s">
        <v>300</v>
      </c>
      <c r="D69" s="71">
        <f>SUMIF('Budgeting Worksheet'!H297:H300,$B$4,'Budgeting Worksheet'!J297:J300)</f>
        <v>0</v>
      </c>
      <c r="H69" s="71">
        <f>SUMIF('Budgeting Worksheet'!L297:L300,$B$4,'Budgeting Worksheet'!N297:N300)</f>
        <v>0</v>
      </c>
      <c r="L69" s="71">
        <f>SUMIF('Budgeting Worksheet'!P297:P300,$B$4,'Budgeting Worksheet'!R297:R300)</f>
        <v>0</v>
      </c>
      <c r="P69" s="71">
        <f>SUMIF('Budgeting Worksheet'!T297:T300,$B$4,'Budgeting Worksheet'!V297:V300)</f>
        <v>0</v>
      </c>
      <c r="T69" s="71">
        <f>SUMIF('Budgeting Worksheet'!X297:X300,$B$4,'Budgeting Worksheet'!Z297:Z300)</f>
        <v>0</v>
      </c>
      <c r="X69" s="71">
        <f>SUMIF('Budgeting Worksheet'!AB297:AB300,$B$4,'Budgeting Worksheet'!AD297:AD300)</f>
        <v>0</v>
      </c>
      <c r="AB69" s="71">
        <f>SUMIF('Budgeting Worksheet'!AF297:AF300,$B$4,'Budgeting Worksheet'!AH297:AH300)</f>
        <v>0</v>
      </c>
      <c r="AF69" s="71">
        <f>SUMIF('Budgeting Worksheet'!AJ297:AJ300,$B$4,'Budgeting Worksheet'!AL297:AL300)</f>
        <v>0</v>
      </c>
      <c r="AJ69" s="71">
        <f>SUMIF('Budgeting Worksheet'!AN297:AN300,$B$4,'Budgeting Worksheet'!AP297:AP300)</f>
        <v>0</v>
      </c>
      <c r="AN69" s="71">
        <f>SUMIF('Budgeting Worksheet'!AR297:AR300,$B$4,'Budgeting Worksheet'!AT297:AT300)</f>
        <v>0</v>
      </c>
      <c r="AR69" s="71">
        <f>SUMIF('Budgeting Worksheet'!AV297:AV300,$B$4,'Budgeting Worksheet'!AX297:AX300)</f>
        <v>0</v>
      </c>
      <c r="AV69" s="71">
        <f>SUMIF('Budgeting Worksheet'!AZ297:AZ300,$B$4,'Budgeting Worksheet'!BB297:BB300)</f>
        <v>0</v>
      </c>
      <c r="AX69" s="71">
        <f t="shared" si="4"/>
        <v>0</v>
      </c>
      <c r="AZ69" s="78">
        <f ca="1">SUMIF('Budgeting Worksheet'!H297:H300,$B$4,'Budgeting Worksheet'!BJ301)</f>
        <v>0</v>
      </c>
      <c r="BB69" s="86">
        <v>23566</v>
      </c>
      <c r="BC69" s="5"/>
    </row>
    <row r="70" spans="1:55" x14ac:dyDescent="0.2">
      <c r="A70" s="2">
        <v>51080</v>
      </c>
      <c r="C70" s="196" t="s">
        <v>301</v>
      </c>
      <c r="D70" s="71">
        <f>SUMIF('Budgeting Worksheet'!H303:H306,$B$4,'Budgeting Worksheet'!J303:J306)</f>
        <v>0</v>
      </c>
      <c r="H70" s="71">
        <f>SUMIF('Budgeting Worksheet'!L303:L306,$B$4,'Budgeting Worksheet'!N303:N306)</f>
        <v>0</v>
      </c>
      <c r="L70" s="71">
        <f>SUMIF('Budgeting Worksheet'!P303:P306,$B$4,'Budgeting Worksheet'!R303:R306)</f>
        <v>0</v>
      </c>
      <c r="P70" s="71">
        <f>SUMIF('Budgeting Worksheet'!T303:T306,$B$4,'Budgeting Worksheet'!V303:V306)</f>
        <v>0</v>
      </c>
      <c r="T70" s="71">
        <f>SUMIF('Budgeting Worksheet'!X303:X306,$B$4,'Budgeting Worksheet'!Z303:Z306)</f>
        <v>0</v>
      </c>
      <c r="X70" s="71">
        <f>SUMIF('Budgeting Worksheet'!AB303:AB306,$B$4,'Budgeting Worksheet'!AD303:AD306)</f>
        <v>0</v>
      </c>
      <c r="AB70" s="71">
        <f>SUMIF('Budgeting Worksheet'!AF303:AF306,$B$4,'Budgeting Worksheet'!AH303:AH306)</f>
        <v>0</v>
      </c>
      <c r="AF70" s="71">
        <f>SUMIF('Budgeting Worksheet'!AJ303:AJ306,$B$4,'Budgeting Worksheet'!AL303:AL306)</f>
        <v>0</v>
      </c>
      <c r="AJ70" s="71">
        <f>SUMIF('Budgeting Worksheet'!AN303:AN306,$B$4,'Budgeting Worksheet'!AP303:AP306)</f>
        <v>0</v>
      </c>
      <c r="AN70" s="71">
        <f>SUMIF('Budgeting Worksheet'!AR303:AR306,$B$4,'Budgeting Worksheet'!AT303:AT306)</f>
        <v>0</v>
      </c>
      <c r="AR70" s="71">
        <f>SUMIF('Budgeting Worksheet'!AV303:AV306,$B$4,'Budgeting Worksheet'!AX303:AX306)</f>
        <v>0</v>
      </c>
      <c r="AV70" s="71">
        <f>SUMIF('Budgeting Worksheet'!AZ303:AZ306,$B$4,'Budgeting Worksheet'!BB303:BB306)</f>
        <v>0</v>
      </c>
      <c r="AX70" s="71">
        <f t="shared" si="4"/>
        <v>0</v>
      </c>
      <c r="AZ70" s="78">
        <f ca="1">SUMIF('Budgeting Worksheet'!H303:H306,$B$4,'Budgeting Worksheet'!BJ307)</f>
        <v>0</v>
      </c>
      <c r="BB70" s="86">
        <v>0</v>
      </c>
      <c r="BC70" s="5"/>
    </row>
    <row r="71" spans="1:55" x14ac:dyDescent="0.2">
      <c r="A71" s="2">
        <v>51085</v>
      </c>
      <c r="C71" s="196" t="s">
        <v>302</v>
      </c>
      <c r="D71" s="504">
        <f>SUMIF('Budgeting Worksheet'!H309:H312,$B$4,'Budgeting Worksheet'!J309:J312)</f>
        <v>0</v>
      </c>
      <c r="H71" s="504">
        <f>SUMIF('Budgeting Worksheet'!L309:L312,$B$4,'Budgeting Worksheet'!N309:N312)</f>
        <v>0</v>
      </c>
      <c r="L71" s="504">
        <f>SUMIF('Budgeting Worksheet'!P309:P312,$B$4,'Budgeting Worksheet'!R309:R312)</f>
        <v>0</v>
      </c>
      <c r="P71" s="504">
        <f>SUMIF('Budgeting Worksheet'!T309:T312,$B$4,'Budgeting Worksheet'!V309:V312)</f>
        <v>0</v>
      </c>
      <c r="T71" s="504">
        <f>SUMIF('Budgeting Worksheet'!X309:X312,$B$4,'Budgeting Worksheet'!Z309:Z312)</f>
        <v>0</v>
      </c>
      <c r="X71" s="504">
        <f>SUMIF('Budgeting Worksheet'!AB309:AB312,$B$4,'Budgeting Worksheet'!AD309:AD312)</f>
        <v>0</v>
      </c>
      <c r="AB71" s="504">
        <f>SUMIF('Budgeting Worksheet'!AF309:AF312,$B$4,'Budgeting Worksheet'!AH309:AH312)</f>
        <v>0</v>
      </c>
      <c r="AF71" s="504">
        <f>SUMIF('Budgeting Worksheet'!AJ309:AJ312,$B$4,'Budgeting Worksheet'!AL309:AL312)</f>
        <v>0</v>
      </c>
      <c r="AJ71" s="504">
        <f>SUMIF('Budgeting Worksheet'!AN309:AN312,$B$4,'Budgeting Worksheet'!AP309:AP312)</f>
        <v>0</v>
      </c>
      <c r="AN71" s="504">
        <f>SUMIF('Budgeting Worksheet'!AR309:AR312,$B$4,'Budgeting Worksheet'!AT309:AT312)</f>
        <v>0</v>
      </c>
      <c r="AR71" s="504">
        <f>SUMIF('Budgeting Worksheet'!AV309:AV312,$B$4,'Budgeting Worksheet'!AX309:AX312)</f>
        <v>0</v>
      </c>
      <c r="AV71" s="504">
        <f>SUMIF('Budgeting Worksheet'!AZ309:AZ312,$B$4,'Budgeting Worksheet'!BB309:BB312)</f>
        <v>0</v>
      </c>
      <c r="AX71" s="71">
        <f t="shared" si="4"/>
        <v>0</v>
      </c>
      <c r="AZ71" s="78">
        <f ca="1">SUMIF('Budgeting Worksheet'!H309:H312,$B$4,'Budgeting Worksheet'!BJ313)</f>
        <v>0</v>
      </c>
      <c r="BB71" s="780">
        <v>165.25</v>
      </c>
      <c r="BC71" s="5"/>
    </row>
    <row r="72" spans="1:55" x14ac:dyDescent="0.2">
      <c r="A72" s="4"/>
      <c r="B72" s="395" t="s">
        <v>303</v>
      </c>
      <c r="C72" s="196"/>
      <c r="D72" s="644">
        <f>SUM(D59:D71)</f>
        <v>0</v>
      </c>
      <c r="H72" s="644">
        <f>SUM(H59:H71)</f>
        <v>0</v>
      </c>
      <c r="L72" s="644">
        <f>SUM(L59:L71)</f>
        <v>0</v>
      </c>
      <c r="P72" s="644">
        <f>SUM(P59:P71)</f>
        <v>0</v>
      </c>
      <c r="T72" s="644">
        <f>SUM(T59:T71)</f>
        <v>0</v>
      </c>
      <c r="X72" s="644">
        <f>SUM(X59:X71)</f>
        <v>0</v>
      </c>
      <c r="AB72" s="644">
        <f>SUM(AB59:AB71)</f>
        <v>0</v>
      </c>
      <c r="AF72" s="644">
        <f>SUM(AF59:AF71)</f>
        <v>0</v>
      </c>
      <c r="AJ72" s="644">
        <f>SUM(AJ59:AJ71)</f>
        <v>0</v>
      </c>
      <c r="AN72" s="644">
        <f>SUM(AN59:AN71)</f>
        <v>0</v>
      </c>
      <c r="AR72" s="644">
        <f>SUM(AR59:AR71)</f>
        <v>0</v>
      </c>
      <c r="AV72" s="644">
        <f>SUM(AV59:AV71)</f>
        <v>0</v>
      </c>
      <c r="AX72" s="644">
        <f>SUM(D72:AV72)</f>
        <v>0</v>
      </c>
      <c r="AZ72" s="670">
        <f ca="1">SUM(AZ59:AZ71)</f>
        <v>0</v>
      </c>
      <c r="BB72" s="85">
        <f>SUM(BB57:BB71)</f>
        <v>59500.42</v>
      </c>
      <c r="BC72" s="5"/>
    </row>
    <row r="73" spans="1:55" x14ac:dyDescent="0.2">
      <c r="A73" s="4"/>
      <c r="B73" s="395"/>
      <c r="C73" s="196"/>
      <c r="D73" s="71"/>
      <c r="H73" s="71"/>
      <c r="L73" s="71"/>
      <c r="P73" s="71"/>
      <c r="T73" s="71"/>
      <c r="X73" s="71"/>
      <c r="AB73" s="71"/>
      <c r="AF73" s="71"/>
      <c r="AJ73" s="71"/>
      <c r="AN73" s="71"/>
      <c r="AR73" s="71"/>
      <c r="AV73" s="71"/>
      <c r="AX73" s="71"/>
      <c r="AZ73" s="78"/>
      <c r="BB73" s="86"/>
      <c r="BC73" s="5"/>
    </row>
    <row r="74" spans="1:55" x14ac:dyDescent="0.2">
      <c r="A74" s="4">
        <v>52000</v>
      </c>
      <c r="B74" s="395" t="s">
        <v>304</v>
      </c>
      <c r="D74" s="71"/>
      <c r="H74" s="71"/>
      <c r="L74" s="71"/>
      <c r="P74" s="71"/>
      <c r="T74" s="71"/>
      <c r="X74" s="71"/>
      <c r="AB74" s="71"/>
      <c r="AF74" s="71"/>
      <c r="AJ74" s="71"/>
      <c r="AN74" s="71"/>
      <c r="AR74" s="71"/>
      <c r="AV74" s="71"/>
      <c r="AX74" s="71"/>
      <c r="AZ74" s="78"/>
      <c r="BB74" s="86"/>
      <c r="BC74" s="5"/>
    </row>
    <row r="75" spans="1:55" x14ac:dyDescent="0.2">
      <c r="A75" s="2">
        <v>52010</v>
      </c>
      <c r="C75" s="196" t="s">
        <v>305</v>
      </c>
      <c r="D75" s="71">
        <f>SUMIF('Budgeting Worksheet'!H319:H322,$B$4,'Budgeting Worksheet'!J319:J322)</f>
        <v>0</v>
      </c>
      <c r="H75" s="71">
        <f>SUMIF('Budgeting Worksheet'!L319:L322,$B$4,'Budgeting Worksheet'!N319:N322)</f>
        <v>0</v>
      </c>
      <c r="L75" s="71">
        <f>SUMIF('Budgeting Worksheet'!P319:P322,$B$4,'Budgeting Worksheet'!R319:R322)</f>
        <v>0</v>
      </c>
      <c r="P75" s="71">
        <f>SUMIF('Budgeting Worksheet'!T319:T322,$B$4,'Budgeting Worksheet'!V319:V322)</f>
        <v>0</v>
      </c>
      <c r="T75" s="71">
        <f>SUMIF('Budgeting Worksheet'!X319:X322,$B$4,'Budgeting Worksheet'!Z319:Z322)</f>
        <v>0</v>
      </c>
      <c r="X75" s="71">
        <f>SUMIF('Budgeting Worksheet'!AB319:AB322,$B$4,'Budgeting Worksheet'!AD319:AD322)</f>
        <v>0</v>
      </c>
      <c r="AB75" s="71">
        <f>SUMIF('Budgeting Worksheet'!AF319:AF322,$B$4,'Budgeting Worksheet'!AH319:AH322)</f>
        <v>0</v>
      </c>
      <c r="AF75" s="71">
        <f>SUMIF('Budgeting Worksheet'!AJ319:AJ322,$B$4,'Budgeting Worksheet'!AL319:AL322)</f>
        <v>0</v>
      </c>
      <c r="AJ75" s="71">
        <f>SUMIF('Budgeting Worksheet'!AN319:AN322,$B$4,'Budgeting Worksheet'!AP319:AP322)</f>
        <v>0</v>
      </c>
      <c r="AN75" s="71">
        <f>SUMIF('Budgeting Worksheet'!AR319:AR322,$B$4,'Budgeting Worksheet'!AT319:AT322)</f>
        <v>0</v>
      </c>
      <c r="AR75" s="71">
        <f>SUMIF('Budgeting Worksheet'!AV319:AV322,$B$4,'Budgeting Worksheet'!AX319:AX322)</f>
        <v>0</v>
      </c>
      <c r="AV75" s="71">
        <f>SUMIF('Budgeting Worksheet'!AZ319:AZ322,$B$4,'Budgeting Worksheet'!BB319:BB322)</f>
        <v>0</v>
      </c>
      <c r="AX75" s="71">
        <f t="shared" ref="AX75:AX77" si="5">SUM(D75:AV75)</f>
        <v>0</v>
      </c>
      <c r="AZ75" s="78">
        <f ca="1">SUMIF('Budgeting Worksheet'!H319:H322,$B$4,'Budgeting Worksheet'!BJ323)</f>
        <v>0</v>
      </c>
      <c r="BB75" s="86">
        <v>3050.41</v>
      </c>
      <c r="BC75" s="5"/>
    </row>
    <row r="76" spans="1:55" x14ac:dyDescent="0.2">
      <c r="A76" s="2">
        <v>52020</v>
      </c>
      <c r="C76" s="196" t="s">
        <v>306</v>
      </c>
      <c r="D76" s="71">
        <f>SUMIF('Budgeting Worksheet'!H325:H328,$B$4,'Budgeting Worksheet'!J325:J328)</f>
        <v>0</v>
      </c>
      <c r="H76" s="71">
        <f>SUMIF('Budgeting Worksheet'!L325:L328,$B$4,'Budgeting Worksheet'!N325:N328)</f>
        <v>0</v>
      </c>
      <c r="L76" s="71">
        <f>SUMIF('Budgeting Worksheet'!P325:P328,$B$4,'Budgeting Worksheet'!R325:R328)</f>
        <v>0</v>
      </c>
      <c r="P76" s="71">
        <f>SUMIF('Budgeting Worksheet'!T325:T328,$B$4,'Budgeting Worksheet'!V325:V328)</f>
        <v>0</v>
      </c>
      <c r="T76" s="71">
        <f>SUMIF('Budgeting Worksheet'!X325:X328,$B$4,'Budgeting Worksheet'!Z325:Z328)</f>
        <v>0</v>
      </c>
      <c r="X76" s="71">
        <f>SUMIF('Budgeting Worksheet'!AB325:AB328,$B$4,'Budgeting Worksheet'!AD325:AD328)</f>
        <v>0</v>
      </c>
      <c r="AB76" s="71">
        <f>SUMIF('Budgeting Worksheet'!AF325:AF328,$B$4,'Budgeting Worksheet'!AH325:AH328)</f>
        <v>0</v>
      </c>
      <c r="AF76" s="71">
        <f>SUMIF('Budgeting Worksheet'!AJ325:AJ328,$B$4,'Budgeting Worksheet'!AL325:AL328)</f>
        <v>0</v>
      </c>
      <c r="AJ76" s="71">
        <f>SUMIF('Budgeting Worksheet'!AN325:AN328,$B$4,'Budgeting Worksheet'!AP325:AP328)</f>
        <v>0</v>
      </c>
      <c r="AN76" s="71">
        <f>SUMIF('Budgeting Worksheet'!AR325:AR328,$B$4,'Budgeting Worksheet'!AT325:AT328)</f>
        <v>0</v>
      </c>
      <c r="AR76" s="71">
        <f>SUMIF('Budgeting Worksheet'!AV325:AV328,$B$4,'Budgeting Worksheet'!AX325:AX328)</f>
        <v>0</v>
      </c>
      <c r="AV76" s="71">
        <f>SUMIF('Budgeting Worksheet'!AZ325:AZ328,$B$4,'Budgeting Worksheet'!BB325:BB328)</f>
        <v>0</v>
      </c>
      <c r="AX76" s="71">
        <f t="shared" si="5"/>
        <v>0</v>
      </c>
      <c r="AZ76" s="78">
        <f ca="1">SUMIF('Budgeting Worksheet'!H325:H328,$B$4,'Budgeting Worksheet'!BJ329)</f>
        <v>0</v>
      </c>
      <c r="BB76" s="86">
        <v>0</v>
      </c>
      <c r="BC76" s="5"/>
    </row>
    <row r="77" spans="1:55" x14ac:dyDescent="0.2">
      <c r="A77" s="2">
        <v>52030</v>
      </c>
      <c r="C77" s="196" t="s">
        <v>307</v>
      </c>
      <c r="D77" s="71">
        <f>SUMIF('Budgeting Worksheet'!H331:H334,$B$4,'Budgeting Worksheet'!J331:J334)</f>
        <v>0</v>
      </c>
      <c r="H77" s="71">
        <f>SUMIF('Budgeting Worksheet'!L331:L334,$B$4,'Budgeting Worksheet'!N331:N334)</f>
        <v>0</v>
      </c>
      <c r="L77" s="71">
        <f>SUMIF('Budgeting Worksheet'!P331:P334,$B$4,'Budgeting Worksheet'!R331:R334)</f>
        <v>0</v>
      </c>
      <c r="P77" s="71">
        <f>SUMIF('Budgeting Worksheet'!T331:T334,$B$4,'Budgeting Worksheet'!V331:V334)</f>
        <v>0</v>
      </c>
      <c r="T77" s="71">
        <f>SUMIF('Budgeting Worksheet'!X331:X334,$B$4,'Budgeting Worksheet'!Z331:Z334)</f>
        <v>0</v>
      </c>
      <c r="X77" s="71">
        <f>SUMIF('Budgeting Worksheet'!AB331:AB334,$B$4,'Budgeting Worksheet'!AD331:AD334)</f>
        <v>0</v>
      </c>
      <c r="AB77" s="71">
        <f>SUMIF('Budgeting Worksheet'!AF331:AF334,$B$4,'Budgeting Worksheet'!AH331:AH334)</f>
        <v>0</v>
      </c>
      <c r="AF77" s="71">
        <f>SUMIF('Budgeting Worksheet'!AJ331:AJ334,$B$4,'Budgeting Worksheet'!AL331:AL334)</f>
        <v>0</v>
      </c>
      <c r="AJ77" s="71">
        <f>SUMIF('Budgeting Worksheet'!AN331:AN334,$B$4,'Budgeting Worksheet'!AP331:AP334)</f>
        <v>0</v>
      </c>
      <c r="AN77" s="71">
        <f>SUMIF('Budgeting Worksheet'!AR331:AR334,$B$4,'Budgeting Worksheet'!AT331:AT334)</f>
        <v>0</v>
      </c>
      <c r="AR77" s="71">
        <f>SUMIF('Budgeting Worksheet'!AV331:AV334,$B$4,'Budgeting Worksheet'!AX331:AX334)</f>
        <v>0</v>
      </c>
      <c r="AV77" s="71">
        <f>SUMIF('Budgeting Worksheet'!AZ331:AZ334,$B$4,'Budgeting Worksheet'!BB331:BB334)</f>
        <v>0</v>
      </c>
      <c r="AX77" s="71">
        <f t="shared" si="5"/>
        <v>0</v>
      </c>
      <c r="AZ77" s="78">
        <f ca="1">SUMIF('Budgeting Worksheet'!H331:H334,$B$4,'Budgeting Worksheet'!BJ335)</f>
        <v>0</v>
      </c>
      <c r="BB77" s="780">
        <v>0</v>
      </c>
      <c r="BC77" s="5"/>
    </row>
    <row r="78" spans="1:55" x14ac:dyDescent="0.2">
      <c r="B78" s="395" t="s">
        <v>308</v>
      </c>
      <c r="D78" s="644">
        <f>SUM(D75:D77)</f>
        <v>0</v>
      </c>
      <c r="H78" s="644">
        <f>SUM(H75:H77)</f>
        <v>0</v>
      </c>
      <c r="L78" s="644">
        <f>SUM(L75:L77)</f>
        <v>0</v>
      </c>
      <c r="P78" s="644">
        <f>SUM(P75:P77)</f>
        <v>0</v>
      </c>
      <c r="T78" s="644">
        <f>SUM(T75:T77)</f>
        <v>0</v>
      </c>
      <c r="X78" s="644">
        <f>SUM(X75:X77)</f>
        <v>0</v>
      </c>
      <c r="AB78" s="644">
        <f>SUM(AB75:AB77)</f>
        <v>0</v>
      </c>
      <c r="AF78" s="644">
        <f>SUM(AF75:AF77)</f>
        <v>0</v>
      </c>
      <c r="AJ78" s="644">
        <f>SUM(AJ75:AJ77)</f>
        <v>0</v>
      </c>
      <c r="AN78" s="644">
        <f>SUM(AN75:AN77)</f>
        <v>0</v>
      </c>
      <c r="AR78" s="644">
        <f>SUM(AR75:AR77)</f>
        <v>0</v>
      </c>
      <c r="AV78" s="644">
        <f>SUM(AV75:AV77)</f>
        <v>0</v>
      </c>
      <c r="AX78" s="644">
        <f>SUM(D78:AV78)</f>
        <v>0</v>
      </c>
      <c r="AZ78" s="670">
        <f ca="1">SUM(AZ75:AZ77)</f>
        <v>0</v>
      </c>
      <c r="BB78" s="85">
        <f>SUM(BB75:BB77)</f>
        <v>3050.41</v>
      </c>
      <c r="BC78" s="5"/>
    </row>
    <row r="79" spans="1:55" s="395" customFormat="1" x14ac:dyDescent="0.2">
      <c r="A79" s="2"/>
      <c r="B79" s="409"/>
      <c r="C79" s="409"/>
      <c r="D79" s="71"/>
      <c r="H79" s="71"/>
      <c r="L79" s="71"/>
      <c r="P79" s="71"/>
      <c r="T79" s="71"/>
      <c r="X79" s="71"/>
      <c r="AB79" s="71"/>
      <c r="AF79" s="71"/>
      <c r="AJ79" s="71"/>
      <c r="AN79" s="71"/>
      <c r="AR79" s="71"/>
      <c r="AV79" s="71"/>
      <c r="AX79" s="71"/>
      <c r="AZ79" s="77"/>
      <c r="BB79" s="85"/>
      <c r="BC79" s="6"/>
    </row>
    <row r="80" spans="1:55" x14ac:dyDescent="0.2">
      <c r="A80" s="4">
        <v>52500</v>
      </c>
      <c r="B80" s="395" t="s">
        <v>309</v>
      </c>
      <c r="D80" s="71"/>
      <c r="H80" s="71"/>
      <c r="L80" s="71"/>
      <c r="P80" s="71"/>
      <c r="T80" s="71"/>
      <c r="X80" s="71"/>
      <c r="AB80" s="71"/>
      <c r="AF80" s="71"/>
      <c r="AJ80" s="71"/>
      <c r="AN80" s="71"/>
      <c r="AR80" s="71"/>
      <c r="AV80" s="71"/>
      <c r="AX80" s="71"/>
      <c r="AZ80" s="78"/>
      <c r="BB80" s="86"/>
      <c r="BC80" s="5"/>
    </row>
    <row r="81" spans="1:55" x14ac:dyDescent="0.2">
      <c r="A81" s="2">
        <v>52510</v>
      </c>
      <c r="C81" s="196" t="s">
        <v>310</v>
      </c>
      <c r="D81" s="71">
        <f>SUMIF('Budgeting Worksheet'!H341:H344,$B$4,'Budgeting Worksheet'!J341:J344)</f>
        <v>0</v>
      </c>
      <c r="H81" s="71">
        <f>SUMIF('Budgeting Worksheet'!L341:L344,$B$4,'Budgeting Worksheet'!N341:N344)</f>
        <v>0</v>
      </c>
      <c r="L81" s="71">
        <f>SUMIF('Budgeting Worksheet'!P341:P344,$B$4,'Budgeting Worksheet'!R341:R344)</f>
        <v>0</v>
      </c>
      <c r="P81" s="71">
        <f>SUMIF('Budgeting Worksheet'!T341:T344,$B$4,'Budgeting Worksheet'!V341:V344)</f>
        <v>0</v>
      </c>
      <c r="T81" s="71">
        <f>SUMIF('Budgeting Worksheet'!X341:X344,$B$4,'Budgeting Worksheet'!Z341:Z344)</f>
        <v>0</v>
      </c>
      <c r="X81" s="71">
        <f>SUMIF('Budgeting Worksheet'!AB341:AB344,$B$4,'Budgeting Worksheet'!AD341:AD344)</f>
        <v>0</v>
      </c>
      <c r="AB81" s="71">
        <f>SUMIF('Budgeting Worksheet'!AF341:AF344,$B$4,'Budgeting Worksheet'!AH341:AH344)</f>
        <v>0</v>
      </c>
      <c r="AF81" s="71">
        <f>SUMIF('Budgeting Worksheet'!AJ341:AJ344,$B$4,'Budgeting Worksheet'!AL341:AL344)</f>
        <v>0</v>
      </c>
      <c r="AJ81" s="71">
        <f>SUMIF('Budgeting Worksheet'!AN341:AN344,$B$4,'Budgeting Worksheet'!AP341:AP344)</f>
        <v>0</v>
      </c>
      <c r="AN81" s="71">
        <f>SUMIF('Budgeting Worksheet'!AR341:AR344,$B$4,'Budgeting Worksheet'!AT341:AT344)</f>
        <v>0</v>
      </c>
      <c r="AR81" s="71">
        <f>SUMIF('Budgeting Worksheet'!AV341:AV344,$B$4,'Budgeting Worksheet'!AX341:AX344)</f>
        <v>0</v>
      </c>
      <c r="AV81" s="71">
        <f>SUMIF('Budgeting Worksheet'!AZ341:AZ344,$B$4,'Budgeting Worksheet'!BB341:BB344)</f>
        <v>0</v>
      </c>
      <c r="AX81" s="71">
        <f>SUM(D81:AV81)</f>
        <v>0</v>
      </c>
      <c r="AZ81" s="78">
        <f ca="1">SUMIF('Budgeting Worksheet'!H341:H344,$B$4,'Budgeting Worksheet'!BJ345)</f>
        <v>0</v>
      </c>
      <c r="BB81" s="86">
        <v>10934</v>
      </c>
      <c r="BC81" s="5"/>
    </row>
    <row r="82" spans="1:55" x14ac:dyDescent="0.2">
      <c r="A82" s="2">
        <v>52520</v>
      </c>
      <c r="C82" s="196" t="s">
        <v>311</v>
      </c>
      <c r="D82" s="71">
        <f>SUMIF('Budgeting Worksheet'!H347:H350,$B$4,'Budgeting Worksheet'!J347:J350)</f>
        <v>0</v>
      </c>
      <c r="H82" s="71">
        <f>SUMIF('Budgeting Worksheet'!L347:L350,$B$4,'Budgeting Worksheet'!N347:N350)</f>
        <v>0</v>
      </c>
      <c r="L82" s="71">
        <f>SUMIF('Budgeting Worksheet'!P347:P350,$B$4,'Budgeting Worksheet'!R347:R350)</f>
        <v>0</v>
      </c>
      <c r="P82" s="71">
        <f>SUMIF('Budgeting Worksheet'!T347:T350,$B$4,'Budgeting Worksheet'!V347:V350)</f>
        <v>0</v>
      </c>
      <c r="T82" s="71">
        <f>SUMIF('Budgeting Worksheet'!X347:X350,$B$4,'Budgeting Worksheet'!Z347:Z350)</f>
        <v>0</v>
      </c>
      <c r="X82" s="71">
        <f>SUMIF('Budgeting Worksheet'!AB347:AB350,$B$4,'Budgeting Worksheet'!AD347:AD350)</f>
        <v>0</v>
      </c>
      <c r="AB82" s="71">
        <f>SUMIF('Budgeting Worksheet'!AF347:AF350,$B$4,'Budgeting Worksheet'!AH347:AH350)</f>
        <v>0</v>
      </c>
      <c r="AF82" s="71">
        <f>SUMIF('Budgeting Worksheet'!AJ347:AJ350,$B$4,'Budgeting Worksheet'!AL347:AL350)</f>
        <v>0</v>
      </c>
      <c r="AJ82" s="71">
        <f>SUMIF('Budgeting Worksheet'!AN347:AN350,$B$4,'Budgeting Worksheet'!AP347:AP350)</f>
        <v>0</v>
      </c>
      <c r="AN82" s="71">
        <f>SUMIF('Budgeting Worksheet'!AR347:AR350,$B$4,'Budgeting Worksheet'!AT347:AT350)</f>
        <v>0</v>
      </c>
      <c r="AR82" s="71">
        <f>SUMIF('Budgeting Worksheet'!AV347:AV350,$B$4,'Budgeting Worksheet'!AX347:AX350)</f>
        <v>0</v>
      </c>
      <c r="AV82" s="71">
        <f>SUMIF('Budgeting Worksheet'!AZ347:AZ350,$B$4,'Budgeting Worksheet'!BB347:BB350)</f>
        <v>0</v>
      </c>
      <c r="AX82" s="71">
        <f>SUM(D82:AV82)</f>
        <v>0</v>
      </c>
      <c r="AZ82" s="78">
        <f ca="1">SUMIF('Budgeting Worksheet'!H347:H350,$B$4,'Budgeting Worksheet'!BJ351)</f>
        <v>0</v>
      </c>
      <c r="BB82" s="86">
        <v>14223.48</v>
      </c>
      <c r="BC82" s="5"/>
    </row>
    <row r="83" spans="1:55" x14ac:dyDescent="0.2">
      <c r="A83" s="450">
        <v>52530</v>
      </c>
      <c r="B83" s="395"/>
      <c r="C83" s="196" t="s">
        <v>312</v>
      </c>
      <c r="D83" s="71">
        <f>SUMIF('Budgeting Worksheet'!H353:H356,$B$4,'Budgeting Worksheet'!J353:J356)</f>
        <v>0</v>
      </c>
      <c r="H83" s="71">
        <f>SUMIF('Budgeting Worksheet'!L353:L356,$B$4,'Budgeting Worksheet'!N353:N356)</f>
        <v>0</v>
      </c>
      <c r="L83" s="71">
        <f>SUMIF('Budgeting Worksheet'!P353:P356,$B$4,'Budgeting Worksheet'!R353:R356)</f>
        <v>0</v>
      </c>
      <c r="P83" s="71">
        <f>SUMIF('Budgeting Worksheet'!T353:T356,$B$4,'Budgeting Worksheet'!V353:V356)</f>
        <v>0</v>
      </c>
      <c r="T83" s="71">
        <f>SUMIF('Budgeting Worksheet'!X353:X356,$B$4,'Budgeting Worksheet'!Z353:Z356)</f>
        <v>0</v>
      </c>
      <c r="X83" s="71">
        <f>SUMIF('Budgeting Worksheet'!AB353:AB356,$B$4,'Budgeting Worksheet'!AD353:AD356)</f>
        <v>0</v>
      </c>
      <c r="AB83" s="71">
        <f>SUMIF('Budgeting Worksheet'!AF353:AF356,$B$4,'Budgeting Worksheet'!AH353:AH356)</f>
        <v>0</v>
      </c>
      <c r="AF83" s="71">
        <f>SUMIF('Budgeting Worksheet'!AJ353:AJ356,$B$4,'Budgeting Worksheet'!AL353:AL356)</f>
        <v>0</v>
      </c>
      <c r="AJ83" s="71">
        <f>SUMIF('Budgeting Worksheet'!AN353:AN356,$B$4,'Budgeting Worksheet'!AP353:AP356)</f>
        <v>0</v>
      </c>
      <c r="AN83" s="71">
        <f>SUMIF('Budgeting Worksheet'!AR353:AR356,$B$4,'Budgeting Worksheet'!AT353:AT356)</f>
        <v>0</v>
      </c>
      <c r="AR83" s="71">
        <f>SUMIF('Budgeting Worksheet'!AV353:AV356,$B$4,'Budgeting Worksheet'!AX353:AX356)</f>
        <v>0</v>
      </c>
      <c r="AV83" s="71">
        <f>SUMIF('Budgeting Worksheet'!AZ353:AZ356,$B$4,'Budgeting Worksheet'!BB353:BB356)</f>
        <v>0</v>
      </c>
      <c r="AX83" s="71">
        <f>SUM(D83:AV83)</f>
        <v>0</v>
      </c>
      <c r="AZ83" s="78">
        <f ca="1">SUMIF('Budgeting Worksheet'!H353:H356,$B$4,'Budgeting Worksheet'!BJ357)</f>
        <v>0</v>
      </c>
      <c r="BB83" s="86">
        <v>1163</v>
      </c>
      <c r="BC83" s="5"/>
    </row>
    <row r="84" spans="1:55" x14ac:dyDescent="0.2">
      <c r="A84" s="2">
        <v>52540</v>
      </c>
      <c r="B84" s="395"/>
      <c r="C84" s="196" t="s">
        <v>313</v>
      </c>
      <c r="D84" s="71">
        <f>SUMIF('Budgeting Worksheet'!H359:H362,$B$4,'Budgeting Worksheet'!J359:J362)</f>
        <v>0</v>
      </c>
      <c r="H84" s="71">
        <f>SUMIF('Budgeting Worksheet'!L359:L362,$B$4,'Budgeting Worksheet'!N359:N362)</f>
        <v>0</v>
      </c>
      <c r="L84" s="71">
        <f>SUMIF('Budgeting Worksheet'!P359:P362,$B$4,'Budgeting Worksheet'!R359:R362)</f>
        <v>0</v>
      </c>
      <c r="P84" s="71">
        <f>SUMIF('Budgeting Worksheet'!T359:T362,$B$4,'Budgeting Worksheet'!V359:V362)</f>
        <v>0</v>
      </c>
      <c r="T84" s="71">
        <f>SUMIF('Budgeting Worksheet'!X359:X362,$B$4,'Budgeting Worksheet'!Z359:Z362)</f>
        <v>0</v>
      </c>
      <c r="X84" s="71">
        <f>SUMIF('Budgeting Worksheet'!AB359:AB362,$B$4,'Budgeting Worksheet'!AD359:AD362)</f>
        <v>0</v>
      </c>
      <c r="AB84" s="71">
        <f>SUMIF('Budgeting Worksheet'!AF359:AF362,$B$4,'Budgeting Worksheet'!AH359:AH362)</f>
        <v>0</v>
      </c>
      <c r="AF84" s="71">
        <f>SUMIF('Budgeting Worksheet'!AJ359:AJ362,$B$4,'Budgeting Worksheet'!AL359:AL362)</f>
        <v>0</v>
      </c>
      <c r="AJ84" s="71">
        <f>SUMIF('Budgeting Worksheet'!AN359:AN362,$B$4,'Budgeting Worksheet'!AP359:AP362)</f>
        <v>0</v>
      </c>
      <c r="AN84" s="71">
        <f>SUMIF('Budgeting Worksheet'!AR359:AR362,$B$4,'Budgeting Worksheet'!AT359:AT362)</f>
        <v>0</v>
      </c>
      <c r="AR84" s="71">
        <f>SUMIF('Budgeting Worksheet'!AV359:AV362,$B$4,'Budgeting Worksheet'!AX359:AX362)</f>
        <v>0</v>
      </c>
      <c r="AV84" s="71">
        <f>SUMIF('Budgeting Worksheet'!AZ359:AZ362,$B$4,'Budgeting Worksheet'!BB359:BB362)</f>
        <v>0</v>
      </c>
      <c r="AX84" s="71">
        <f>SUM(D84:AV84)</f>
        <v>0</v>
      </c>
      <c r="AZ84" s="78">
        <f ca="1">SUMIF('Budgeting Worksheet'!H359:H362,$B$4,'Budgeting Worksheet'!BJ363)</f>
        <v>0</v>
      </c>
      <c r="BB84" s="86">
        <v>9434.5300000000007</v>
      </c>
      <c r="BC84" s="5"/>
    </row>
    <row r="85" spans="1:55" x14ac:dyDescent="0.2">
      <c r="A85" s="2">
        <v>52550</v>
      </c>
      <c r="B85" s="395"/>
      <c r="C85" s="196" t="s">
        <v>314</v>
      </c>
      <c r="D85" s="71">
        <f>SUMIF('Budgeting Worksheet'!H365:H368,$B$4,'Budgeting Worksheet'!J365:J368)</f>
        <v>0</v>
      </c>
      <c r="H85" s="71">
        <f>SUMIF('Budgeting Worksheet'!L365:L368,$B$4,'Budgeting Worksheet'!N365:N368)</f>
        <v>0</v>
      </c>
      <c r="L85" s="71">
        <f>SUMIF('Budgeting Worksheet'!P365:P368,$B$4,'Budgeting Worksheet'!R365:R368)</f>
        <v>0</v>
      </c>
      <c r="P85" s="71">
        <f>SUMIF('Budgeting Worksheet'!T365:T368,$B$4,'Budgeting Worksheet'!V365:V368)</f>
        <v>0</v>
      </c>
      <c r="T85" s="71">
        <f>SUMIF('Budgeting Worksheet'!X365:X368,$B$4,'Budgeting Worksheet'!Z365:Z368)</f>
        <v>0</v>
      </c>
      <c r="X85" s="71">
        <f>SUMIF('Budgeting Worksheet'!AB365:AB368,$B$4,'Budgeting Worksheet'!AD365:AD368)</f>
        <v>0</v>
      </c>
      <c r="AB85" s="71">
        <f>SUMIF('Budgeting Worksheet'!AF365:AF368,$B$4,'Budgeting Worksheet'!AH365:AH368)</f>
        <v>0</v>
      </c>
      <c r="AF85" s="71">
        <f>SUMIF('Budgeting Worksheet'!AJ365:AJ368,$B$4,'Budgeting Worksheet'!AL365:AL368)</f>
        <v>0</v>
      </c>
      <c r="AJ85" s="71">
        <f>SUMIF('Budgeting Worksheet'!AN365:AN368,$B$4,'Budgeting Worksheet'!AP365:AP368)</f>
        <v>0</v>
      </c>
      <c r="AN85" s="71">
        <f>SUMIF('Budgeting Worksheet'!AR365:AR368,$B$4,'Budgeting Worksheet'!AT365:AT368)</f>
        <v>0</v>
      </c>
      <c r="AR85" s="71">
        <f>SUMIF('Budgeting Worksheet'!AV365:AV368,$B$4,'Budgeting Worksheet'!AX365:AX368)</f>
        <v>0</v>
      </c>
      <c r="AV85" s="71">
        <f>SUMIF('Budgeting Worksheet'!AZ365:AZ368,$B$4,'Budgeting Worksheet'!BB365:BB368)</f>
        <v>0</v>
      </c>
      <c r="AX85" s="71">
        <f>SUM(D85:AV85)</f>
        <v>0</v>
      </c>
      <c r="AZ85" s="78">
        <f ca="1">SUMIF('Budgeting Worksheet'!H365:H368,$B$4,'Budgeting Worksheet'!BJ369)</f>
        <v>0</v>
      </c>
      <c r="BB85" s="86">
        <v>2956.89</v>
      </c>
      <c r="BC85" s="5"/>
    </row>
    <row r="86" spans="1:55" s="395" customFormat="1" x14ac:dyDescent="0.2">
      <c r="A86" s="2"/>
      <c r="B86" s="395" t="s">
        <v>154</v>
      </c>
      <c r="C86" s="196"/>
      <c r="D86" s="644">
        <f>SUM(D81:D85)</f>
        <v>0</v>
      </c>
      <c r="H86" s="644">
        <f>SUM(H81:H85)</f>
        <v>0</v>
      </c>
      <c r="L86" s="644">
        <f>SUM(L81:L85)</f>
        <v>0</v>
      </c>
      <c r="P86" s="644">
        <f>SUM(P81:P85)</f>
        <v>0</v>
      </c>
      <c r="T86" s="644">
        <f>SUM(T81:T85)</f>
        <v>0</v>
      </c>
      <c r="X86" s="644">
        <f>SUM(X81:X85)</f>
        <v>0</v>
      </c>
      <c r="AB86" s="644">
        <f>SUM(AB81:AB85)</f>
        <v>0</v>
      </c>
      <c r="AF86" s="644">
        <f>SUM(AF81:AF85)</f>
        <v>0</v>
      </c>
      <c r="AJ86" s="644">
        <f>SUM(AJ81:AJ85)</f>
        <v>0</v>
      </c>
      <c r="AN86" s="644">
        <f>SUM(AN81:AN85)</f>
        <v>0</v>
      </c>
      <c r="AR86" s="644">
        <f>SUM(AR81:AR85)</f>
        <v>0</v>
      </c>
      <c r="AV86" s="644">
        <f>SUM(AV81:AV85)</f>
        <v>0</v>
      </c>
      <c r="AX86" s="644">
        <f>SUM(AX81:AX85)</f>
        <v>0</v>
      </c>
      <c r="AZ86" s="645">
        <f ca="1">SUM(AZ81:AZ85)</f>
        <v>0</v>
      </c>
      <c r="BB86" s="87">
        <f>SUM(BB81:BB85)</f>
        <v>38711.9</v>
      </c>
      <c r="BC86" s="6"/>
    </row>
    <row r="87" spans="1:55" x14ac:dyDescent="0.2">
      <c r="B87" s="395"/>
      <c r="C87" s="196"/>
      <c r="D87" s="71"/>
      <c r="H87" s="71"/>
      <c r="L87" s="71"/>
      <c r="P87" s="71"/>
      <c r="T87" s="71"/>
      <c r="X87" s="71"/>
      <c r="AB87" s="71"/>
      <c r="AF87" s="71"/>
      <c r="AJ87" s="71"/>
      <c r="AN87" s="71"/>
      <c r="AR87" s="71"/>
      <c r="AV87" s="71"/>
      <c r="AX87" s="71"/>
      <c r="AZ87" s="78"/>
      <c r="BB87" s="86"/>
      <c r="BC87" s="5"/>
    </row>
    <row r="88" spans="1:55" x14ac:dyDescent="0.2">
      <c r="A88" s="2">
        <v>52600</v>
      </c>
      <c r="B88" s="395" t="s">
        <v>315</v>
      </c>
      <c r="D88" s="70">
        <f>SUMIF('Budgeting Worksheet'!H373,$B$4,'Budgeting Worksheet'!J373)</f>
        <v>0</v>
      </c>
      <c r="H88" s="70">
        <f>SUMIF('Budgeting Worksheet'!L373,$B$4,'Budgeting Worksheet'!N373)</f>
        <v>0</v>
      </c>
      <c r="L88" s="70">
        <f>SUMIF('Budgeting Worksheet'!P373,$B$4,'Budgeting Worksheet'!R373)</f>
        <v>0</v>
      </c>
      <c r="P88" s="70">
        <f>SUMIF('Budgeting Worksheet'!T373,$B$4,'Budgeting Worksheet'!V373)</f>
        <v>0</v>
      </c>
      <c r="T88" s="70">
        <f>SUMIF('Budgeting Worksheet'!X373,$B$4,'Budgeting Worksheet'!Z373)</f>
        <v>0</v>
      </c>
      <c r="X88" s="70">
        <f>SUMIF('Budgeting Worksheet'!AB373,$B$4,'Budgeting Worksheet'!AD373)</f>
        <v>0</v>
      </c>
      <c r="AB88" s="70">
        <f>SUMIF('Budgeting Worksheet'!AF373,$B$4,'Budgeting Worksheet'!AH373)</f>
        <v>0</v>
      </c>
      <c r="AF88" s="70">
        <f>SUMIF('Budgeting Worksheet'!AJ373,$B$4,'Budgeting Worksheet'!AL373)</f>
        <v>0</v>
      </c>
      <c r="AJ88" s="70">
        <f>SUMIF('Budgeting Worksheet'!AN373,$B$4,'Budgeting Worksheet'!AP373)</f>
        <v>0</v>
      </c>
      <c r="AN88" s="70">
        <f>SUMIF('Budgeting Worksheet'!AR373,$B$4,'Budgeting Worksheet'!AT373)</f>
        <v>0</v>
      </c>
      <c r="AR88" s="70">
        <f>SUMIF('Budgeting Worksheet'!AV373,$B$4,'Budgeting Worksheet'!AX373)</f>
        <v>0</v>
      </c>
      <c r="AV88" s="70">
        <f>SUMIF('Budgeting Worksheet'!AZ373,$B$4,'Budgeting Worksheet'!BB373)</f>
        <v>0</v>
      </c>
      <c r="AX88" s="71">
        <f>SUM(D88:AV88)</f>
        <v>0</v>
      </c>
      <c r="AZ88" s="78">
        <f>SUMIF('Budgeting Worksheet'!H373,$B$4,'Budgeting Worksheet'!BJ375)</f>
        <v>0</v>
      </c>
      <c r="BB88" s="86">
        <v>24693.1</v>
      </c>
      <c r="BC88" s="5"/>
    </row>
    <row r="89" spans="1:55" x14ac:dyDescent="0.2">
      <c r="A89" s="2">
        <v>53000</v>
      </c>
      <c r="B89" s="395" t="s">
        <v>316</v>
      </c>
      <c r="D89" s="71"/>
      <c r="H89" s="71"/>
      <c r="L89" s="71"/>
      <c r="P89" s="71"/>
      <c r="T89" s="71"/>
      <c r="X89" s="71"/>
      <c r="AB89" s="71"/>
      <c r="AF89" s="71"/>
      <c r="AJ89" s="71"/>
      <c r="AN89" s="71"/>
      <c r="AR89" s="71"/>
      <c r="AV89" s="71"/>
      <c r="AX89" s="71"/>
      <c r="AZ89" s="78"/>
      <c r="BB89" s="86"/>
      <c r="BC89" s="5"/>
    </row>
    <row r="90" spans="1:55" x14ac:dyDescent="0.2">
      <c r="A90" s="2">
        <v>53010</v>
      </c>
      <c r="C90" s="196" t="s">
        <v>317</v>
      </c>
      <c r="D90" s="71">
        <f>SUMIF('Budgeting Worksheet'!H379:H382,$B$4,'Budgeting Worksheet'!J379:J382)</f>
        <v>0</v>
      </c>
      <c r="H90" s="71">
        <f>SUMIF('Budgeting Worksheet'!L379:L382,$B$4,'Budgeting Worksheet'!N379:N382)</f>
        <v>0</v>
      </c>
      <c r="L90" s="71">
        <f>SUMIF('Budgeting Worksheet'!P379:P382,$B$4,'Budgeting Worksheet'!R379:R382)</f>
        <v>0</v>
      </c>
      <c r="P90" s="71">
        <f>SUMIF('Budgeting Worksheet'!T379:T382,$B$4,'Budgeting Worksheet'!V379:V382)</f>
        <v>0</v>
      </c>
      <c r="T90" s="71">
        <f>SUMIF('Budgeting Worksheet'!X379:X382,$B$4,'Budgeting Worksheet'!Z379:Z382)</f>
        <v>0</v>
      </c>
      <c r="X90" s="71">
        <f>SUMIF('Budgeting Worksheet'!AB379:AB382,$B$4,'Budgeting Worksheet'!AD379:AD382)</f>
        <v>0</v>
      </c>
      <c r="AB90" s="71">
        <f>SUMIF('Budgeting Worksheet'!AF379:AF382,$B$4,'Budgeting Worksheet'!AH379:AH382)</f>
        <v>0</v>
      </c>
      <c r="AF90" s="71">
        <f>SUMIF('Budgeting Worksheet'!AJ379:AJ382,$B$4,'Budgeting Worksheet'!AL379:AL382)</f>
        <v>0</v>
      </c>
      <c r="AJ90" s="71">
        <f>SUMIF('Budgeting Worksheet'!AN379:AN382,$B$4,'Budgeting Worksheet'!AP379:AP382)</f>
        <v>0</v>
      </c>
      <c r="AN90" s="71">
        <f>SUMIF('Budgeting Worksheet'!AR379:AR382,$B$4,'Budgeting Worksheet'!AT379:AT382)</f>
        <v>0</v>
      </c>
      <c r="AR90" s="71">
        <f>SUMIF('Budgeting Worksheet'!AV379:AV382,$B$4,'Budgeting Worksheet'!AX379:AX382)</f>
        <v>0</v>
      </c>
      <c r="AV90" s="71">
        <f>SUMIF('Budgeting Worksheet'!AZ379:AZ382,$B$4,'Budgeting Worksheet'!BB379:BB382)</f>
        <v>0</v>
      </c>
      <c r="AX90" s="71">
        <f>SUM(D90:AV90)</f>
        <v>0</v>
      </c>
      <c r="AZ90" s="78">
        <f ca="1">SUMIF('Budgeting Worksheet'!H379:H382,$B$4,'Budgeting Worksheet'!BJ383)</f>
        <v>0</v>
      </c>
      <c r="BB90" s="86">
        <v>5800</v>
      </c>
      <c r="BC90" s="5"/>
    </row>
    <row r="91" spans="1:55" x14ac:dyDescent="0.2">
      <c r="A91" s="2">
        <v>53030</v>
      </c>
      <c r="C91" s="196" t="s">
        <v>318</v>
      </c>
      <c r="D91" s="71">
        <f>SUMIF('Budgeting Worksheet'!H385:H388,$B$4,'Budgeting Worksheet'!J385:J388)</f>
        <v>0</v>
      </c>
      <c r="H91" s="71">
        <f>SUMIF('Budgeting Worksheet'!L385:L388,$B$4,'Budgeting Worksheet'!N385:N388)</f>
        <v>0</v>
      </c>
      <c r="L91" s="71">
        <f>SUMIF('Budgeting Worksheet'!P385:P388,$B$4,'Budgeting Worksheet'!R385:R388)</f>
        <v>0</v>
      </c>
      <c r="P91" s="71">
        <f>SUMIF('Budgeting Worksheet'!T385:T388,$B$4,'Budgeting Worksheet'!V385:V388)</f>
        <v>0</v>
      </c>
      <c r="T91" s="71">
        <f>SUMIF('Budgeting Worksheet'!X385:X388,$B$4,'Budgeting Worksheet'!Z385:Z388)</f>
        <v>0</v>
      </c>
      <c r="X91" s="71">
        <f>SUMIF('Budgeting Worksheet'!AB385:AB388,$B$4,'Budgeting Worksheet'!AD385:AD388)</f>
        <v>0</v>
      </c>
      <c r="AB91" s="71">
        <f>SUMIF('Budgeting Worksheet'!AF385:AF388,$B$4,'Budgeting Worksheet'!AH385:AH388)</f>
        <v>0</v>
      </c>
      <c r="AF91" s="71">
        <f>SUMIF('Budgeting Worksheet'!AJ385:AJ388,$B$4,'Budgeting Worksheet'!AL385:AL388)</f>
        <v>0</v>
      </c>
      <c r="AJ91" s="71">
        <f>SUMIF('Budgeting Worksheet'!AN385:AN388,$B$4,'Budgeting Worksheet'!AP385:AP388)</f>
        <v>0</v>
      </c>
      <c r="AN91" s="71">
        <f>SUMIF('Budgeting Worksheet'!AR385:AR388,$B$4,'Budgeting Worksheet'!AT385:AT388)</f>
        <v>0</v>
      </c>
      <c r="AR91" s="71">
        <f>SUMIF('Budgeting Worksheet'!AV385:AV388,$B$4,'Budgeting Worksheet'!AX385:AX388)</f>
        <v>0</v>
      </c>
      <c r="AV91" s="71">
        <f>SUMIF('Budgeting Worksheet'!AZ385:AZ388,$B$4,'Budgeting Worksheet'!BB385:BB388)</f>
        <v>0</v>
      </c>
      <c r="AX91" s="71">
        <f>SUM(D91:AV91)</f>
        <v>0</v>
      </c>
      <c r="AZ91" s="78">
        <f ca="1">SUMIF('Budgeting Worksheet'!H385:H388,$B$4,'Budgeting Worksheet'!BJ405)</f>
        <v>0</v>
      </c>
      <c r="BB91" s="86">
        <v>1200</v>
      </c>
      <c r="BC91" s="5"/>
    </row>
    <row r="92" spans="1:55" x14ac:dyDescent="0.2">
      <c r="B92" s="395" t="s">
        <v>156</v>
      </c>
      <c r="C92" s="196"/>
      <c r="D92" s="644">
        <f>SUM(D90:D91)</f>
        <v>0</v>
      </c>
      <c r="H92" s="644">
        <f>SUM(H90:H91)</f>
        <v>0</v>
      </c>
      <c r="L92" s="644">
        <f>SUM(L90:L91)</f>
        <v>0</v>
      </c>
      <c r="P92" s="644">
        <f>SUM(P90:P91)</f>
        <v>0</v>
      </c>
      <c r="T92" s="644">
        <f>SUM(T90:T91)</f>
        <v>0</v>
      </c>
      <c r="X92" s="644">
        <f>SUM(X90:X91)</f>
        <v>0</v>
      </c>
      <c r="AB92" s="644">
        <f>SUM(AB90:AB91)</f>
        <v>0</v>
      </c>
      <c r="AF92" s="644">
        <f>SUM(AF90:AF91)</f>
        <v>0</v>
      </c>
      <c r="AJ92" s="644">
        <f>SUM(AJ90:AJ91)</f>
        <v>0</v>
      </c>
      <c r="AN92" s="644">
        <f>SUM(AN90:AN91)</f>
        <v>0</v>
      </c>
      <c r="AR92" s="644">
        <f>SUM(AR90:AR91)</f>
        <v>0</v>
      </c>
      <c r="AV92" s="644">
        <f>SUM(AV90:AV91)</f>
        <v>0</v>
      </c>
      <c r="AX92" s="644">
        <f>SUM(AX88:AX91)</f>
        <v>0</v>
      </c>
      <c r="AZ92" s="645">
        <f ca="1">SUM(AZ90:AZ91)</f>
        <v>0</v>
      </c>
      <c r="BB92" s="87">
        <f>SUM(BB90:BB91)</f>
        <v>7000</v>
      </c>
      <c r="BC92" s="6"/>
    </row>
    <row r="93" spans="1:55" x14ac:dyDescent="0.2">
      <c r="C93" s="196"/>
      <c r="D93" s="71"/>
      <c r="H93" s="71"/>
      <c r="L93" s="71"/>
      <c r="P93" s="71"/>
      <c r="T93" s="71"/>
      <c r="X93" s="71"/>
      <c r="AB93" s="71"/>
      <c r="AF93" s="71"/>
      <c r="AJ93" s="71"/>
      <c r="AN93" s="71"/>
      <c r="AR93" s="71"/>
      <c r="AV93" s="71"/>
      <c r="AX93" s="71"/>
      <c r="AZ93" s="78"/>
      <c r="BB93" s="86"/>
      <c r="BC93" s="5"/>
    </row>
    <row r="94" spans="1:55" x14ac:dyDescent="0.2">
      <c r="A94" s="4">
        <v>53500</v>
      </c>
      <c r="B94" s="395" t="s">
        <v>319</v>
      </c>
      <c r="C94" s="196"/>
      <c r="D94" s="71"/>
      <c r="H94" s="71"/>
      <c r="L94" s="71"/>
      <c r="P94" s="71"/>
      <c r="T94" s="71"/>
      <c r="X94" s="71"/>
      <c r="AB94" s="71"/>
      <c r="AF94" s="71"/>
      <c r="AJ94" s="71"/>
      <c r="AN94" s="71"/>
      <c r="AR94" s="71"/>
      <c r="AV94" s="71"/>
      <c r="AX94" s="71"/>
      <c r="AZ94" s="78"/>
      <c r="BB94" s="86"/>
      <c r="BC94" s="5"/>
    </row>
    <row r="95" spans="1:55" x14ac:dyDescent="0.2">
      <c r="A95" s="2">
        <v>53510</v>
      </c>
      <c r="C95" s="196" t="s">
        <v>320</v>
      </c>
      <c r="D95" s="71">
        <f>SUMIF('Budgeting Worksheet'!H395:H398,$B$4,'Budgeting Worksheet'!J395:J398)</f>
        <v>0</v>
      </c>
      <c r="H95" s="71">
        <f>SUMIF('Budgeting Worksheet'!L395:L398,$B$4,'Budgeting Worksheet'!N395:N398)</f>
        <v>0</v>
      </c>
      <c r="L95" s="71">
        <f>SUMIF('Budgeting Worksheet'!P395:P398,$B$4,'Budgeting Worksheet'!R395:R398)</f>
        <v>0</v>
      </c>
      <c r="P95" s="71">
        <f>SUMIF('Budgeting Worksheet'!T395:T398,$B$4,'Budgeting Worksheet'!V395:V398)</f>
        <v>0</v>
      </c>
      <c r="T95" s="71">
        <f>SUMIF('Budgeting Worksheet'!X395:X398,$B$4,'Budgeting Worksheet'!Z395:Z398)</f>
        <v>0</v>
      </c>
      <c r="X95" s="71">
        <f>SUMIF('Budgeting Worksheet'!AB395:AB398,$B$4,'Budgeting Worksheet'!AD395:AD398)</f>
        <v>0</v>
      </c>
      <c r="AB95" s="71">
        <f>SUMIF('Budgeting Worksheet'!AF395:AF398,$B$4,'Budgeting Worksheet'!AH395:AH398)</f>
        <v>0</v>
      </c>
      <c r="AF95" s="71">
        <f>SUMIF('Budgeting Worksheet'!AJ395:AJ398,$B$4,'Budgeting Worksheet'!AL395:AL398)</f>
        <v>0</v>
      </c>
      <c r="AJ95" s="71">
        <f>SUMIF('Budgeting Worksheet'!AN395:AN398,$B$4,'Budgeting Worksheet'!AP395:AP398)</f>
        <v>0</v>
      </c>
      <c r="AN95" s="71">
        <f>SUMIF('Budgeting Worksheet'!AR395:AR398,$B$4,'Budgeting Worksheet'!AT395:AT398)</f>
        <v>0</v>
      </c>
      <c r="AR95" s="71">
        <f>SUMIF('Budgeting Worksheet'!AV395:AV398,$B$4,'Budgeting Worksheet'!AX395:AX398)</f>
        <v>0</v>
      </c>
      <c r="AV95" s="71">
        <f>SUMIF('Budgeting Worksheet'!AZ395:AZ398,$B$4,'Budgeting Worksheet'!BB395:BB398)</f>
        <v>0</v>
      </c>
      <c r="AX95" s="71">
        <f>SUM(D95:AV95)</f>
        <v>0</v>
      </c>
      <c r="AY95" s="15"/>
      <c r="AZ95" s="78">
        <f ca="1">SUMIF('Budgeting Worksheet'!H395:H398,$B$4,'Budgeting Worksheet'!BJ399)</f>
        <v>0</v>
      </c>
      <c r="BA95" s="15"/>
      <c r="BB95" s="86">
        <v>472.48</v>
      </c>
      <c r="BC95" s="5"/>
    </row>
    <row r="96" spans="1:55" x14ac:dyDescent="0.2">
      <c r="A96" s="2">
        <v>53520</v>
      </c>
      <c r="C96" s="196" t="s">
        <v>321</v>
      </c>
      <c r="D96" s="71">
        <f>SUMIF('Budgeting Worksheet'!H401:H404,$B$4,'Budgeting Worksheet'!J401:J404)</f>
        <v>0</v>
      </c>
      <c r="H96" s="71">
        <f>SUMIF('Budgeting Worksheet'!L401:L404,$B$4,'Budgeting Worksheet'!N401:N404)</f>
        <v>0</v>
      </c>
      <c r="L96" s="71">
        <f>SUMIF('Budgeting Worksheet'!P401:P404,$B$4,'Budgeting Worksheet'!R401:R404)</f>
        <v>0</v>
      </c>
      <c r="P96" s="71">
        <f>SUMIF('Budgeting Worksheet'!T401:T404,$B$4,'Budgeting Worksheet'!V401:V404)</f>
        <v>0</v>
      </c>
      <c r="T96" s="71">
        <f>SUMIF('Budgeting Worksheet'!X401:X404,$B$4,'Budgeting Worksheet'!Z401:Z404)</f>
        <v>0</v>
      </c>
      <c r="X96" s="71">
        <f>SUMIF('Budgeting Worksheet'!AB401:AB404,$B$4,'Budgeting Worksheet'!AD401:AD404)</f>
        <v>0</v>
      </c>
      <c r="AB96" s="71">
        <f>SUMIF('Budgeting Worksheet'!AF401:AF404,$B$4,'Budgeting Worksheet'!AH401:AH404)</f>
        <v>0</v>
      </c>
      <c r="AF96" s="71">
        <f>SUMIF('Budgeting Worksheet'!AJ401:AJ404,$B$4,'Budgeting Worksheet'!AL401:AL404)</f>
        <v>0</v>
      </c>
      <c r="AJ96" s="71">
        <f>SUMIF('Budgeting Worksheet'!AN401:AN404,$B$4,'Budgeting Worksheet'!AP401:AP404)</f>
        <v>0</v>
      </c>
      <c r="AN96" s="71">
        <f>SUMIF('Budgeting Worksheet'!AR401:AR404,$B$4,'Budgeting Worksheet'!AT401:AT404)</f>
        <v>0</v>
      </c>
      <c r="AR96" s="71">
        <f>SUMIF('Budgeting Worksheet'!AV401:AV404,$B$4,'Budgeting Worksheet'!AX401:AX404)</f>
        <v>0</v>
      </c>
      <c r="AV96" s="71">
        <f>SUMIF('Budgeting Worksheet'!AZ401:AZ404,$B$4,'Budgeting Worksheet'!BB401:BB404)</f>
        <v>0</v>
      </c>
      <c r="AX96" s="71">
        <f>SUM(D96:AV96)</f>
        <v>0</v>
      </c>
      <c r="AY96" s="15"/>
      <c r="AZ96" s="78">
        <f ca="1">SUMIF('Budgeting Worksheet'!H401:H404,$B$4,'Budgeting Worksheet'!BJ405)</f>
        <v>0</v>
      </c>
      <c r="BA96" s="15"/>
      <c r="BB96" s="86">
        <v>0</v>
      </c>
      <c r="BC96" s="5"/>
    </row>
    <row r="97" spans="1:55" x14ac:dyDescent="0.2">
      <c r="B97" s="395" t="s">
        <v>157</v>
      </c>
      <c r="C97" s="196"/>
      <c r="D97" s="644">
        <f>SUM(D95:D96)</f>
        <v>0</v>
      </c>
      <c r="H97" s="644">
        <f>SUM(H95:H96)</f>
        <v>0</v>
      </c>
      <c r="L97" s="644">
        <f>SUM(L95:L96)</f>
        <v>0</v>
      </c>
      <c r="P97" s="644">
        <f>SUM(P95:P96)</f>
        <v>0</v>
      </c>
      <c r="T97" s="644">
        <f>SUM(T95:T96)</f>
        <v>0</v>
      </c>
      <c r="X97" s="644">
        <f>SUM(X95:X96)</f>
        <v>0</v>
      </c>
      <c r="AB97" s="644">
        <f>SUM(AB95:AB96)</f>
        <v>0</v>
      </c>
      <c r="AF97" s="644">
        <f>SUM(AF95:AF96)</f>
        <v>0</v>
      </c>
      <c r="AJ97" s="644">
        <f>SUM(AJ95:AJ96)</f>
        <v>0</v>
      </c>
      <c r="AN97" s="644">
        <f>SUM(AN95:AN96)</f>
        <v>0</v>
      </c>
      <c r="AR97" s="644">
        <f>SUM(AR95:AR96)</f>
        <v>0</v>
      </c>
      <c r="AV97" s="644">
        <f>SUM(AV95:AV96)</f>
        <v>0</v>
      </c>
      <c r="AX97" s="671">
        <f>SUM(D97:AV97)</f>
        <v>0</v>
      </c>
      <c r="AY97" s="15"/>
      <c r="AZ97" s="672">
        <f ca="1">SUM(AZ95:AZ96)</f>
        <v>0</v>
      </c>
      <c r="BA97" s="15"/>
      <c r="BB97" s="87">
        <f>SUM(BB95:BB96)</f>
        <v>472.48</v>
      </c>
      <c r="BC97" s="5"/>
    </row>
    <row r="98" spans="1:55" x14ac:dyDescent="0.2">
      <c r="C98" s="196"/>
      <c r="D98" s="71"/>
      <c r="H98" s="71"/>
      <c r="L98" s="71"/>
      <c r="P98" s="71"/>
      <c r="T98" s="71"/>
      <c r="X98" s="71"/>
      <c r="AB98" s="71"/>
      <c r="AF98" s="71"/>
      <c r="AJ98" s="71"/>
      <c r="AN98" s="71"/>
      <c r="AR98" s="71"/>
      <c r="AV98" s="71"/>
      <c r="AX98" s="70"/>
      <c r="AZ98" s="77"/>
      <c r="BB98" s="86"/>
      <c r="BC98" s="6"/>
    </row>
    <row r="99" spans="1:55" x14ac:dyDescent="0.2">
      <c r="A99" s="4">
        <v>54000</v>
      </c>
      <c r="B99" s="395" t="s">
        <v>322</v>
      </c>
      <c r="C99" s="395"/>
      <c r="D99" s="71"/>
      <c r="H99" s="71"/>
      <c r="L99" s="71"/>
      <c r="P99" s="71"/>
      <c r="T99" s="71"/>
      <c r="X99" s="71"/>
      <c r="AB99" s="71"/>
      <c r="AF99" s="71"/>
      <c r="AJ99" s="71"/>
      <c r="AN99" s="71"/>
      <c r="AR99" s="71"/>
      <c r="AV99" s="71"/>
      <c r="AX99" s="71"/>
      <c r="AZ99" s="78"/>
      <c r="BB99" s="86"/>
      <c r="BC99" s="5"/>
    </row>
    <row r="100" spans="1:55" x14ac:dyDescent="0.2">
      <c r="A100" s="2">
        <v>54010</v>
      </c>
      <c r="C100" s="196" t="s">
        <v>323</v>
      </c>
      <c r="D100" s="71">
        <f>SUMIF('Budgeting Worksheet'!H411:H420,$B$4,'Budgeting Worksheet'!J411:J420)</f>
        <v>0</v>
      </c>
      <c r="H100" s="71">
        <f>SUMIF('Budgeting Worksheet'!L411:L419,$B$4,'Budgeting Worksheet'!N411:N419)</f>
        <v>0</v>
      </c>
      <c r="L100" s="71">
        <f>SUMIF('Budgeting Worksheet'!P411:P419,$B$4,'Budgeting Worksheet'!R411:R419)</f>
        <v>0</v>
      </c>
      <c r="P100" s="71">
        <f>SUMIF('Budgeting Worksheet'!T411:T419,$B$4,'Budgeting Worksheet'!V411:V419)</f>
        <v>0</v>
      </c>
      <c r="T100" s="71">
        <f>SUMIF('Budgeting Worksheet'!X411:X419,$B$4,'Budgeting Worksheet'!Z411:Z419)</f>
        <v>0</v>
      </c>
      <c r="X100" s="71">
        <f>SUMIF('Budgeting Worksheet'!AB411:AB419,$B$4,'Budgeting Worksheet'!AD411:AD419)</f>
        <v>0</v>
      </c>
      <c r="AB100" s="71">
        <f>SUMIF('Budgeting Worksheet'!AF411:AF419,$B$4,'Budgeting Worksheet'!AH411:AH419)</f>
        <v>0</v>
      </c>
      <c r="AF100" s="71">
        <f>SUMIF('Budgeting Worksheet'!AJ411:AJ419,$B$4,'Budgeting Worksheet'!AL411:AL419)</f>
        <v>0</v>
      </c>
      <c r="AJ100" s="71">
        <f>SUMIF('Budgeting Worksheet'!AN411:AN419,$B$4,'Budgeting Worksheet'!AP411:AP419)</f>
        <v>0</v>
      </c>
      <c r="AN100" s="71">
        <f>SUMIF('Budgeting Worksheet'!AR411:AR419,$B$4,'Budgeting Worksheet'!AT411:AT419)</f>
        <v>0</v>
      </c>
      <c r="AR100" s="71">
        <f>SUMIF('Budgeting Worksheet'!AV411:AV419,$B$4,'Budgeting Worksheet'!AX411:AX419)</f>
        <v>0</v>
      </c>
      <c r="AV100" s="71">
        <f>SUMIF('Budgeting Worksheet'!AZ411:AZ419,$B$4,'Budgeting Worksheet'!BB411:BB419)</f>
        <v>0</v>
      </c>
      <c r="AX100" s="71">
        <f t="shared" ref="AX100:AX113" si="6">SUM(D100:AV100)</f>
        <v>0</v>
      </c>
      <c r="AZ100" s="78">
        <f ca="1">SUMIF('Budgeting Worksheet'!H411:H419,$B$4,'Budgeting Worksheet'!BJ420)</f>
        <v>0</v>
      </c>
      <c r="BB100" s="86">
        <v>310761.2</v>
      </c>
      <c r="BC100" s="5"/>
    </row>
    <row r="101" spans="1:55" x14ac:dyDescent="0.2">
      <c r="A101" s="450">
        <v>54020</v>
      </c>
      <c r="B101" s="395"/>
      <c r="C101" s="196" t="s">
        <v>324</v>
      </c>
      <c r="D101" s="71">
        <f>SUMIF('Budgeting Worksheet'!H422:H429,$B$4,'Budgeting Worksheet'!J422:J429)</f>
        <v>0</v>
      </c>
      <c r="H101" s="71">
        <f>SUMIF('Budgeting Worksheet'!L422:L429,$B$4,'Budgeting Worksheet'!N422:N429)</f>
        <v>0</v>
      </c>
      <c r="L101" s="71">
        <f>SUMIF('Budgeting Worksheet'!P422:P429,$B$4,'Budgeting Worksheet'!R422:R429)</f>
        <v>0</v>
      </c>
      <c r="P101" s="71">
        <f>SUMIF('Budgeting Worksheet'!T422:T429,$B$4,'Budgeting Worksheet'!V422:V429)</f>
        <v>0</v>
      </c>
      <c r="T101" s="71">
        <f>SUMIF('Budgeting Worksheet'!X422:X429,$B$4,'Budgeting Worksheet'!Z422:Z429)</f>
        <v>0</v>
      </c>
      <c r="X101" s="71">
        <f>SUMIF('Budgeting Worksheet'!AB422:AB429,$B$4,'Budgeting Worksheet'!AD422:AD429)</f>
        <v>0</v>
      </c>
      <c r="AB101" s="71">
        <f>SUMIF('Budgeting Worksheet'!AF422:AF429,$B$4,'Budgeting Worksheet'!AH422:AH429)</f>
        <v>0</v>
      </c>
      <c r="AF101" s="71">
        <f>SUMIF('Budgeting Worksheet'!AJ422:AJ429,$B$4,'Budgeting Worksheet'!AL422:AL429)</f>
        <v>0</v>
      </c>
      <c r="AJ101" s="71">
        <f>SUMIF('Budgeting Worksheet'!AN422:AN429,$B$4,'Budgeting Worksheet'!AP422:AP429)</f>
        <v>0</v>
      </c>
      <c r="AN101" s="71">
        <f>SUMIF('Budgeting Worksheet'!AR422:AR429,$B$4,'Budgeting Worksheet'!AT422:AT429)</f>
        <v>0</v>
      </c>
      <c r="AR101" s="71">
        <f>SUMIF('Budgeting Worksheet'!AV422:AV429,$B$4,'Budgeting Worksheet'!AX422:AX429)</f>
        <v>0</v>
      </c>
      <c r="AV101" s="71">
        <f>SUMIF('Budgeting Worksheet'!AZ422:AZ429,$B$4,'Budgeting Worksheet'!BB422:BB429)</f>
        <v>0</v>
      </c>
      <c r="AX101" s="71">
        <f t="shared" si="6"/>
        <v>0</v>
      </c>
      <c r="AZ101" s="78">
        <f ca="1">SUMIF('Budgeting Worksheet'!H422:H429,$B$4,'Budgeting Worksheet'!BJ430)</f>
        <v>0</v>
      </c>
      <c r="BB101" s="86">
        <v>9917.31</v>
      </c>
      <c r="BC101" s="5"/>
    </row>
    <row r="102" spans="1:55" x14ac:dyDescent="0.2">
      <c r="A102" s="2">
        <v>54022</v>
      </c>
      <c r="C102" s="196" t="s">
        <v>165</v>
      </c>
      <c r="D102" s="71">
        <f>SUMIF('Budgeting Worksheet'!H432:H435,$B$4,'Budgeting Worksheet'!J432:J435)</f>
        <v>0</v>
      </c>
      <c r="H102" s="71">
        <f>SUMIF('Budgeting Worksheet'!L432:L435,$B$4,'Budgeting Worksheet'!N432:N435)</f>
        <v>0</v>
      </c>
      <c r="L102" s="71">
        <f>SUMIF('Budgeting Worksheet'!P432:P435,$B$4,'Budgeting Worksheet'!R432:R435)</f>
        <v>0</v>
      </c>
      <c r="P102" s="71">
        <f>SUMIF('Budgeting Worksheet'!T432:T435,$B$4,'Budgeting Worksheet'!V432:V435)</f>
        <v>0</v>
      </c>
      <c r="T102" s="71">
        <f>SUMIF('Budgeting Worksheet'!X432:X435,$B$4,'Budgeting Worksheet'!Z432:Z435)</f>
        <v>0</v>
      </c>
      <c r="X102" s="71">
        <f>SUMIF('Budgeting Worksheet'!AB432:AB435,$B$4,'Budgeting Worksheet'!AD432:AD435)</f>
        <v>0</v>
      </c>
      <c r="AB102" s="71">
        <f>SUMIF('Budgeting Worksheet'!AF432:AF435,$B$4,'Budgeting Worksheet'!AH432:AH435)</f>
        <v>0</v>
      </c>
      <c r="AF102" s="71">
        <f>SUMIF('Budgeting Worksheet'!AJ432:AJ435,$B$4,'Budgeting Worksheet'!AL432:AL435)</f>
        <v>0</v>
      </c>
      <c r="AJ102" s="71">
        <f>SUMIF('Budgeting Worksheet'!AN432:AN435,$B$4,'Budgeting Worksheet'!AP432:AP435)</f>
        <v>0</v>
      </c>
      <c r="AN102" s="71">
        <f>SUMIF('Budgeting Worksheet'!AR432:AR435,$B$4,'Budgeting Worksheet'!AT432:AT435)</f>
        <v>0</v>
      </c>
      <c r="AR102" s="71">
        <f>SUMIF('Budgeting Worksheet'!AV432:AV435,$B$4,'Budgeting Worksheet'!AX432:AX435)</f>
        <v>0</v>
      </c>
      <c r="AV102" s="71">
        <f>SUMIF('Budgeting Worksheet'!AZ432:AZ435,$B$4,'Budgeting Worksheet'!BB432:BB435)</f>
        <v>0</v>
      </c>
      <c r="AX102" s="71">
        <f t="shared" si="6"/>
        <v>0</v>
      </c>
      <c r="AZ102" s="78">
        <f ca="1">SUMIF('Budgeting Worksheet'!H432:H435,$B$4,'Budgeting Worksheet'!BJ436)</f>
        <v>0</v>
      </c>
      <c r="BB102" s="86">
        <v>0</v>
      </c>
      <c r="BC102" s="5"/>
    </row>
    <row r="103" spans="1:55" x14ac:dyDescent="0.2">
      <c r="A103" s="2">
        <v>54023</v>
      </c>
      <c r="B103" s="395"/>
      <c r="C103" s="196" t="s">
        <v>325</v>
      </c>
      <c r="D103" s="71">
        <f>SUMIF('Budgeting Worksheet'!H438:H441,$B$4,'Budgeting Worksheet'!J438:J441)</f>
        <v>0</v>
      </c>
      <c r="H103" s="71">
        <f>SUMIF('Budgeting Worksheet'!L438:L441,$B$4,'Budgeting Worksheet'!N438:N441)</f>
        <v>0</v>
      </c>
      <c r="L103" s="71">
        <f>SUMIF('Budgeting Worksheet'!P438:P441,$B$4,'Budgeting Worksheet'!R438:R441)</f>
        <v>0</v>
      </c>
      <c r="P103" s="71">
        <f>SUMIF('Budgeting Worksheet'!T438:T441,$B$4,'Budgeting Worksheet'!V438:V441)</f>
        <v>0</v>
      </c>
      <c r="T103" s="71">
        <f>SUMIF('Budgeting Worksheet'!X438:X441,$B$4,'Budgeting Worksheet'!Z438:Z441)</f>
        <v>0</v>
      </c>
      <c r="X103" s="71">
        <f>SUMIF('Budgeting Worksheet'!AB438:AB441,$B$4,'Budgeting Worksheet'!AD438:AD441)</f>
        <v>0</v>
      </c>
      <c r="AB103" s="71">
        <f>SUMIF('Budgeting Worksheet'!AF438:AF441,$B$4,'Budgeting Worksheet'!AH438:AH441)</f>
        <v>0</v>
      </c>
      <c r="AF103" s="71">
        <f>SUMIF('Budgeting Worksheet'!AJ438:AJ441,$B$4,'Budgeting Worksheet'!AL438:AL441)</f>
        <v>0</v>
      </c>
      <c r="AJ103" s="71">
        <f>SUMIF('Budgeting Worksheet'!AN438:AN441,$B$4,'Budgeting Worksheet'!AP438:AP441)</f>
        <v>0</v>
      </c>
      <c r="AN103" s="71">
        <f>SUMIF('Budgeting Worksheet'!AR438:AR441,$B$4,'Budgeting Worksheet'!AT438:AT441)</f>
        <v>0</v>
      </c>
      <c r="AR103" s="71">
        <f>SUMIF('Budgeting Worksheet'!AV438:AV441,$B$4,'Budgeting Worksheet'!AX438:AX441)</f>
        <v>0</v>
      </c>
      <c r="AV103" s="71">
        <f>SUMIF('Budgeting Worksheet'!AZ438:AZ441,$B$4,'Budgeting Worksheet'!BB438:BB441)</f>
        <v>0</v>
      </c>
      <c r="AX103" s="71">
        <f t="shared" si="6"/>
        <v>0</v>
      </c>
      <c r="AZ103" s="78">
        <f ca="1">SUMIF('Budgeting Worksheet'!H438:H441,$B$4,'Budgeting Worksheet'!BJ442)</f>
        <v>0</v>
      </c>
      <c r="BB103" s="86">
        <v>3624.6</v>
      </c>
      <c r="BC103" s="5"/>
    </row>
    <row r="104" spans="1:55" x14ac:dyDescent="0.2">
      <c r="A104" s="2">
        <v>54030</v>
      </c>
      <c r="C104" s="196" t="s">
        <v>326</v>
      </c>
      <c r="D104" s="71">
        <f>SUMIF('Budgeting Worksheet'!H444:H449,$B$4,'Budgeting Worksheet'!J444:J449)</f>
        <v>0</v>
      </c>
      <c r="H104" s="71">
        <f>SUMIF('Budgeting Worksheet'!L444:L449,$B$4,'Budgeting Worksheet'!N444:N449)</f>
        <v>0</v>
      </c>
      <c r="L104" s="71">
        <f>SUMIF('Budgeting Worksheet'!P444:P449,$B$4,'Budgeting Worksheet'!R444:R449)</f>
        <v>0</v>
      </c>
      <c r="P104" s="71">
        <f>SUMIF('Budgeting Worksheet'!T444:T449,$B$4,'Budgeting Worksheet'!V444:V449)</f>
        <v>0</v>
      </c>
      <c r="T104" s="71">
        <f>SUMIF('Budgeting Worksheet'!X444:X449,$B$4,'Budgeting Worksheet'!Z444:Z449)</f>
        <v>0</v>
      </c>
      <c r="X104" s="71">
        <f>SUMIF('Budgeting Worksheet'!AB444:AB449,$B$4,'Budgeting Worksheet'!AD444:AD449)</f>
        <v>0</v>
      </c>
      <c r="AB104" s="71">
        <f>SUMIF('Budgeting Worksheet'!AF444:AF449,$B$4,'Budgeting Worksheet'!AH444:AH449)</f>
        <v>0</v>
      </c>
      <c r="AF104" s="71">
        <f>SUMIF('Budgeting Worksheet'!AJ444:AJ449,$B$4,'Budgeting Worksheet'!AL444:AL449)</f>
        <v>0</v>
      </c>
      <c r="AJ104" s="71">
        <f>SUMIF('Budgeting Worksheet'!AN444:AN449,$B$4,'Budgeting Worksheet'!AP444:AP449)</f>
        <v>0</v>
      </c>
      <c r="AN104" s="71">
        <f>SUMIF('Budgeting Worksheet'!AR444:AR449,$B$4,'Budgeting Worksheet'!AT444:AT449)</f>
        <v>0</v>
      </c>
      <c r="AR104" s="71">
        <f>SUMIF('Budgeting Worksheet'!AV444:AV449,$B$4,'Budgeting Worksheet'!AX444:AX449)</f>
        <v>0</v>
      </c>
      <c r="AV104" s="71">
        <f>SUMIF('Budgeting Worksheet'!AZ444:AZ449,$B$4,'Budgeting Worksheet'!BB444:BB449)</f>
        <v>0</v>
      </c>
      <c r="AX104" s="71">
        <f t="shared" si="6"/>
        <v>0</v>
      </c>
      <c r="AZ104" s="78">
        <f ca="1">SUMIF('Budgeting Worksheet'!H444:H449,$B$4,'Budgeting Worksheet'!BJ450)</f>
        <v>0</v>
      </c>
      <c r="BB104" s="86">
        <v>641.76</v>
      </c>
      <c r="BC104" s="5"/>
    </row>
    <row r="105" spans="1:55" x14ac:dyDescent="0.2">
      <c r="A105" s="2">
        <v>54031</v>
      </c>
      <c r="C105" s="196" t="s">
        <v>327</v>
      </c>
      <c r="D105" s="71">
        <f>SUMIF('Budgeting Worksheet'!H452:H455,$B$4,'Budgeting Worksheet'!J452:J455)</f>
        <v>0</v>
      </c>
      <c r="H105" s="71">
        <f>SUMIF('Budgeting Worksheet'!L452:L455,$B$4,'Budgeting Worksheet'!N452:N455)</f>
        <v>0</v>
      </c>
      <c r="L105" s="71">
        <f>SUMIF('Budgeting Worksheet'!P452:P455,$B$4,'Budgeting Worksheet'!R452:R455)</f>
        <v>0</v>
      </c>
      <c r="P105" s="71">
        <f>SUMIF('Budgeting Worksheet'!T452:T455,$B$4,'Budgeting Worksheet'!V452:V455)</f>
        <v>0</v>
      </c>
      <c r="T105" s="71">
        <f>SUMIF('Budgeting Worksheet'!X452:X455,$B$4,'Budgeting Worksheet'!Z452:Z455)</f>
        <v>0</v>
      </c>
      <c r="X105" s="71">
        <f>SUMIF('Budgeting Worksheet'!AB452:AB455,$B$4,'Budgeting Worksheet'!AD452:AD455)</f>
        <v>0</v>
      </c>
      <c r="AB105" s="71">
        <f>SUMIF('Budgeting Worksheet'!AF452:AF455,$B$4,'Budgeting Worksheet'!AH452:AH455)</f>
        <v>0</v>
      </c>
      <c r="AF105" s="71">
        <f>SUMIF('Budgeting Worksheet'!AJ452:AJ455,$B$4,'Budgeting Worksheet'!AL452:AL455)</f>
        <v>0</v>
      </c>
      <c r="AJ105" s="71">
        <f>SUMIF('Budgeting Worksheet'!AN452:AN455,$B$4,'Budgeting Worksheet'!AP452:AP455)</f>
        <v>0</v>
      </c>
      <c r="AN105" s="71">
        <f>SUMIF('Budgeting Worksheet'!AR452:AR455,$B$4,'Budgeting Worksheet'!AT452:AT455)</f>
        <v>0</v>
      </c>
      <c r="AR105" s="71">
        <f>SUMIF('Budgeting Worksheet'!AV452:AV455,$B$4,'Budgeting Worksheet'!AX452:AX455)</f>
        <v>0</v>
      </c>
      <c r="AV105" s="71">
        <f>SUMIF('Budgeting Worksheet'!AZ452:AZ455,$B$4,'Budgeting Worksheet'!BB452:BB455)</f>
        <v>0</v>
      </c>
      <c r="AX105" s="71">
        <f t="shared" si="6"/>
        <v>0</v>
      </c>
      <c r="AZ105" s="78">
        <f ca="1">SUMIF('Budgeting Worksheet'!H452:H455,$B$4,'Budgeting Worksheet'!BJ456)</f>
        <v>0</v>
      </c>
      <c r="BB105" s="86">
        <v>99.84</v>
      </c>
      <c r="BC105" s="5"/>
    </row>
    <row r="106" spans="1:55" x14ac:dyDescent="0.2">
      <c r="A106" s="2">
        <v>54040</v>
      </c>
      <c r="C106" s="196" t="s">
        <v>328</v>
      </c>
      <c r="D106" s="71">
        <f>SUMIF('Budgeting Worksheet'!H458:H462,$B$4,'Budgeting Worksheet'!J458:J462)</f>
        <v>0</v>
      </c>
      <c r="H106" s="71">
        <f>SUMIF('Budgeting Worksheet'!L458:L462,$B$4,'Budgeting Worksheet'!N458:N462)</f>
        <v>0</v>
      </c>
      <c r="L106" s="71">
        <f>SUMIF('Budgeting Worksheet'!P458:P462,$B$4,'Budgeting Worksheet'!R458:R462)</f>
        <v>0</v>
      </c>
      <c r="P106" s="71">
        <f>SUMIF('Budgeting Worksheet'!T458:T462,$B$4,'Budgeting Worksheet'!V458:V462)</f>
        <v>0</v>
      </c>
      <c r="T106" s="71">
        <f>SUMIF('Budgeting Worksheet'!X458:X462,$B$4,'Budgeting Worksheet'!Z458:Z462)</f>
        <v>0</v>
      </c>
      <c r="X106" s="71">
        <f>SUMIF('Budgeting Worksheet'!AB458:AB462,$B$4,'Budgeting Worksheet'!AD458:AD462)</f>
        <v>0</v>
      </c>
      <c r="AB106" s="71">
        <f>SUMIF('Budgeting Worksheet'!AF458:AF462,$B$4,'Budgeting Worksheet'!AH458:AH462)</f>
        <v>0</v>
      </c>
      <c r="AF106" s="71">
        <f>SUMIF('Budgeting Worksheet'!AJ458:AJ462,$B$4,'Budgeting Worksheet'!AL458:AL462)</f>
        <v>0</v>
      </c>
      <c r="AJ106" s="71">
        <f>SUMIF('Budgeting Worksheet'!AN458:AN462,$B$4,'Budgeting Worksheet'!AP458:AP462)</f>
        <v>0</v>
      </c>
      <c r="AN106" s="71">
        <f>SUMIF('Budgeting Worksheet'!AR458:AR462,$B$4,'Budgeting Worksheet'!AT458:AT462)</f>
        <v>0</v>
      </c>
      <c r="AR106" s="71">
        <f>SUMIF('Budgeting Worksheet'!AV458:AV462,$B$4,'Budgeting Worksheet'!AX458:AX462)</f>
        <v>0</v>
      </c>
      <c r="AV106" s="71">
        <f>SUMIF('Budgeting Worksheet'!AZ458:AZ462,$B$4,'Budgeting Worksheet'!BB458:BB462)</f>
        <v>0</v>
      </c>
      <c r="AX106" s="71">
        <f t="shared" si="6"/>
        <v>0</v>
      </c>
      <c r="AZ106" s="78">
        <f ca="1">SUMIF('Budgeting Worksheet'!H458:H462,$B$4,'Budgeting Worksheet'!BJ463)</f>
        <v>0</v>
      </c>
      <c r="BB106" s="86">
        <v>324.08</v>
      </c>
      <c r="BC106" s="5"/>
    </row>
    <row r="107" spans="1:55" x14ac:dyDescent="0.2">
      <c r="A107" s="2">
        <v>54050</v>
      </c>
      <c r="B107" s="395"/>
      <c r="C107" s="709" t="s">
        <v>329</v>
      </c>
      <c r="D107" s="71">
        <f>SUMIF('Budgeting Worksheet'!H465:H468,$B$4,'Budgeting Worksheet'!J465:J468)</f>
        <v>0</v>
      </c>
      <c r="H107" s="71">
        <f>SUMIF('Budgeting Worksheet'!L465:L468,$B$4,'Budgeting Worksheet'!N465:N468)</f>
        <v>0</v>
      </c>
      <c r="L107" s="71">
        <f>SUMIF('Budgeting Worksheet'!P465:P468,$B$4,'Budgeting Worksheet'!R465:R468)</f>
        <v>0</v>
      </c>
      <c r="P107" s="71">
        <f>SUMIF('Budgeting Worksheet'!T465:T468,$B$4,'Budgeting Worksheet'!V465:V468)</f>
        <v>0</v>
      </c>
      <c r="T107" s="71">
        <f>SUMIF('Budgeting Worksheet'!X465:X468,$B$4,'Budgeting Worksheet'!Z465:Z468)</f>
        <v>0</v>
      </c>
      <c r="X107" s="71">
        <f>SUMIF('Budgeting Worksheet'!AB465:AB468,$B$4,'Budgeting Worksheet'!AD465:AD468)</f>
        <v>0</v>
      </c>
      <c r="AB107" s="71">
        <f>SUMIF('Budgeting Worksheet'!AF465:AF468,$B$4,'Budgeting Worksheet'!AH465:AH468)</f>
        <v>0</v>
      </c>
      <c r="AF107" s="71">
        <f>SUMIF('Budgeting Worksheet'!AJ465:AJ468,$B$4,'Budgeting Worksheet'!AL465:AL468)</f>
        <v>0</v>
      </c>
      <c r="AJ107" s="71">
        <f>SUMIF('Budgeting Worksheet'!AN465:AN468,$B$4,'Budgeting Worksheet'!AP465:AP468)</f>
        <v>0</v>
      </c>
      <c r="AN107" s="71">
        <f>SUMIF('Budgeting Worksheet'!AR465:AR468,$B$4,'Budgeting Worksheet'!AT465:AT468)</f>
        <v>0</v>
      </c>
      <c r="AR107" s="71">
        <f>SUMIF('Budgeting Worksheet'!AV465:AV468,$B$4,'Budgeting Worksheet'!AX465:AX468)</f>
        <v>0</v>
      </c>
      <c r="AV107" s="71">
        <f>SUMIF('Budgeting Worksheet'!AZ465:AZ468,$B$4,'Budgeting Worksheet'!BB465:BB468)</f>
        <v>0</v>
      </c>
      <c r="AX107" s="71">
        <f t="shared" si="6"/>
        <v>0</v>
      </c>
      <c r="AZ107" s="78">
        <f ca="1">SUMIF('Budgeting Worksheet'!H465:H468,$B$4,'Budgeting Worksheet'!BJ469)</f>
        <v>0</v>
      </c>
      <c r="BB107" s="86">
        <v>6143.02</v>
      </c>
      <c r="BC107" s="5"/>
    </row>
    <row r="108" spans="1:55" x14ac:dyDescent="0.2">
      <c r="A108" s="2">
        <v>54055</v>
      </c>
      <c r="C108" s="196" t="s">
        <v>330</v>
      </c>
      <c r="D108" s="71">
        <f>SUMIF('Budgeting Worksheet'!H471:H474,$B$4,'Budgeting Worksheet'!J471:J474)</f>
        <v>0</v>
      </c>
      <c r="H108" s="71">
        <f>SUMIF('Budgeting Worksheet'!L471:L474,$B$4,'Budgeting Worksheet'!N471:N474)</f>
        <v>0</v>
      </c>
      <c r="L108" s="71">
        <f>SUMIF('Budgeting Worksheet'!P471:P474,$B$4,'Budgeting Worksheet'!R471:R474)</f>
        <v>0</v>
      </c>
      <c r="P108" s="71">
        <f>SUMIF('Budgeting Worksheet'!T471:T474,$B$4,'Budgeting Worksheet'!V471:V474)</f>
        <v>0</v>
      </c>
      <c r="T108" s="71">
        <f>SUMIF('Budgeting Worksheet'!X471:X474,$B$4,'Budgeting Worksheet'!Z471:Z474)</f>
        <v>0</v>
      </c>
      <c r="X108" s="71">
        <f>SUMIF('Budgeting Worksheet'!AB471:AB474,$B$4,'Budgeting Worksheet'!AD471:AD474)</f>
        <v>0</v>
      </c>
      <c r="AB108" s="71">
        <f>SUMIF('Budgeting Worksheet'!AF471:AF474,$B$4,'Budgeting Worksheet'!AH471:AH474)</f>
        <v>0</v>
      </c>
      <c r="AF108" s="71">
        <f>SUMIF('Budgeting Worksheet'!AJ471:AJ474,$B$4,'Budgeting Worksheet'!AL471:AL474)</f>
        <v>0</v>
      </c>
      <c r="AJ108" s="71">
        <f>SUMIF('Budgeting Worksheet'!AN471:AN474,$B$4,'Budgeting Worksheet'!AP471:AP474)</f>
        <v>0</v>
      </c>
      <c r="AN108" s="71">
        <f>SUMIF('Budgeting Worksheet'!AR471:AR474,$B$4,'Budgeting Worksheet'!AT471:AT474)</f>
        <v>0</v>
      </c>
      <c r="AR108" s="71">
        <f>SUMIF('Budgeting Worksheet'!AV471:AV474,$B$4,'Budgeting Worksheet'!AX471:AX474)</f>
        <v>0</v>
      </c>
      <c r="AV108" s="71">
        <f>SUMIF('Budgeting Worksheet'!AZ471:AZ474,$B$4,'Budgeting Worksheet'!BB471:BB474)</f>
        <v>0</v>
      </c>
      <c r="AX108" s="71">
        <f t="shared" si="6"/>
        <v>0</v>
      </c>
      <c r="AZ108" s="78">
        <f ca="1">SUMIF('Budgeting Worksheet'!H471:H474,$B$4,'Budgeting Worksheet'!BJ475)</f>
        <v>0</v>
      </c>
      <c r="BB108" s="86">
        <v>7791.62</v>
      </c>
      <c r="BC108" s="5"/>
    </row>
    <row r="109" spans="1:55" x14ac:dyDescent="0.2">
      <c r="A109" s="2">
        <v>54056</v>
      </c>
      <c r="B109" s="395"/>
      <c r="C109" s="196" t="s">
        <v>331</v>
      </c>
      <c r="D109" s="71">
        <f>SUMIF('Budgeting Worksheet'!H477:H483,$B$4,'Budgeting Worksheet'!J477:J483)</f>
        <v>0</v>
      </c>
      <c r="H109" s="71">
        <f>SUMIF('Budgeting Worksheet'!L477:L483,$B$4,'Budgeting Worksheet'!N477:N483)</f>
        <v>0</v>
      </c>
      <c r="L109" s="71">
        <f>SUMIF('Budgeting Worksheet'!P477:P483,$B$4,'Budgeting Worksheet'!R477:R483)</f>
        <v>0</v>
      </c>
      <c r="P109" s="71">
        <f>SUMIF('Budgeting Worksheet'!T477:T483,$B$4,'Budgeting Worksheet'!V477:V483)</f>
        <v>0</v>
      </c>
      <c r="T109" s="71">
        <f>SUMIF('Budgeting Worksheet'!X477:X483,$B$4,'Budgeting Worksheet'!Z477:Z483)</f>
        <v>0</v>
      </c>
      <c r="X109" s="71">
        <f>SUMIF('Budgeting Worksheet'!AB477:AB483,$B$4,'Budgeting Worksheet'!AD477:AD483)</f>
        <v>0</v>
      </c>
      <c r="AB109" s="71">
        <f>SUMIF('Budgeting Worksheet'!AF477:AF483,$B$4,'Budgeting Worksheet'!AH477:AH483)</f>
        <v>0</v>
      </c>
      <c r="AF109" s="71">
        <f>SUMIF('Budgeting Worksheet'!AJ477:AJ483,$B$4,'Budgeting Worksheet'!AL477:AL483)</f>
        <v>0</v>
      </c>
      <c r="AJ109" s="71">
        <f>SUMIF('Budgeting Worksheet'!AN477:AN483,$B$4,'Budgeting Worksheet'!AP477:AP483)</f>
        <v>0</v>
      </c>
      <c r="AN109" s="71">
        <f>SUMIF('Budgeting Worksheet'!AR477:AR483,$B$4,'Budgeting Worksheet'!AT477:AT483)</f>
        <v>0</v>
      </c>
      <c r="AR109" s="71">
        <f>SUMIF('Budgeting Worksheet'!AV477:AV483,$B$4,'Budgeting Worksheet'!AX477:AX483)</f>
        <v>0</v>
      </c>
      <c r="AV109" s="71">
        <f>SUMIF('Budgeting Worksheet'!AZ477:AZ483,$B$4,'Budgeting Worksheet'!BB477:BB483)</f>
        <v>0</v>
      </c>
      <c r="AX109" s="71">
        <f t="shared" si="6"/>
        <v>0</v>
      </c>
      <c r="AZ109" s="78">
        <f ca="1">SUMIF('Budgeting Worksheet'!H477:H483,$B$4,'Budgeting Worksheet'!BJ484)</f>
        <v>0</v>
      </c>
      <c r="BB109" s="86">
        <v>35753.78</v>
      </c>
      <c r="BC109" s="5"/>
    </row>
    <row r="110" spans="1:55" x14ac:dyDescent="0.2">
      <c r="A110" s="2">
        <v>54060</v>
      </c>
      <c r="C110" s="196" t="s">
        <v>332</v>
      </c>
      <c r="D110" s="71">
        <f>SUMIF('Budgeting Worksheet'!H486:H489,$B$4,'Budgeting Worksheet'!J486:J489)</f>
        <v>0</v>
      </c>
      <c r="H110" s="71">
        <f>SUMIF('Budgeting Worksheet'!L486:L489,$B$4,'Budgeting Worksheet'!N486:N489)</f>
        <v>0</v>
      </c>
      <c r="L110" s="71">
        <f>SUMIF('Budgeting Worksheet'!P486:P489,$B$4,'Budgeting Worksheet'!R486:R489)</f>
        <v>0</v>
      </c>
      <c r="P110" s="71">
        <f>SUMIF('Budgeting Worksheet'!T486:T489,$B$4,'Budgeting Worksheet'!V486:V489)</f>
        <v>0</v>
      </c>
      <c r="T110" s="71">
        <f>SUMIF('Budgeting Worksheet'!X486:X489,$B$4,'Budgeting Worksheet'!Z486:Z489)</f>
        <v>0</v>
      </c>
      <c r="X110" s="71">
        <f>SUMIF('Budgeting Worksheet'!AB486:AB489,$B$4,'Budgeting Worksheet'!AD486:AD489)</f>
        <v>0</v>
      </c>
      <c r="AB110" s="71">
        <f>SUMIF('Budgeting Worksheet'!AF486:AF489,$B$4,'Budgeting Worksheet'!AH486:AH489)</f>
        <v>0</v>
      </c>
      <c r="AF110" s="71">
        <f>SUMIF('Budgeting Worksheet'!AJ486:AJ489,$B$4,'Budgeting Worksheet'!AL486:AL489)</f>
        <v>0</v>
      </c>
      <c r="AJ110" s="71">
        <f>SUMIF('Budgeting Worksheet'!AN486:AN489,$B$4,'Budgeting Worksheet'!AP486:AP489)</f>
        <v>0</v>
      </c>
      <c r="AN110" s="71">
        <f>SUMIF('Budgeting Worksheet'!AR486:AR489,$B$4,'Budgeting Worksheet'!AT486:AT489)</f>
        <v>0</v>
      </c>
      <c r="AR110" s="71">
        <f>SUMIF('Budgeting Worksheet'!AV486:AV489,$B$4,'Budgeting Worksheet'!AX486:AX489)</f>
        <v>0</v>
      </c>
      <c r="AV110" s="71">
        <f>SUMIF('Budgeting Worksheet'!AZ486:AZ489,$B$4,'Budgeting Worksheet'!BB486:BB489)</f>
        <v>0</v>
      </c>
      <c r="AX110" s="71">
        <f t="shared" si="6"/>
        <v>0</v>
      </c>
      <c r="AZ110" s="78">
        <f ca="1">SUMIF('Budgeting Worksheet'!H486:H489,$B$4,'Budgeting Worksheet'!BJ490)</f>
        <v>0</v>
      </c>
      <c r="BB110" s="86">
        <v>166.81</v>
      </c>
      <c r="BC110" s="5"/>
    </row>
    <row r="111" spans="1:55" x14ac:dyDescent="0.2">
      <c r="A111" s="2">
        <v>54061</v>
      </c>
      <c r="C111" s="196" t="s">
        <v>333</v>
      </c>
      <c r="D111" s="71">
        <f>SUMIF('Budgeting Worksheet'!H492:H495,$B$4,'Budgeting Worksheet'!J492:J495)</f>
        <v>0</v>
      </c>
      <c r="H111" s="71">
        <f>SUMIF('Budgeting Worksheet'!L492:L495,$B$4,'Budgeting Worksheet'!N492:N495)</f>
        <v>0</v>
      </c>
      <c r="L111" s="71">
        <f>SUMIF('Budgeting Worksheet'!P492:P495,$B$4,'Budgeting Worksheet'!R492:R495)</f>
        <v>0</v>
      </c>
      <c r="P111" s="71">
        <f>SUMIF('Budgeting Worksheet'!T492:T495,$B$4,'Budgeting Worksheet'!V492:V495)</f>
        <v>0</v>
      </c>
      <c r="T111" s="71">
        <f>SUMIF('Budgeting Worksheet'!X492:X495,$B$4,'Budgeting Worksheet'!Z492:Z495)</f>
        <v>0</v>
      </c>
      <c r="X111" s="71">
        <f>SUMIF('Budgeting Worksheet'!AB492:AB495,$B$4,'Budgeting Worksheet'!AD492:AD495)</f>
        <v>0</v>
      </c>
      <c r="AB111" s="71">
        <f>SUMIF('Budgeting Worksheet'!AF492:AF495,$B$4,'Budgeting Worksheet'!AH492:AH495)</f>
        <v>0</v>
      </c>
      <c r="AF111" s="71">
        <f>SUMIF('Budgeting Worksheet'!AJ492:AJ495,$B$4,'Budgeting Worksheet'!AL492:AL495)</f>
        <v>0</v>
      </c>
      <c r="AJ111" s="71">
        <f>SUMIF('Budgeting Worksheet'!AN492:AN495,$B$4,'Budgeting Worksheet'!AP492:AP495)</f>
        <v>0</v>
      </c>
      <c r="AN111" s="71">
        <f>SUMIF('Budgeting Worksheet'!AR492:AR495,$B$4,'Budgeting Worksheet'!AT492:AT495)</f>
        <v>0</v>
      </c>
      <c r="AR111" s="71">
        <f>SUMIF('Budgeting Worksheet'!AV492:AV495,$B$4,'Budgeting Worksheet'!AX492:AX495)</f>
        <v>0</v>
      </c>
      <c r="AV111" s="71">
        <f>SUMIF('Budgeting Worksheet'!AZ492:AZ495,$B$4,'Budgeting Worksheet'!BB492:BB495)</f>
        <v>0</v>
      </c>
      <c r="AX111" s="71">
        <f t="shared" si="6"/>
        <v>0</v>
      </c>
      <c r="AZ111" s="78">
        <f ca="1">SUMIF('Budgeting Worksheet'!H492:H495,$B$4,'Budgeting Worksheet'!BJ496)</f>
        <v>0</v>
      </c>
      <c r="BB111" s="86">
        <v>5440.64</v>
      </c>
      <c r="BC111" s="5"/>
    </row>
    <row r="112" spans="1:55" s="395" customFormat="1" x14ac:dyDescent="0.2">
      <c r="A112" s="2">
        <v>54062</v>
      </c>
      <c r="B112" s="409"/>
      <c r="C112" s="196" t="s">
        <v>334</v>
      </c>
      <c r="D112" s="71">
        <f>SUMIF('Budgeting Worksheet'!H498:H501,$B$4,'Budgeting Worksheet'!J498:J501)</f>
        <v>0</v>
      </c>
      <c r="H112" s="71">
        <f>SUMIF('Budgeting Worksheet'!L498:L501,$B$4,'Budgeting Worksheet'!N498:N501)</f>
        <v>0</v>
      </c>
      <c r="L112" s="71">
        <f>SUMIF('Budgeting Worksheet'!P498:P501,$B$4,'Budgeting Worksheet'!R498:R501)</f>
        <v>0</v>
      </c>
      <c r="P112" s="71">
        <f>SUMIF('Budgeting Worksheet'!T498:T501,$B$4,'Budgeting Worksheet'!V498:V501)</f>
        <v>0</v>
      </c>
      <c r="T112" s="71">
        <f>SUMIF('Budgeting Worksheet'!X498:X501,$B$4,'Budgeting Worksheet'!Z498:Z501)</f>
        <v>0</v>
      </c>
      <c r="X112" s="71">
        <f>SUMIF('Budgeting Worksheet'!AB498:AB501,$B$4,'Budgeting Worksheet'!AD498:AD501)</f>
        <v>0</v>
      </c>
      <c r="AB112" s="71">
        <f>SUMIF('Budgeting Worksheet'!AF498:AF501,$B$4,'Budgeting Worksheet'!AH498:AH501)</f>
        <v>0</v>
      </c>
      <c r="AF112" s="71">
        <f>SUMIF('Budgeting Worksheet'!AJ498:AJ501,$B$4,'Budgeting Worksheet'!AL498:AL501)</f>
        <v>0</v>
      </c>
      <c r="AJ112" s="71">
        <f>SUMIF('Budgeting Worksheet'!AN498:AN501,$B$4,'Budgeting Worksheet'!AP498:AP501)</f>
        <v>0</v>
      </c>
      <c r="AN112" s="71">
        <f>SUMIF('Budgeting Worksheet'!AR498:AR501,$B$4,'Budgeting Worksheet'!AT498:AT501)</f>
        <v>0</v>
      </c>
      <c r="AR112" s="71">
        <f>SUMIF('Budgeting Worksheet'!AV498:AV501,$B$4,'Budgeting Worksheet'!AX498:AX501)</f>
        <v>0</v>
      </c>
      <c r="AV112" s="71">
        <f>SUMIF('Budgeting Worksheet'!AZ498:AZ501,$B$4,'Budgeting Worksheet'!BB498:BB501)</f>
        <v>0</v>
      </c>
      <c r="AX112" s="71">
        <f t="shared" si="6"/>
        <v>0</v>
      </c>
      <c r="AZ112" s="78">
        <f ca="1">SUMIF('Budgeting Worksheet'!H498:H501,$B$4,'Budgeting Worksheet'!BJ502)</f>
        <v>0</v>
      </c>
      <c r="BB112" s="86">
        <v>11037.51</v>
      </c>
      <c r="BC112" s="6"/>
    </row>
    <row r="113" spans="1:55" x14ac:dyDescent="0.2">
      <c r="A113" s="2">
        <v>54065</v>
      </c>
      <c r="B113" s="395"/>
      <c r="C113" s="196" t="str">
        <f>'Budgeting Worksheet'!E504</f>
        <v>State Unemployment Tax</v>
      </c>
      <c r="D113" s="71">
        <f>SUMIF('Budgeting Worksheet'!H504:H507,$B$4,'Budgeting Worksheet'!J504:J507)</f>
        <v>0</v>
      </c>
      <c r="H113" s="71">
        <f>SUMIF('Budgeting Worksheet'!L504:L507,$B$4,'Budgeting Worksheet'!N504:N507)</f>
        <v>0</v>
      </c>
      <c r="L113" s="71">
        <f>SUMIF('Budgeting Worksheet'!P504:P507,$B$4,'Budgeting Worksheet'!R504:R507)</f>
        <v>0</v>
      </c>
      <c r="P113" s="71">
        <f>SUMIF('Budgeting Worksheet'!T504:T507,$B$4,'Budgeting Worksheet'!V504:V507)</f>
        <v>0</v>
      </c>
      <c r="T113" s="71">
        <f>SUMIF('Budgeting Worksheet'!X504:X507,$B$4,'Budgeting Worksheet'!Z504:Z507)</f>
        <v>0</v>
      </c>
      <c r="X113" s="71">
        <f>SUMIF('Budgeting Worksheet'!AB504:AB507,$B$4,'Budgeting Worksheet'!AD504:AD507)</f>
        <v>0</v>
      </c>
      <c r="AB113" s="71">
        <f>SUMIF('Budgeting Worksheet'!AF504:AF507,$B$4,'Budgeting Worksheet'!AH504:AH507)</f>
        <v>0</v>
      </c>
      <c r="AF113" s="71">
        <f>SUMIF('Budgeting Worksheet'!AJ504:AJ507,$B$4,'Budgeting Worksheet'!AL504:AL507)</f>
        <v>0</v>
      </c>
      <c r="AJ113" s="71">
        <f>SUMIF('Budgeting Worksheet'!AN504:AN507,$B$4,'Budgeting Worksheet'!AP504:AP507)</f>
        <v>0</v>
      </c>
      <c r="AN113" s="71">
        <f>SUMIF('Budgeting Worksheet'!AR504:AR507,$B$4,'Budgeting Worksheet'!AT504:AT507)</f>
        <v>0</v>
      </c>
      <c r="AR113" s="71">
        <f>SUMIF('Budgeting Worksheet'!AV504:AV507,$B$4,'Budgeting Worksheet'!AX504:AX507)</f>
        <v>0</v>
      </c>
      <c r="AV113" s="71">
        <f>SUMIF('Budgeting Worksheet'!AZ504:AZ507,$B$4,'Budgeting Worksheet'!BB504:BB507)</f>
        <v>0</v>
      </c>
      <c r="AX113" s="71">
        <f t="shared" si="6"/>
        <v>0</v>
      </c>
      <c r="AZ113" s="78">
        <f ca="1">SUMIF('Budgeting Worksheet'!H504:H507,$B$4,'Budgeting Worksheet'!BJ508)</f>
        <v>0</v>
      </c>
      <c r="BB113" s="780">
        <v>621.02</v>
      </c>
      <c r="BC113" s="5"/>
    </row>
    <row r="114" spans="1:55" x14ac:dyDescent="0.2">
      <c r="A114" s="4"/>
      <c r="B114" s="395" t="s">
        <v>617</v>
      </c>
      <c r="C114" s="395"/>
      <c r="D114" s="644">
        <f>SUM(D100:D112)</f>
        <v>0</v>
      </c>
      <c r="H114" s="644">
        <f>SUM(H100:H112)</f>
        <v>0</v>
      </c>
      <c r="L114" s="644">
        <f>SUM(L100:L112)</f>
        <v>0</v>
      </c>
      <c r="P114" s="644">
        <f>SUM(P100:P112)</f>
        <v>0</v>
      </c>
      <c r="T114" s="644">
        <f>SUM(T100:T112)</f>
        <v>0</v>
      </c>
      <c r="X114" s="644">
        <f>SUM(X100:X112)</f>
        <v>0</v>
      </c>
      <c r="AB114" s="644">
        <f>SUM(AB100:AB112)</f>
        <v>0</v>
      </c>
      <c r="AF114" s="644">
        <f>SUM(AF100:AF112)</f>
        <v>0</v>
      </c>
      <c r="AJ114" s="644">
        <f>SUM(AJ100:AJ112)</f>
        <v>0</v>
      </c>
      <c r="AN114" s="644">
        <f>SUM(AN100:AN112)</f>
        <v>0</v>
      </c>
      <c r="AR114" s="644">
        <f>SUM(AR100:AR112)</f>
        <v>0</v>
      </c>
      <c r="AV114" s="644">
        <f>SUM(AV100:AV112)</f>
        <v>0</v>
      </c>
      <c r="AX114" s="673">
        <f>SUM(AX100:AX113)</f>
        <v>0</v>
      </c>
      <c r="AZ114" s="670">
        <f ca="1">SUM(AZ100:AZ113)</f>
        <v>0</v>
      </c>
      <c r="BB114" s="85">
        <f>SUM(BB100:BB113)</f>
        <v>392323.19000000012</v>
      </c>
      <c r="BC114" s="5"/>
    </row>
    <row r="115" spans="1:55" x14ac:dyDescent="0.2">
      <c r="A115" s="4"/>
      <c r="B115" s="395"/>
      <c r="C115" s="395"/>
      <c r="D115" s="70"/>
      <c r="H115" s="70"/>
      <c r="L115" s="70"/>
      <c r="P115" s="70"/>
      <c r="T115" s="70"/>
      <c r="X115" s="70"/>
      <c r="AB115" s="70"/>
      <c r="AF115" s="70"/>
      <c r="AJ115" s="70"/>
      <c r="AN115" s="70"/>
      <c r="AR115" s="70"/>
      <c r="AV115" s="70"/>
      <c r="AX115" s="71"/>
      <c r="AZ115" s="78"/>
      <c r="BB115" s="86"/>
      <c r="BC115" s="5"/>
    </row>
    <row r="116" spans="1:55" x14ac:dyDescent="0.2">
      <c r="A116" s="4">
        <v>54070</v>
      </c>
      <c r="B116" s="395" t="s">
        <v>335</v>
      </c>
      <c r="D116" s="71"/>
      <c r="H116" s="71"/>
      <c r="L116" s="71"/>
      <c r="P116" s="71"/>
      <c r="T116" s="71"/>
      <c r="X116" s="71"/>
      <c r="AB116" s="71"/>
      <c r="AF116" s="71"/>
      <c r="AJ116" s="71"/>
      <c r="AN116" s="71"/>
      <c r="AR116" s="71"/>
      <c r="AV116" s="71"/>
      <c r="AX116" s="71"/>
      <c r="AZ116" s="78"/>
      <c r="BB116" s="86"/>
      <c r="BC116" s="5"/>
    </row>
    <row r="117" spans="1:55" x14ac:dyDescent="0.2">
      <c r="A117" s="2">
        <v>54071</v>
      </c>
      <c r="C117" s="196" t="s">
        <v>336</v>
      </c>
      <c r="D117" s="71">
        <f>SUMIF('Budgeting Worksheet'!H512:H515,$B$4,'Budgeting Worksheet'!J512:J515)</f>
        <v>0</v>
      </c>
      <c r="H117" s="71">
        <f>SUMIF('Budgeting Worksheet'!L512:L515,$B$4,'Budgeting Worksheet'!N512:N515)</f>
        <v>0</v>
      </c>
      <c r="L117" s="71">
        <f>SUMIF('Budgeting Worksheet'!P512:P515,$B$4,'Budgeting Worksheet'!R512:R515)</f>
        <v>0</v>
      </c>
      <c r="P117" s="71">
        <f>SUMIF('Budgeting Worksheet'!T512:T515,$B$4,'Budgeting Worksheet'!V512:V515)</f>
        <v>0</v>
      </c>
      <c r="T117" s="71">
        <f>SUMIF('Budgeting Worksheet'!X512:X515,$B$4,'Budgeting Worksheet'!Z512:Z515)</f>
        <v>0</v>
      </c>
      <c r="X117" s="71">
        <f>SUMIF('Budgeting Worksheet'!AB512:AB515,$B$4,'Budgeting Worksheet'!AD512:AD515)</f>
        <v>0</v>
      </c>
      <c r="AB117" s="71">
        <f>SUMIF('Budgeting Worksheet'!AF512:AF515,$B$4,'Budgeting Worksheet'!AH512:AH515)</f>
        <v>0</v>
      </c>
      <c r="AF117" s="71">
        <f>SUMIF('Budgeting Worksheet'!AJ512:AJ515,$B$4,'Budgeting Worksheet'!AL512:AL515)</f>
        <v>0</v>
      </c>
      <c r="AJ117" s="71">
        <f>SUMIF('Budgeting Worksheet'!AN512:AN515,$B$4,'Budgeting Worksheet'!AP512:AP515)</f>
        <v>0</v>
      </c>
      <c r="AN117" s="71">
        <f>SUMIF('Budgeting Worksheet'!AR512:AR515,$B$4,'Budgeting Worksheet'!AT512:AT515)</f>
        <v>0</v>
      </c>
      <c r="AR117" s="71">
        <f>SUMIF('Budgeting Worksheet'!AV512:AV515,$B$4,'Budgeting Worksheet'!AX512:AX515)</f>
        <v>0</v>
      </c>
      <c r="AV117" s="71">
        <f>SUMIF('Budgeting Worksheet'!AZ512:AZ515,$B$4,'Budgeting Worksheet'!BB512:BB515)</f>
        <v>0</v>
      </c>
      <c r="AX117" s="71">
        <f t="shared" ref="AX117:AX123" si="7">SUM(D117:AV117)</f>
        <v>0</v>
      </c>
      <c r="AZ117" s="78">
        <f ca="1">SUMIF('Budgeting Worksheet'!H512:H515,$B$4,'Budgeting Worksheet'!BJ516)</f>
        <v>0</v>
      </c>
      <c r="BB117" s="86">
        <v>55098.720000000001</v>
      </c>
      <c r="BC117" s="5"/>
    </row>
    <row r="118" spans="1:55" s="395" customFormat="1" x14ac:dyDescent="0.2">
      <c r="A118" s="2">
        <v>54072</v>
      </c>
      <c r="B118" s="409"/>
      <c r="C118" s="196" t="s">
        <v>337</v>
      </c>
      <c r="D118" s="71">
        <f>SUMIF('Budgeting Worksheet'!H518:H521,$B$4,'Budgeting Worksheet'!J518:J521)</f>
        <v>0</v>
      </c>
      <c r="H118" s="71">
        <f>SUMIF('Budgeting Worksheet'!L518:L521,$B$4,'Budgeting Worksheet'!N518:N521)</f>
        <v>0</v>
      </c>
      <c r="L118" s="71">
        <f>SUMIF('Budgeting Worksheet'!P518:P521,$B$4,'Budgeting Worksheet'!R518:R521)</f>
        <v>0</v>
      </c>
      <c r="P118" s="71">
        <f>SUMIF('Budgeting Worksheet'!T518:T521,$B$4,'Budgeting Worksheet'!V518:V521)</f>
        <v>0</v>
      </c>
      <c r="T118" s="71">
        <f>SUMIF('Budgeting Worksheet'!X518:X521,$B$4,'Budgeting Worksheet'!Z518:Z521)</f>
        <v>0</v>
      </c>
      <c r="X118" s="71">
        <f>SUMIF('Budgeting Worksheet'!AB518:AB521,$B$4,'Budgeting Worksheet'!AD518:AD521)</f>
        <v>0</v>
      </c>
      <c r="AB118" s="71">
        <f>SUMIF('Budgeting Worksheet'!AF518:AF521,$B$4,'Budgeting Worksheet'!AH518:AH521)</f>
        <v>0</v>
      </c>
      <c r="AF118" s="71">
        <f>SUMIF('Budgeting Worksheet'!AJ518:AJ521,$B$4,'Budgeting Worksheet'!AL518:AL521)</f>
        <v>0</v>
      </c>
      <c r="AJ118" s="71">
        <f>SUMIF('Budgeting Worksheet'!AN518:AN521,$B$4,'Budgeting Worksheet'!AP518:AP521)</f>
        <v>0</v>
      </c>
      <c r="AN118" s="71">
        <f>SUMIF('Budgeting Worksheet'!AR518:AR521,$B$4,'Budgeting Worksheet'!AT518:AT521)</f>
        <v>0</v>
      </c>
      <c r="AR118" s="71">
        <f>SUMIF('Budgeting Worksheet'!AV518:AV521,$B$4,'Budgeting Worksheet'!AX518:AX521)</f>
        <v>0</v>
      </c>
      <c r="AV118" s="71">
        <f>SUMIF('Budgeting Worksheet'!AZ518:AZ521,$B$4,'Budgeting Worksheet'!BB518:BB521)</f>
        <v>0</v>
      </c>
      <c r="AX118" s="71">
        <f t="shared" si="7"/>
        <v>0</v>
      </c>
      <c r="AZ118" s="78">
        <f ca="1">SUMIF('Budgeting Worksheet'!H518:H521,$B$4,'Budgeting Worksheet'!BJ522)</f>
        <v>0</v>
      </c>
      <c r="BB118" s="86">
        <v>2810</v>
      </c>
      <c r="BC118" s="6"/>
    </row>
    <row r="119" spans="1:55" x14ac:dyDescent="0.2">
      <c r="A119" s="2">
        <v>54073</v>
      </c>
      <c r="C119" s="196" t="s">
        <v>338</v>
      </c>
      <c r="D119" s="71">
        <f>SUMIF('Budgeting Worksheet'!H524:H527,$B$4,'Budgeting Worksheet'!J524:J527)</f>
        <v>0</v>
      </c>
      <c r="H119" s="71">
        <f>SUMIF('Budgeting Worksheet'!L524:L527,$B$4,'Budgeting Worksheet'!N524:N527)</f>
        <v>0</v>
      </c>
      <c r="L119" s="71">
        <f>SUMIF('Budgeting Worksheet'!P524:P527,$B$4,'Budgeting Worksheet'!R524:R527)</f>
        <v>0</v>
      </c>
      <c r="P119" s="71">
        <f>SUMIF('Budgeting Worksheet'!T524:T527,$B$4,'Budgeting Worksheet'!V524:V527)</f>
        <v>0</v>
      </c>
      <c r="T119" s="71">
        <f>SUMIF('Budgeting Worksheet'!X524:X527,$B$4,'Budgeting Worksheet'!Z524:Z527)</f>
        <v>0</v>
      </c>
      <c r="X119" s="71">
        <f>SUMIF('Budgeting Worksheet'!AB524:AB527,$B$4,'Budgeting Worksheet'!AD524:AD527)</f>
        <v>0</v>
      </c>
      <c r="AB119" s="71">
        <f>SUMIF('Budgeting Worksheet'!AF524:AF527,$B$4,'Budgeting Worksheet'!AH524:AH527)</f>
        <v>0</v>
      </c>
      <c r="AF119" s="71">
        <f>SUMIF('Budgeting Worksheet'!AJ524:AJ527,$B$4,'Budgeting Worksheet'!AL524:AL527)</f>
        <v>0</v>
      </c>
      <c r="AJ119" s="71">
        <f>SUMIF('Budgeting Worksheet'!AN524:AN527,$B$4,'Budgeting Worksheet'!AP524:AP527)</f>
        <v>0</v>
      </c>
      <c r="AN119" s="71">
        <f>SUMIF('Budgeting Worksheet'!AR524:AR527,$B$4,'Budgeting Worksheet'!AT524:AT527)</f>
        <v>0</v>
      </c>
      <c r="AR119" s="71">
        <f>SUMIF('Budgeting Worksheet'!AV524:AV527,$B$4,'Budgeting Worksheet'!AX524:AX527)</f>
        <v>0</v>
      </c>
      <c r="AV119" s="71">
        <f>SUMIF('Budgeting Worksheet'!AZ524:AZ527,$B$4,'Budgeting Worksheet'!BB524:BB527)</f>
        <v>0</v>
      </c>
      <c r="AX119" s="71">
        <f t="shared" si="7"/>
        <v>0</v>
      </c>
      <c r="AZ119" s="78">
        <f ca="1">SUMIF('Budgeting Worksheet'!H524:H527,$B$4,'Budgeting Worksheet'!BJ528)</f>
        <v>0</v>
      </c>
      <c r="BB119" s="86">
        <v>534.27</v>
      </c>
      <c r="BC119" s="5"/>
    </row>
    <row r="120" spans="1:55" x14ac:dyDescent="0.2">
      <c r="A120" s="2">
        <v>54074</v>
      </c>
      <c r="C120" s="196" t="s">
        <v>80</v>
      </c>
      <c r="D120" s="71">
        <f>SUMIF('Budgeting Worksheet'!H530:H533,$B$4,'Budgeting Worksheet'!J530:J533)</f>
        <v>0</v>
      </c>
      <c r="H120" s="71">
        <f>SUMIF('Budgeting Worksheet'!L530:L533,$B$4,'Budgeting Worksheet'!N530:N533)</f>
        <v>0</v>
      </c>
      <c r="L120" s="71">
        <f>SUMIF('Budgeting Worksheet'!P530:P533,$B$4,'Budgeting Worksheet'!R530:R533)</f>
        <v>0</v>
      </c>
      <c r="P120" s="71">
        <f>SUMIF('Budgeting Worksheet'!T530:T533,$B$4,'Budgeting Worksheet'!V530:V533)</f>
        <v>0</v>
      </c>
      <c r="T120" s="71">
        <f>SUMIF('Budgeting Worksheet'!X530:X533,$B$4,'Budgeting Worksheet'!Z530:Z533)</f>
        <v>0</v>
      </c>
      <c r="X120" s="71">
        <f>SUMIF('Budgeting Worksheet'!AB530:AB533,$B$4,'Budgeting Worksheet'!AD530:AD533)</f>
        <v>0</v>
      </c>
      <c r="AB120" s="71">
        <f>SUMIF('Budgeting Worksheet'!AF530:AF533,$B$4,'Budgeting Worksheet'!AH530:AH533)</f>
        <v>0</v>
      </c>
      <c r="AF120" s="71">
        <f>SUMIF('Budgeting Worksheet'!AJ530:AJ533,$B$4,'Budgeting Worksheet'!AL530:AL533)</f>
        <v>0</v>
      </c>
      <c r="AJ120" s="71">
        <f>SUMIF('Budgeting Worksheet'!AN530:AN533,$B$4,'Budgeting Worksheet'!AP530:AP533)</f>
        <v>0</v>
      </c>
      <c r="AN120" s="71">
        <f>SUMIF('Budgeting Worksheet'!AR530:AR533,$B$4,'Budgeting Worksheet'!AT530:AT533)</f>
        <v>0</v>
      </c>
      <c r="AR120" s="71">
        <f>SUMIF('Budgeting Worksheet'!AV530:AV533,$B$4,'Budgeting Worksheet'!AX530:AX533)</f>
        <v>0</v>
      </c>
      <c r="AV120" s="71">
        <f>SUMIF('Budgeting Worksheet'!AZ530:AZ533,$B$4,'Budgeting Worksheet'!BB530:BB533)</f>
        <v>0</v>
      </c>
      <c r="AX120" s="71">
        <f t="shared" si="7"/>
        <v>0</v>
      </c>
      <c r="AZ120" s="78">
        <f ca="1">SUMIF('Budgeting Worksheet'!H530:H533,$B$4,'Budgeting Worksheet'!BJ534)</f>
        <v>0</v>
      </c>
      <c r="BB120" s="86">
        <v>707.84</v>
      </c>
      <c r="BC120" s="5"/>
    </row>
    <row r="121" spans="1:55" x14ac:dyDescent="0.2">
      <c r="A121" s="2">
        <v>54070</v>
      </c>
      <c r="C121" s="196" t="s">
        <v>339</v>
      </c>
      <c r="D121" s="71">
        <f>SUMIF('Budgeting Worksheet'!H536:H539,$B$4,'Budgeting Worksheet'!J536:J539)</f>
        <v>0</v>
      </c>
      <c r="H121" s="71">
        <f>SUMIF('Budgeting Worksheet'!L536:L539,$B$4,'Budgeting Worksheet'!N536:N539)</f>
        <v>0</v>
      </c>
      <c r="L121" s="71">
        <f>SUMIF('Budgeting Worksheet'!P536:P539,$B$4,'Budgeting Worksheet'!R536:R539)</f>
        <v>0</v>
      </c>
      <c r="P121" s="71">
        <f>SUMIF('Budgeting Worksheet'!T536:T539,$B$4,'Budgeting Worksheet'!V536:V539)</f>
        <v>0</v>
      </c>
      <c r="T121" s="71">
        <f>SUMIF('Budgeting Worksheet'!X536:X539,$B$4,'Budgeting Worksheet'!Z536:Z539)</f>
        <v>0</v>
      </c>
      <c r="X121" s="71">
        <f>SUMIF('Budgeting Worksheet'!AB536:AB539,$B$4,'Budgeting Worksheet'!AD536:AD539)</f>
        <v>0</v>
      </c>
      <c r="AB121" s="71">
        <f>SUMIF('Budgeting Worksheet'!AF536:AF539,$B$4,'Budgeting Worksheet'!AH536:AH539)</f>
        <v>0</v>
      </c>
      <c r="AF121" s="71">
        <f>SUMIF('Budgeting Worksheet'!AJ536:AJ539,$B$4,'Budgeting Worksheet'!AL536:AL539)</f>
        <v>0</v>
      </c>
      <c r="AJ121" s="71">
        <f>SUMIF('Budgeting Worksheet'!AN536:AN539,$B$4,'Budgeting Worksheet'!AP536:AP539)</f>
        <v>0</v>
      </c>
      <c r="AN121" s="71">
        <f>SUMIF('Budgeting Worksheet'!AR536:AR539,$B$4,'Budgeting Worksheet'!AT536:AT539)</f>
        <v>0</v>
      </c>
      <c r="AR121" s="71">
        <f>SUMIF('Budgeting Worksheet'!AV536:AV539,$B$4,'Budgeting Worksheet'!AX536:AX539)</f>
        <v>0</v>
      </c>
      <c r="AV121" s="71">
        <f>SUMIF('Budgeting Worksheet'!AZ536:AZ539,$B$4,'Budgeting Worksheet'!BB536:BB539)</f>
        <v>0</v>
      </c>
      <c r="AX121" s="71">
        <f t="shared" si="7"/>
        <v>0</v>
      </c>
      <c r="AZ121" s="78">
        <f ca="1">SUMIF('Budgeting Worksheet'!H536:H539,$B$4,'Budgeting Worksheet'!BJ540)</f>
        <v>0</v>
      </c>
      <c r="BB121" s="86">
        <v>349.86</v>
      </c>
      <c r="BC121" s="5"/>
    </row>
    <row r="122" spans="1:55" x14ac:dyDescent="0.2">
      <c r="A122" s="4">
        <v>54080</v>
      </c>
      <c r="B122" s="196" t="s">
        <v>340</v>
      </c>
      <c r="D122" s="71">
        <f>SUMIF('Budgeting Worksheet'!H544:H547,$B$4,'Budgeting Worksheet'!J544:J547)</f>
        <v>0</v>
      </c>
      <c r="H122" s="71">
        <f>SUMIF('Budgeting Worksheet'!L544:L547,$B$4,'Budgeting Worksheet'!N544:N547)</f>
        <v>0</v>
      </c>
      <c r="L122" s="71">
        <f>SUMIF('Budgeting Worksheet'!P544:P547,$B$4,'Budgeting Worksheet'!R544:R547)</f>
        <v>0</v>
      </c>
      <c r="P122" s="71">
        <f>SUMIF('Budgeting Worksheet'!T544:T547,$B$4,'Budgeting Worksheet'!V544:V547)</f>
        <v>0</v>
      </c>
      <c r="T122" s="71">
        <f>SUMIF('Budgeting Worksheet'!X544:X547,$B$4,'Budgeting Worksheet'!Z544:Z547)</f>
        <v>0</v>
      </c>
      <c r="X122" s="71">
        <f>SUMIF('Budgeting Worksheet'!AB544:AB547,$B$4,'Budgeting Worksheet'!AD544:AD547)</f>
        <v>0</v>
      </c>
      <c r="AB122" s="71">
        <f>SUMIF('Budgeting Worksheet'!AF544:AF547,$B$4,'Budgeting Worksheet'!AH544:AH547)</f>
        <v>0</v>
      </c>
      <c r="AF122" s="71">
        <f>SUMIF('Budgeting Worksheet'!AJ544:AJ547,$B$4,'Budgeting Worksheet'!AL544:AL547)</f>
        <v>0</v>
      </c>
      <c r="AJ122" s="71">
        <f>SUMIF('Budgeting Worksheet'!AN544:AN547,$B$4,'Budgeting Worksheet'!AP544:AP547)</f>
        <v>0</v>
      </c>
      <c r="AN122" s="71">
        <f>SUMIF('Budgeting Worksheet'!AR544:AR547,$B$4,'Budgeting Worksheet'!AT544:AT547)</f>
        <v>0</v>
      </c>
      <c r="AR122" s="71">
        <f>SUMIF('Budgeting Worksheet'!AV544:AV547,$B$4,'Budgeting Worksheet'!AX544:AX547)</f>
        <v>0</v>
      </c>
      <c r="AV122" s="71">
        <f>SUMIF('Budgeting Worksheet'!AZ544:AZ547,$B$4,'Budgeting Worksheet'!BB544:BB547)</f>
        <v>0</v>
      </c>
      <c r="AX122" s="71">
        <f t="shared" si="7"/>
        <v>0</v>
      </c>
      <c r="AZ122" s="78">
        <f ca="1">SUMIF('Budgeting Worksheet'!H544:H547,$B$4,'Budgeting Worksheet'!BJ548)</f>
        <v>0</v>
      </c>
      <c r="BB122" s="86">
        <v>0</v>
      </c>
      <c r="BC122" s="5"/>
    </row>
    <row r="123" spans="1:55" x14ac:dyDescent="0.2">
      <c r="A123" s="4">
        <v>54090</v>
      </c>
      <c r="B123" s="196" t="s">
        <v>341</v>
      </c>
      <c r="D123" s="71">
        <f>SUMIF('Budgeting Worksheet'!H552:H555,$B$4,'Budgeting Worksheet'!J552:J555)</f>
        <v>0</v>
      </c>
      <c r="H123" s="71">
        <f>SUMIF('Budgeting Worksheet'!L552:L555,$B$4,'Budgeting Worksheet'!N552:N555)</f>
        <v>0</v>
      </c>
      <c r="L123" s="71">
        <f>SUMIF('Budgeting Worksheet'!P552:P555,$B$4,'Budgeting Worksheet'!R552:R555)</f>
        <v>0</v>
      </c>
      <c r="P123" s="71">
        <f>SUMIF('Budgeting Worksheet'!T552:T555,$B$4,'Budgeting Worksheet'!V552:V555)</f>
        <v>0</v>
      </c>
      <c r="T123" s="71">
        <f>SUMIF('Budgeting Worksheet'!X552:X555,$B$4,'Budgeting Worksheet'!Z552:Z555)</f>
        <v>0</v>
      </c>
      <c r="X123" s="71">
        <f>SUMIF('Budgeting Worksheet'!AB552:AB555,$B$4,'Budgeting Worksheet'!AD552:AD555)</f>
        <v>0</v>
      </c>
      <c r="AB123" s="71">
        <f>SUMIF('Budgeting Worksheet'!AF552:AF555,$B$4,'Budgeting Worksheet'!AH552:AH555)</f>
        <v>0</v>
      </c>
      <c r="AF123" s="71">
        <f>SUMIF('Budgeting Worksheet'!AJ552:AJ555,$B$4,'Budgeting Worksheet'!AL552:AL555)</f>
        <v>0</v>
      </c>
      <c r="AJ123" s="71">
        <f>SUMIF('Budgeting Worksheet'!AN552:AN555,$B$4,'Budgeting Worksheet'!AP552:AP555)</f>
        <v>0</v>
      </c>
      <c r="AN123" s="71">
        <f>SUMIF('Budgeting Worksheet'!AR552:AR555,$B$4,'Budgeting Worksheet'!AT552:AT555)</f>
        <v>0</v>
      </c>
      <c r="AR123" s="71">
        <f>SUMIF('Budgeting Worksheet'!AV552:AV555,$B$4,'Budgeting Worksheet'!AX552:AX555)</f>
        <v>0</v>
      </c>
      <c r="AV123" s="71">
        <f>SUMIF('Budgeting Worksheet'!AZ552:AZ555,$B$4,'Budgeting Worksheet'!BB552:BB555)</f>
        <v>0</v>
      </c>
      <c r="AX123" s="71">
        <f t="shared" si="7"/>
        <v>0</v>
      </c>
      <c r="AZ123" s="78">
        <f ca="1">SUMIF('Budgeting Worksheet'!H552:H555,$B$4,'Budgeting Worksheet'!BJ556)</f>
        <v>0</v>
      </c>
      <c r="BB123" s="780">
        <v>1726.87</v>
      </c>
      <c r="BC123" s="5"/>
    </row>
    <row r="124" spans="1:55" x14ac:dyDescent="0.2">
      <c r="B124" s="395" t="s">
        <v>616</v>
      </c>
      <c r="D124" s="644">
        <f>SUM(D114:D123)</f>
        <v>0</v>
      </c>
      <c r="H124" s="644">
        <f>SUM(H114:H123)</f>
        <v>0</v>
      </c>
      <c r="L124" s="644">
        <f>SUM(L114:L123)</f>
        <v>0</v>
      </c>
      <c r="P124" s="644">
        <f>SUM(P114:P123)</f>
        <v>0</v>
      </c>
      <c r="T124" s="644">
        <f>SUM(T114:T123)</f>
        <v>0</v>
      </c>
      <c r="X124" s="644">
        <f>SUM(X114:X123)</f>
        <v>0</v>
      </c>
      <c r="AB124" s="644">
        <f>SUM(AB114:AB123)</f>
        <v>0</v>
      </c>
      <c r="AF124" s="644">
        <f>SUM(AF114:AF123)</f>
        <v>0</v>
      </c>
      <c r="AJ124" s="644">
        <f>SUM(AJ114:AJ123)</f>
        <v>0</v>
      </c>
      <c r="AN124" s="644">
        <f>SUM(AN114:AN123)</f>
        <v>0</v>
      </c>
      <c r="AR124" s="644">
        <f>SUM(AR114:AR123)</f>
        <v>0</v>
      </c>
      <c r="AV124" s="644">
        <f>SUM(AV114:AV123)</f>
        <v>0</v>
      </c>
      <c r="AX124" s="673">
        <f>SUM(AX117:AX123)</f>
        <v>0</v>
      </c>
      <c r="AZ124" s="670">
        <f ca="1">SUM(AZ117:AZ123)</f>
        <v>0</v>
      </c>
      <c r="BB124" s="85">
        <f>SUM(BB117:BB123)</f>
        <v>61227.56</v>
      </c>
      <c r="BC124" s="5"/>
    </row>
    <row r="125" spans="1:55" x14ac:dyDescent="0.2">
      <c r="D125" s="71"/>
      <c r="H125" s="71"/>
      <c r="L125" s="71"/>
      <c r="P125" s="71"/>
      <c r="T125" s="71"/>
      <c r="X125" s="71"/>
      <c r="AB125" s="71"/>
      <c r="AF125" s="71"/>
      <c r="AJ125" s="71"/>
      <c r="AN125" s="71"/>
      <c r="AR125" s="71"/>
      <c r="AV125" s="71"/>
      <c r="AX125" s="71"/>
      <c r="AZ125" s="78"/>
      <c r="BB125" s="86"/>
      <c r="BC125" s="5"/>
    </row>
    <row r="126" spans="1:55" x14ac:dyDescent="0.2">
      <c r="A126" s="2">
        <v>55000</v>
      </c>
      <c r="B126" s="395" t="s">
        <v>343</v>
      </c>
      <c r="D126" s="71"/>
      <c r="H126" s="71"/>
      <c r="L126" s="71"/>
      <c r="P126" s="71"/>
      <c r="T126" s="71"/>
      <c r="X126" s="71"/>
      <c r="AB126" s="71"/>
      <c r="AF126" s="71"/>
      <c r="AJ126" s="71"/>
      <c r="AN126" s="71"/>
      <c r="AR126" s="71"/>
      <c r="AV126" s="71"/>
      <c r="AX126" s="71"/>
      <c r="AZ126" s="78"/>
      <c r="BB126" s="86"/>
      <c r="BC126" s="5"/>
    </row>
    <row r="127" spans="1:55" x14ac:dyDescent="0.2">
      <c r="A127" s="2">
        <v>55010</v>
      </c>
      <c r="B127" s="395"/>
      <c r="C127" s="196" t="s">
        <v>344</v>
      </c>
      <c r="D127" s="71">
        <f>SUMIF('Budgeting Worksheet'!H574:H577,$B$4,'Budgeting Worksheet'!J574:J577)</f>
        <v>0</v>
      </c>
      <c r="H127" s="71">
        <f>SUMIF('Budgeting Worksheet'!L574:L577,$B$4,'Budgeting Worksheet'!N574:N577)</f>
        <v>0</v>
      </c>
      <c r="L127" s="71">
        <f>SUMIF('Budgeting Worksheet'!P574:P577,$B$4,'Budgeting Worksheet'!R574:R577)</f>
        <v>0</v>
      </c>
      <c r="P127" s="71">
        <f>SUMIF('Budgeting Worksheet'!T574:T577,$B$4,'Budgeting Worksheet'!V574:V577)</f>
        <v>0</v>
      </c>
      <c r="T127" s="71">
        <f>SUMIF('Budgeting Worksheet'!X574:X577,$B$4,'Budgeting Worksheet'!Z574:Z577)</f>
        <v>0</v>
      </c>
      <c r="X127" s="71">
        <f>SUMIF('Budgeting Worksheet'!AB574:AB577,$B$4,'Budgeting Worksheet'!AD574:AD577)</f>
        <v>0</v>
      </c>
      <c r="AB127" s="71">
        <f>SUMIF('Budgeting Worksheet'!AF574:AF577,$B$4,'Budgeting Worksheet'!AH574:AH577)</f>
        <v>0</v>
      </c>
      <c r="AF127" s="71">
        <f>SUMIF('Budgeting Worksheet'!AJ574:AJ577,$B$4,'Budgeting Worksheet'!AL574:AL577)</f>
        <v>0</v>
      </c>
      <c r="AJ127" s="71">
        <f>SUMIF('Budgeting Worksheet'!AN574:AN577,$B$4,'Budgeting Worksheet'!AP574:AP577)</f>
        <v>0</v>
      </c>
      <c r="AN127" s="71">
        <f>SUMIF('Budgeting Worksheet'!AR574:AR577,$B$4,'Budgeting Worksheet'!AT574:AT577)</f>
        <v>0</v>
      </c>
      <c r="AR127" s="71">
        <f>SUMIF('Budgeting Worksheet'!AV574:AV577,$B$4,'Budgeting Worksheet'!AX574:AX577)</f>
        <v>0</v>
      </c>
      <c r="AV127" s="71">
        <f>SUMIF('Budgeting Worksheet'!AZ574:AZ577,$B$4,'Budgeting Worksheet'!BB574:BB577)</f>
        <v>0</v>
      </c>
      <c r="AX127" s="646">
        <f>SUM(D127:AV127)</f>
        <v>0</v>
      </c>
      <c r="AZ127" s="647">
        <f ca="1">SUMIF('Budgeting Worksheet'!H574:H577,$B$4,'Budgeting Worksheet'!BJ578)</f>
        <v>0</v>
      </c>
      <c r="BB127" s="86">
        <v>60</v>
      </c>
      <c r="BC127" s="6"/>
    </row>
    <row r="128" spans="1:55" x14ac:dyDescent="0.2">
      <c r="A128" s="2">
        <v>55020</v>
      </c>
      <c r="C128" s="196" t="s">
        <v>345</v>
      </c>
      <c r="D128" s="71">
        <f>SUMIF('Budgeting Worksheet'!H580:H583,$B$4,'Budgeting Worksheet'!J580:J583)</f>
        <v>0</v>
      </c>
      <c r="H128" s="71">
        <f>SUMIF('Budgeting Worksheet'!L580:L583,$B$4,'Budgeting Worksheet'!N580:N583)</f>
        <v>0</v>
      </c>
      <c r="L128" s="71">
        <f>SUMIF('Budgeting Worksheet'!P580:P583,$B$4,'Budgeting Worksheet'!R580:R583)</f>
        <v>0</v>
      </c>
      <c r="P128" s="71">
        <f>SUMIF('Budgeting Worksheet'!T580:T583,$B$4,'Budgeting Worksheet'!V580:V583)</f>
        <v>0</v>
      </c>
      <c r="T128" s="71">
        <f>SUMIF('Budgeting Worksheet'!X580:X583,$B$4,'Budgeting Worksheet'!Z580:Z583)</f>
        <v>0</v>
      </c>
      <c r="X128" s="71">
        <f>SUMIF('Budgeting Worksheet'!AB580:AB583,$B$4,'Budgeting Worksheet'!AD580:AD583)</f>
        <v>0</v>
      </c>
      <c r="AB128" s="71">
        <f>SUMIF('Budgeting Worksheet'!AF580:AF583,$B$4,'Budgeting Worksheet'!AH580:AH583)</f>
        <v>0</v>
      </c>
      <c r="AF128" s="71">
        <f>SUMIF('Budgeting Worksheet'!AJ580:AJ583,$B$4,'Budgeting Worksheet'!AL580:AL583)</f>
        <v>0</v>
      </c>
      <c r="AJ128" s="71">
        <f>SUMIF('Budgeting Worksheet'!AN580:AN583,$B$4,'Budgeting Worksheet'!AP580:AP583)</f>
        <v>0</v>
      </c>
      <c r="AN128" s="71">
        <f>SUMIF('Budgeting Worksheet'!AR580:AR583,$B$4,'Budgeting Worksheet'!AT580:AT583)</f>
        <v>0</v>
      </c>
      <c r="AR128" s="71">
        <f>SUMIF('Budgeting Worksheet'!AV580:AV583,$B$4,'Budgeting Worksheet'!AX580:AX583)</f>
        <v>0</v>
      </c>
      <c r="AV128" s="71">
        <f>SUMIF('Budgeting Worksheet'!AZ580:AZ583,$B$4,'Budgeting Worksheet'!BB580:BB583)</f>
        <v>0</v>
      </c>
      <c r="AX128" s="646">
        <f>SUM(D128:AV128)</f>
        <v>0</v>
      </c>
      <c r="AZ128" s="647">
        <f ca="1">SUMIF('Budgeting Worksheet'!H580:H583,$B$4,'Budgeting Worksheet'!BJ584)</f>
        <v>0</v>
      </c>
      <c r="BB128" s="780">
        <v>0</v>
      </c>
      <c r="BC128" s="5"/>
    </row>
    <row r="129" spans="1:55" x14ac:dyDescent="0.2">
      <c r="B129" s="395" t="s">
        <v>167</v>
      </c>
      <c r="D129" s="644">
        <f>SUM(D127:D128)</f>
        <v>0</v>
      </c>
      <c r="H129" s="644">
        <f>SUM(H127:H128)</f>
        <v>0</v>
      </c>
      <c r="L129" s="644">
        <f>SUM(L127:L128)</f>
        <v>0</v>
      </c>
      <c r="P129" s="644">
        <f>SUM(P127:P128)</f>
        <v>0</v>
      </c>
      <c r="T129" s="644">
        <f>SUM(T127:T128)</f>
        <v>0</v>
      </c>
      <c r="X129" s="644">
        <f>SUM(X127:X128)</f>
        <v>0</v>
      </c>
      <c r="AB129" s="644">
        <f>SUM(AB127:AB128)</f>
        <v>0</v>
      </c>
      <c r="AF129" s="644">
        <f>SUM(AF127:AF128)</f>
        <v>0</v>
      </c>
      <c r="AJ129" s="644">
        <f>SUM(AJ127:AJ128)</f>
        <v>0</v>
      </c>
      <c r="AN129" s="644">
        <f>SUM(AN127:AN128)</f>
        <v>0</v>
      </c>
      <c r="AR129" s="644">
        <f>SUM(AR127:AR128)</f>
        <v>0</v>
      </c>
      <c r="AV129" s="644">
        <f>SUM(AV127:AV128)</f>
        <v>0</v>
      </c>
      <c r="AX129" s="673">
        <f>SUM(AX127:AX128)</f>
        <v>0</v>
      </c>
      <c r="AZ129" s="670">
        <f ca="1">SUM(AZ127:AZ128)</f>
        <v>0</v>
      </c>
      <c r="BB129" s="85">
        <f>SUM(BB127:BB128)</f>
        <v>60</v>
      </c>
      <c r="BC129" s="5"/>
    </row>
    <row r="130" spans="1:55" x14ac:dyDescent="0.2">
      <c r="A130" s="4"/>
      <c r="B130" s="395"/>
      <c r="C130" s="395"/>
      <c r="D130" s="71"/>
      <c r="H130" s="71"/>
      <c r="L130" s="71"/>
      <c r="P130" s="71"/>
      <c r="T130" s="71"/>
      <c r="X130" s="71"/>
      <c r="AB130" s="71"/>
      <c r="AF130" s="71"/>
      <c r="AJ130" s="71"/>
      <c r="AN130" s="71"/>
      <c r="AR130" s="71"/>
      <c r="AV130" s="71"/>
      <c r="AX130" s="71"/>
      <c r="AY130" s="15"/>
      <c r="AZ130" s="78"/>
      <c r="BA130" s="15"/>
      <c r="BB130" s="86"/>
      <c r="BC130" s="5"/>
    </row>
    <row r="131" spans="1:55" x14ac:dyDescent="0.2">
      <c r="A131" s="4">
        <v>56000</v>
      </c>
      <c r="B131" s="395" t="s">
        <v>346</v>
      </c>
      <c r="D131" s="71"/>
      <c r="H131" s="71"/>
      <c r="L131" s="71"/>
      <c r="P131" s="71"/>
      <c r="T131" s="71"/>
      <c r="X131" s="71"/>
      <c r="AB131" s="71"/>
      <c r="AF131" s="71"/>
      <c r="AJ131" s="71"/>
      <c r="AN131" s="71"/>
      <c r="AR131" s="71"/>
      <c r="AV131" s="71"/>
      <c r="AX131" s="71"/>
      <c r="AY131" s="15"/>
      <c r="AZ131" s="78"/>
      <c r="BA131" s="15"/>
      <c r="BB131" s="86"/>
      <c r="BC131" s="5"/>
    </row>
    <row r="132" spans="1:55" x14ac:dyDescent="0.2">
      <c r="A132" s="2">
        <v>56020</v>
      </c>
      <c r="B132" s="395"/>
      <c r="C132" s="196" t="s">
        <v>347</v>
      </c>
      <c r="D132" s="71">
        <f>SUMIF('Budgeting Worksheet'!H590:H593,$B$4,'Budgeting Worksheet'!J590:J593)</f>
        <v>0</v>
      </c>
      <c r="H132" s="71">
        <f>SUMIF('Budgeting Worksheet'!L590:L593,$B$4,'Budgeting Worksheet'!N590:N593)</f>
        <v>0</v>
      </c>
      <c r="L132" s="71">
        <f>SUMIF('Budgeting Worksheet'!P590:P593,$B$4,'Budgeting Worksheet'!R590:R593)</f>
        <v>0</v>
      </c>
      <c r="P132" s="71">
        <f>SUMIF('Budgeting Worksheet'!T590:T593,$B$4,'Budgeting Worksheet'!V590:V593)</f>
        <v>0</v>
      </c>
      <c r="T132" s="71">
        <f>SUMIF('Budgeting Worksheet'!X590:X593,$B$4,'Budgeting Worksheet'!Z590:Z593)</f>
        <v>0</v>
      </c>
      <c r="X132" s="71">
        <f>SUMIF('Budgeting Worksheet'!AB590:AB593,$B$4,'Budgeting Worksheet'!AD590:AD593)</f>
        <v>0</v>
      </c>
      <c r="AB132" s="71">
        <f>SUMIF('Budgeting Worksheet'!AF590:AF593,$B$4,'Budgeting Worksheet'!AH590:AH593)</f>
        <v>0</v>
      </c>
      <c r="AF132" s="71">
        <f>SUMIF('Budgeting Worksheet'!AJ590:AJ593,$B$4,'Budgeting Worksheet'!AL590:AL593)</f>
        <v>0</v>
      </c>
      <c r="AJ132" s="71">
        <f>SUMIF('Budgeting Worksheet'!AN590:AN593,$B$4,'Budgeting Worksheet'!AP590:AP593)</f>
        <v>0</v>
      </c>
      <c r="AN132" s="71">
        <f>SUMIF('Budgeting Worksheet'!AR590:AR593,$B$4,'Budgeting Worksheet'!AT590:AT593)</f>
        <v>0</v>
      </c>
      <c r="AR132" s="71">
        <f>SUMIF('Budgeting Worksheet'!AV590:AV593,$B$4,'Budgeting Worksheet'!AX590:AX593)</f>
        <v>0</v>
      </c>
      <c r="AV132" s="71">
        <f>SUMIF('Budgeting Worksheet'!AZ590:AZ593,$B$4,'Budgeting Worksheet'!BB590:BB593)</f>
        <v>0</v>
      </c>
      <c r="AX132" s="71">
        <f>SUM(D132:AV132)</f>
        <v>0</v>
      </c>
      <c r="AY132" s="15"/>
      <c r="AZ132" s="78">
        <f ca="1">SUMIF('Budgeting Worksheet'!H590:H593,$B$4,'Budgeting Worksheet'!BJ594)</f>
        <v>0</v>
      </c>
      <c r="BA132" s="15"/>
      <c r="BB132" s="86">
        <v>20000</v>
      </c>
      <c r="BC132" s="5"/>
    </row>
    <row r="133" spans="1:55" x14ac:dyDescent="0.2">
      <c r="A133" s="2">
        <v>56030</v>
      </c>
      <c r="B133" s="395"/>
      <c r="C133" s="196" t="s">
        <v>348</v>
      </c>
      <c r="D133" s="71">
        <f>SUMIF('Budgeting Worksheet'!H596:H599,$B$4,'Budgeting Worksheet'!J596:J599)</f>
        <v>0</v>
      </c>
      <c r="H133" s="71">
        <f>SUMIF('Budgeting Worksheet'!L596:L599,$B$4,'Budgeting Worksheet'!N596:N599)</f>
        <v>0</v>
      </c>
      <c r="L133" s="71">
        <f>SUMIF('Budgeting Worksheet'!P596:P599,$B$4,'Budgeting Worksheet'!R596:R599)</f>
        <v>0</v>
      </c>
      <c r="P133" s="71">
        <f>SUMIF('Budgeting Worksheet'!T596:T599,$B$4,'Budgeting Worksheet'!V596:V599)</f>
        <v>0</v>
      </c>
      <c r="T133" s="71">
        <f>SUMIF('Budgeting Worksheet'!X596:X599,$B$4,'Budgeting Worksheet'!Z596:Z599)</f>
        <v>0</v>
      </c>
      <c r="X133" s="71">
        <f>SUMIF('Budgeting Worksheet'!AB596:AB599,$B$4,'Budgeting Worksheet'!AD596:AD599)</f>
        <v>0</v>
      </c>
      <c r="AB133" s="71">
        <f>SUMIF('Budgeting Worksheet'!AF596:AF599,$B$4,'Budgeting Worksheet'!AH596:AH599)</f>
        <v>0</v>
      </c>
      <c r="AF133" s="71">
        <f>SUMIF('Budgeting Worksheet'!AJ596:AJ599,$B$4,'Budgeting Worksheet'!AL596:AL599)</f>
        <v>0</v>
      </c>
      <c r="AJ133" s="71">
        <f>SUMIF('Budgeting Worksheet'!AN596:AN599,$B$4,'Budgeting Worksheet'!AP596:AP599)</f>
        <v>0</v>
      </c>
      <c r="AN133" s="71">
        <f>SUMIF('Budgeting Worksheet'!AR596:AR599,$B$4,'Budgeting Worksheet'!AT596:AT599)</f>
        <v>0</v>
      </c>
      <c r="AR133" s="71">
        <f>SUMIF('Budgeting Worksheet'!AV596:AV599,$B$4,'Budgeting Worksheet'!AX596:AX599)</f>
        <v>0</v>
      </c>
      <c r="AV133" s="71">
        <f>SUMIF('Budgeting Worksheet'!AZ596:AZ599,$B$4,'Budgeting Worksheet'!BB596:BB599)</f>
        <v>0</v>
      </c>
      <c r="AX133" s="71">
        <f>SUM(D133:AV133)</f>
        <v>0</v>
      </c>
      <c r="AY133" s="15"/>
      <c r="AZ133" s="78">
        <f ca="1">SUMIF('Budgeting Worksheet'!H596:H599,$B$4,'Budgeting Worksheet'!BJ600)</f>
        <v>0</v>
      </c>
      <c r="BA133" s="15"/>
      <c r="BB133" s="780">
        <v>0</v>
      </c>
      <c r="BC133" s="5"/>
    </row>
    <row r="134" spans="1:55" x14ac:dyDescent="0.2">
      <c r="B134" s="395" t="s">
        <v>168</v>
      </c>
      <c r="D134" s="644">
        <f>SUM(D132:D133)</f>
        <v>0</v>
      </c>
      <c r="H134" s="644">
        <f>SUM(H132:H133)</f>
        <v>0</v>
      </c>
      <c r="L134" s="644">
        <f>SUM(L132:L133)</f>
        <v>0</v>
      </c>
      <c r="P134" s="644">
        <f>SUM(P132:P133)</f>
        <v>0</v>
      </c>
      <c r="T134" s="644">
        <f>SUM(T132:T133)</f>
        <v>0</v>
      </c>
      <c r="X134" s="644">
        <f>SUM(X132:X133)</f>
        <v>0</v>
      </c>
      <c r="AB134" s="644">
        <f>SUM(AB132:AB133)</f>
        <v>0</v>
      </c>
      <c r="AF134" s="644">
        <f>SUM(AF132:AF133)</f>
        <v>0</v>
      </c>
      <c r="AJ134" s="644">
        <f>SUM(AJ132:AJ133)</f>
        <v>0</v>
      </c>
      <c r="AN134" s="644">
        <f>SUM(AN132:AN133)</f>
        <v>0</v>
      </c>
      <c r="AR134" s="644">
        <f>SUM(AR132:AR133)</f>
        <v>0</v>
      </c>
      <c r="AV134" s="644">
        <f>SUM(AV132:AV133)</f>
        <v>0</v>
      </c>
      <c r="AX134" s="675">
        <f>SUM(AX132:AX133)</f>
        <v>0</v>
      </c>
      <c r="AY134" s="15"/>
      <c r="AZ134" s="674">
        <f ca="1">SUM(AZ132:AZ133)</f>
        <v>0</v>
      </c>
      <c r="BA134" s="15"/>
      <c r="BB134" s="86">
        <f>SUM(BB132:BB133)</f>
        <v>20000</v>
      </c>
      <c r="BC134" s="5"/>
    </row>
    <row r="135" spans="1:55" x14ac:dyDescent="0.2">
      <c r="D135" s="71"/>
      <c r="H135" s="71"/>
      <c r="L135" s="71"/>
      <c r="P135" s="71"/>
      <c r="T135" s="71"/>
      <c r="X135" s="71"/>
      <c r="AB135" s="71"/>
      <c r="AF135" s="71"/>
      <c r="AJ135" s="71"/>
      <c r="AN135" s="71"/>
      <c r="AR135" s="71"/>
      <c r="AV135" s="71"/>
      <c r="AX135" s="70"/>
      <c r="AZ135" s="77"/>
      <c r="BB135" s="86"/>
      <c r="BC135" s="6"/>
    </row>
    <row r="136" spans="1:55" x14ac:dyDescent="0.2">
      <c r="A136" s="4">
        <v>57000</v>
      </c>
      <c r="B136" s="395" t="s">
        <v>349</v>
      </c>
      <c r="D136" s="71"/>
      <c r="H136" s="71"/>
      <c r="L136" s="71"/>
      <c r="P136" s="71"/>
      <c r="T136" s="71"/>
      <c r="X136" s="71"/>
      <c r="AB136" s="71"/>
      <c r="AF136" s="71"/>
      <c r="AJ136" s="71"/>
      <c r="AN136" s="71"/>
      <c r="AR136" s="71"/>
      <c r="AV136" s="71"/>
      <c r="AX136" s="71"/>
      <c r="AZ136" s="78"/>
      <c r="BB136" s="86"/>
      <c r="BC136" s="5"/>
    </row>
    <row r="137" spans="1:55" x14ac:dyDescent="0.2">
      <c r="A137" s="2">
        <v>57010</v>
      </c>
      <c r="C137" s="196" t="s">
        <v>350</v>
      </c>
      <c r="D137" s="71">
        <f>SUMIF('Budgeting Worksheet'!H606:H609,$B$4,'Budgeting Worksheet'!J606:J609)</f>
        <v>0</v>
      </c>
      <c r="H137" s="71">
        <f>SUMIF('Budgeting Worksheet'!L606:L609,$B$4,'Budgeting Worksheet'!N606:N609)</f>
        <v>0</v>
      </c>
      <c r="L137" s="71">
        <f>SUMIF('Budgeting Worksheet'!P606:P609,$B$4,'Budgeting Worksheet'!R606:R609)</f>
        <v>0</v>
      </c>
      <c r="P137" s="71">
        <f>SUMIF('Budgeting Worksheet'!T606:T609,$B$4,'Budgeting Worksheet'!V606:V609)</f>
        <v>0</v>
      </c>
      <c r="T137" s="71">
        <f>SUMIF('Budgeting Worksheet'!X606:X609,$B$4,'Budgeting Worksheet'!Z606:Z609)</f>
        <v>0</v>
      </c>
      <c r="X137" s="71">
        <f>SUMIF('Budgeting Worksheet'!AB606:AB609,$B$4,'Budgeting Worksheet'!AD606:AD609)</f>
        <v>0</v>
      </c>
      <c r="AB137" s="71">
        <f>SUMIF('Budgeting Worksheet'!AF606:AF609,$B$4,'Budgeting Worksheet'!AH606:AH609)</f>
        <v>0</v>
      </c>
      <c r="AF137" s="71">
        <f>SUMIF('Budgeting Worksheet'!AJ606:AJ609,$B$4,'Budgeting Worksheet'!AL606:AL609)</f>
        <v>0</v>
      </c>
      <c r="AJ137" s="71">
        <f>SUMIF('Budgeting Worksheet'!AN606:AN609,$B$4,'Budgeting Worksheet'!AP606:AP609)</f>
        <v>0</v>
      </c>
      <c r="AN137" s="71">
        <f>SUMIF('Budgeting Worksheet'!AR606:AR609,$B$4,'Budgeting Worksheet'!AT606:AT609)</f>
        <v>0</v>
      </c>
      <c r="AR137" s="71">
        <f>SUMIF('Budgeting Worksheet'!AV606:AV609,$B$4,'Budgeting Worksheet'!AX606:AX609)</f>
        <v>0</v>
      </c>
      <c r="AV137" s="71">
        <f>SUMIF('Budgeting Worksheet'!AZ606:AZ609,$B$4,'Budgeting Worksheet'!BB606:BB609)</f>
        <v>0</v>
      </c>
      <c r="AX137" s="71">
        <f>SUM(D137:AV137)</f>
        <v>0</v>
      </c>
      <c r="AZ137" s="78">
        <f ca="1">SUMIF('Budgeting Worksheet'!H606:H609,$B$4,'Budgeting Worksheet'!BJ610)</f>
        <v>0</v>
      </c>
      <c r="BB137" s="86">
        <v>14000</v>
      </c>
      <c r="BC137" s="5"/>
    </row>
    <row r="138" spans="1:55" x14ac:dyDescent="0.2">
      <c r="A138" s="2">
        <v>57020</v>
      </c>
      <c r="C138" s="196" t="s">
        <v>351</v>
      </c>
      <c r="D138" s="71">
        <f>SUMIF('Budgeting Worksheet'!H612:H615,$B$4,'Budgeting Worksheet'!J612:J615)</f>
        <v>0</v>
      </c>
      <c r="H138" s="71">
        <f>SUMIF('Budgeting Worksheet'!L612:L615,$B$4,'Budgeting Worksheet'!N612:N615)</f>
        <v>0</v>
      </c>
      <c r="L138" s="71">
        <f>SUMIF('Budgeting Worksheet'!P612:P615,$B$4,'Budgeting Worksheet'!R612:R615)</f>
        <v>0</v>
      </c>
      <c r="P138" s="71">
        <f>SUMIF('Budgeting Worksheet'!T612:T615,$B$4,'Budgeting Worksheet'!V612:V615)</f>
        <v>0</v>
      </c>
      <c r="T138" s="71">
        <f>SUMIF('Budgeting Worksheet'!X612:X615,$B$4,'Budgeting Worksheet'!Z612:Z615)</f>
        <v>0</v>
      </c>
      <c r="X138" s="71">
        <f>SUMIF('Budgeting Worksheet'!AB612:AB615,$B$4,'Budgeting Worksheet'!AD612:AD615)</f>
        <v>0</v>
      </c>
      <c r="AB138" s="71">
        <f>SUMIF('Budgeting Worksheet'!AF612:AF615,$B$4,'Budgeting Worksheet'!AH612:AH615)</f>
        <v>0</v>
      </c>
      <c r="AF138" s="71">
        <f>SUMIF('Budgeting Worksheet'!AJ612:AJ615,$B$4,'Budgeting Worksheet'!AL612:AL615)</f>
        <v>0</v>
      </c>
      <c r="AJ138" s="71">
        <f>SUMIF('Budgeting Worksheet'!AN612:AN615,$B$4,'Budgeting Worksheet'!AP612:AP615)</f>
        <v>0</v>
      </c>
      <c r="AN138" s="71">
        <f>SUMIF('Budgeting Worksheet'!AR612:AR615,$B$4,'Budgeting Worksheet'!AT612:AT615)</f>
        <v>0</v>
      </c>
      <c r="AR138" s="71">
        <f>SUMIF('Budgeting Worksheet'!AV612:AV615,$B$4,'Budgeting Worksheet'!AX612:AX615)</f>
        <v>0</v>
      </c>
      <c r="AV138" s="71">
        <f>SUMIF('Budgeting Worksheet'!AZ612:AZ615,$B$4,'Budgeting Worksheet'!BB612:BB615)</f>
        <v>0</v>
      </c>
      <c r="AX138" s="71">
        <f>SUM(D138:AV138)</f>
        <v>0</v>
      </c>
      <c r="AZ138" s="78">
        <f ca="1">SUMIF('Budgeting Worksheet'!H612:H615,$B$4,'Budgeting Worksheet'!BJ616)</f>
        <v>0</v>
      </c>
      <c r="BB138" s="86">
        <v>42813.94</v>
      </c>
      <c r="BC138" s="5"/>
    </row>
    <row r="139" spans="1:55" x14ac:dyDescent="0.2">
      <c r="A139" s="2">
        <v>57030</v>
      </c>
      <c r="C139" s="196" t="s">
        <v>352</v>
      </c>
      <c r="D139" s="71">
        <f>SUMIF('Budgeting Worksheet'!H618:H621,$B$4,'Budgeting Worksheet'!J618:J621)</f>
        <v>0</v>
      </c>
      <c r="H139" s="71">
        <f>SUMIF('Budgeting Worksheet'!L618:L621,$B$4,'Budgeting Worksheet'!N618:N621)</f>
        <v>0</v>
      </c>
      <c r="L139" s="71">
        <f>SUMIF('Budgeting Worksheet'!P618:P621,$B$4,'Budgeting Worksheet'!R618:R621)</f>
        <v>0</v>
      </c>
      <c r="P139" s="71">
        <f>SUMIF('Budgeting Worksheet'!T618:T621,$B$4,'Budgeting Worksheet'!V618:V621)</f>
        <v>0</v>
      </c>
      <c r="T139" s="71">
        <f>SUMIF('Budgeting Worksheet'!X618:X621,$B$4,'Budgeting Worksheet'!Z618:Z621)</f>
        <v>0</v>
      </c>
      <c r="X139" s="71">
        <f>SUMIF('Budgeting Worksheet'!AB618:AB621,$B$4,'Budgeting Worksheet'!AD618:AD621)</f>
        <v>0</v>
      </c>
      <c r="AB139" s="71">
        <f>SUMIF('Budgeting Worksheet'!AF618:AF621,$B$4,'Budgeting Worksheet'!AH618:AH621)</f>
        <v>0</v>
      </c>
      <c r="AF139" s="71">
        <f>SUMIF('Budgeting Worksheet'!AJ618:AJ621,$B$4,'Budgeting Worksheet'!AL618:AL621)</f>
        <v>0</v>
      </c>
      <c r="AJ139" s="71">
        <f>SUMIF('Budgeting Worksheet'!AN618:AN621,$B$4,'Budgeting Worksheet'!AP618:AP621)</f>
        <v>0</v>
      </c>
      <c r="AN139" s="71">
        <f>SUMIF('Budgeting Worksheet'!AR618:AR621,$B$4,'Budgeting Worksheet'!AT618:AT621)</f>
        <v>0</v>
      </c>
      <c r="AR139" s="71">
        <f>SUMIF('Budgeting Worksheet'!AV618:AV621,$B$4,'Budgeting Worksheet'!AX618:AX621)</f>
        <v>0</v>
      </c>
      <c r="AV139" s="71">
        <f>SUMIF('Budgeting Worksheet'!AZ618:AZ621,$B$4,'Budgeting Worksheet'!BB618:BB621)</f>
        <v>0</v>
      </c>
      <c r="AX139" s="71">
        <f t="shared" ref="AX139:AX141" si="8">SUM(D139:AV139)</f>
        <v>0</v>
      </c>
      <c r="AZ139" s="78">
        <f ca="1">SUMIF('Budgeting Worksheet'!H618:H621,$B$4,'Budgeting Worksheet'!BJ622)</f>
        <v>0</v>
      </c>
      <c r="BB139" s="86">
        <v>23028.75</v>
      </c>
      <c r="BC139" s="5"/>
    </row>
    <row r="140" spans="1:55" x14ac:dyDescent="0.2">
      <c r="A140" s="2">
        <v>57040</v>
      </c>
      <c r="C140" s="196" t="s">
        <v>353</v>
      </c>
      <c r="D140" s="71">
        <f>SUMIF('Budgeting Worksheet'!H624:H627,$B$4,'Budgeting Worksheet'!J624:J627)</f>
        <v>0</v>
      </c>
      <c r="H140" s="71">
        <f>SUMIF('Budgeting Worksheet'!L624:L627,$B$4,'Budgeting Worksheet'!N624:N627)</f>
        <v>0</v>
      </c>
      <c r="L140" s="71">
        <f>SUMIF('Budgeting Worksheet'!P624:P627,$B$4,'Budgeting Worksheet'!R624:R627)</f>
        <v>0</v>
      </c>
      <c r="P140" s="71">
        <f>SUMIF('Budgeting Worksheet'!T624:T627,$B$4,'Budgeting Worksheet'!V624:V627)</f>
        <v>0</v>
      </c>
      <c r="T140" s="71">
        <f>SUMIF('Budgeting Worksheet'!X624:X627,$B$4,'Budgeting Worksheet'!Z624:Z627)</f>
        <v>0</v>
      </c>
      <c r="X140" s="71">
        <f>SUMIF('Budgeting Worksheet'!AB624:AB627,$B$4,'Budgeting Worksheet'!AD624:AD627)</f>
        <v>0</v>
      </c>
      <c r="AB140" s="71">
        <f>SUMIF('Budgeting Worksheet'!AF624:AF627,$B$4,'Budgeting Worksheet'!AH624:AH627)</f>
        <v>0</v>
      </c>
      <c r="AF140" s="71">
        <f>SUMIF('Budgeting Worksheet'!AJ624:AJ627,$B$4,'Budgeting Worksheet'!AL624:AL627)</f>
        <v>0</v>
      </c>
      <c r="AJ140" s="71">
        <f>SUMIF('Budgeting Worksheet'!AN624:AN627,$B$4,'Budgeting Worksheet'!AP624:AP627)</f>
        <v>0</v>
      </c>
      <c r="AN140" s="71">
        <f>SUMIF('Budgeting Worksheet'!AR624:AR627,$B$4,'Budgeting Worksheet'!AT624:AT627)</f>
        <v>0</v>
      </c>
      <c r="AR140" s="71">
        <f>SUMIF('Budgeting Worksheet'!AV624:AV627,$B$4,'Budgeting Worksheet'!AX624:AX627)</f>
        <v>0</v>
      </c>
      <c r="AV140" s="71">
        <f>SUMIF('Budgeting Worksheet'!AZ624:AZ627,$B$4,'Budgeting Worksheet'!BB624:BB627)</f>
        <v>0</v>
      </c>
      <c r="AX140" s="71">
        <f t="shared" si="8"/>
        <v>0</v>
      </c>
      <c r="AZ140" s="78">
        <f ca="1">SUMIF('Budgeting Worksheet'!H624:H627,$B$4,'Budgeting Worksheet'!BJ628)</f>
        <v>0</v>
      </c>
      <c r="BB140" s="86">
        <v>0</v>
      </c>
      <c r="BC140" s="6"/>
    </row>
    <row r="141" spans="1:55" x14ac:dyDescent="0.2">
      <c r="A141" s="2">
        <v>57050</v>
      </c>
      <c r="B141" s="395"/>
      <c r="C141" s="196" t="s">
        <v>354</v>
      </c>
      <c r="D141" s="71">
        <f>SUMIF('Budgeting Worksheet'!H630:H633,$B$4,'Budgeting Worksheet'!J630:J633)</f>
        <v>0</v>
      </c>
      <c r="H141" s="71">
        <f>SUMIF('Budgeting Worksheet'!L630:L633,$B$4,'Budgeting Worksheet'!N630:N633)</f>
        <v>0</v>
      </c>
      <c r="L141" s="71">
        <f>SUMIF('Budgeting Worksheet'!P630:P633,$B$4,'Budgeting Worksheet'!R630:R633)</f>
        <v>0</v>
      </c>
      <c r="P141" s="71">
        <f>SUMIF('Budgeting Worksheet'!T630:T633,$B$4,'Budgeting Worksheet'!V630:V633)</f>
        <v>0</v>
      </c>
      <c r="T141" s="71">
        <f>SUMIF('Budgeting Worksheet'!X630:X633,$B$4,'Budgeting Worksheet'!Z630:Z633)</f>
        <v>0</v>
      </c>
      <c r="X141" s="71">
        <f>SUMIF('Budgeting Worksheet'!AB630:AB633,$B$4,'Budgeting Worksheet'!AD630:AD633)</f>
        <v>0</v>
      </c>
      <c r="AB141" s="71">
        <f>SUMIF('Budgeting Worksheet'!AF630:AF633,$B$4,'Budgeting Worksheet'!AH630:AH633)</f>
        <v>0</v>
      </c>
      <c r="AF141" s="71">
        <f>SUMIF('Budgeting Worksheet'!AJ630:AJ633,$B$4,'Budgeting Worksheet'!AL630:AL633)</f>
        <v>0</v>
      </c>
      <c r="AJ141" s="71">
        <f>SUMIF('Budgeting Worksheet'!AN630:AN633,$B$4,'Budgeting Worksheet'!AP630:AP633)</f>
        <v>0</v>
      </c>
      <c r="AN141" s="71">
        <f>SUMIF('Budgeting Worksheet'!AR630:AR633,$B$4,'Budgeting Worksheet'!AT630:AT633)</f>
        <v>0</v>
      </c>
      <c r="AR141" s="71">
        <f>SUMIF('Budgeting Worksheet'!AV630:AV633,$B$4,'Budgeting Worksheet'!AX630:AX633)</f>
        <v>0</v>
      </c>
      <c r="AV141" s="71">
        <f>SUMIF('Budgeting Worksheet'!AZ630:AZ633,$B$4,'Budgeting Worksheet'!BB630:BB633)</f>
        <v>0</v>
      </c>
      <c r="AX141" s="71">
        <f t="shared" si="8"/>
        <v>0</v>
      </c>
      <c r="AZ141" s="78">
        <f ca="1">SUMIF('Budgeting Worksheet'!H630:H633,$B$4,'Budgeting Worksheet'!BJ634)</f>
        <v>0</v>
      </c>
      <c r="BB141" s="780">
        <v>2435.52</v>
      </c>
      <c r="BC141" s="5"/>
    </row>
    <row r="142" spans="1:55" x14ac:dyDescent="0.2">
      <c r="B142" s="395" t="s">
        <v>170</v>
      </c>
      <c r="D142" s="644">
        <f>SUM(D137:D141)</f>
        <v>0</v>
      </c>
      <c r="H142" s="644">
        <f>SUM(H137:H141)</f>
        <v>0</v>
      </c>
      <c r="L142" s="644">
        <f>SUM(L137:L141)</f>
        <v>0</v>
      </c>
      <c r="P142" s="644">
        <f>SUM(P137:P141)</f>
        <v>0</v>
      </c>
      <c r="T142" s="644">
        <f>SUM(T137:T141)</f>
        <v>0</v>
      </c>
      <c r="X142" s="644">
        <f>SUM(X137:X141)</f>
        <v>0</v>
      </c>
      <c r="AB142" s="644">
        <f>SUM(AB137:AB141)</f>
        <v>0</v>
      </c>
      <c r="AF142" s="644">
        <f>SUM(AF137:AF141)</f>
        <v>0</v>
      </c>
      <c r="AJ142" s="644">
        <f>SUM(AJ137:AJ141)</f>
        <v>0</v>
      </c>
      <c r="AN142" s="644">
        <f>SUM(AN137:AN141)</f>
        <v>0</v>
      </c>
      <c r="AR142" s="644">
        <f>SUM(AR137:AR141)</f>
        <v>0</v>
      </c>
      <c r="AV142" s="644">
        <f>SUM(AV137:AV141)</f>
        <v>0</v>
      </c>
      <c r="AX142" s="673">
        <f>SUM(AX137:AX141)</f>
        <v>0</v>
      </c>
      <c r="AZ142" s="670">
        <f ca="1">SUM(AZ137:AZ141)</f>
        <v>0</v>
      </c>
      <c r="BB142" s="85">
        <f>SUM(BB137:BB141)</f>
        <v>82278.210000000006</v>
      </c>
      <c r="BC142" s="5"/>
    </row>
    <row r="143" spans="1:55" x14ac:dyDescent="0.2">
      <c r="B143" s="395"/>
      <c r="D143" s="71"/>
      <c r="H143" s="71"/>
      <c r="L143" s="71"/>
      <c r="P143" s="71"/>
      <c r="T143" s="71"/>
      <c r="X143" s="71"/>
      <c r="AB143" s="71"/>
      <c r="AF143" s="71"/>
      <c r="AJ143" s="71"/>
      <c r="AN143" s="71"/>
      <c r="AR143" s="71"/>
      <c r="AV143" s="71"/>
      <c r="AX143" s="71"/>
      <c r="AY143" s="15"/>
      <c r="AZ143" s="78"/>
      <c r="BA143" s="15"/>
      <c r="BB143" s="86"/>
      <c r="BC143" s="5"/>
    </row>
    <row r="144" spans="1:55" x14ac:dyDescent="0.2">
      <c r="A144" s="4">
        <v>57600</v>
      </c>
      <c r="B144" s="395" t="s">
        <v>550</v>
      </c>
      <c r="D144" s="70">
        <f>SUMIF('Budgeting Worksheet'!H640:H643,$B$4,'Budgeting Worksheet'!J640:J643)</f>
        <v>0</v>
      </c>
      <c r="H144" s="70">
        <f>SUMIF('Budgeting Worksheet'!L640:L643,$B$4,'Budgeting Worksheet'!N640:N643)</f>
        <v>0</v>
      </c>
      <c r="L144" s="70">
        <f>SUMIF('Budgeting Worksheet'!P640:P643,$B$4,'Budgeting Worksheet'!R640:R643)</f>
        <v>0</v>
      </c>
      <c r="P144" s="70">
        <f>SUMIF('Budgeting Worksheet'!T640:T643,$B$4,'Budgeting Worksheet'!V640:V643)</f>
        <v>0</v>
      </c>
      <c r="T144" s="70">
        <f>SUMIF('Budgeting Worksheet'!X640:X643,$B$4,'Budgeting Worksheet'!Z640:Z643)</f>
        <v>0</v>
      </c>
      <c r="X144" s="70">
        <f>SUMIF('Budgeting Worksheet'!AB640:AB643,$B$4,'Budgeting Worksheet'!AD640:AD643)</f>
        <v>0</v>
      </c>
      <c r="AB144" s="70">
        <f>SUMIF('Budgeting Worksheet'!AF640:AF643,$B$4,'Budgeting Worksheet'!AH640:AH643)</f>
        <v>0</v>
      </c>
      <c r="AF144" s="70">
        <f>SUMIF('Budgeting Worksheet'!AJ640:AJ643,$B$4,'Budgeting Worksheet'!AL640:AL643)</f>
        <v>0</v>
      </c>
      <c r="AJ144" s="70">
        <f>SUMIF('Budgeting Worksheet'!AN640:AN643,$B$4,'Budgeting Worksheet'!AP640:AP643)</f>
        <v>0</v>
      </c>
      <c r="AN144" s="70">
        <f>SUMIF('Budgeting Worksheet'!AR640:AR643,$B$4,'Budgeting Worksheet'!AT640:AT643)</f>
        <v>0</v>
      </c>
      <c r="AR144" s="70">
        <f>SUMIF('Budgeting Worksheet'!AV640:AV643,$B$4,'Budgeting Worksheet'!AX640:AX643)</f>
        <v>0</v>
      </c>
      <c r="AV144" s="70">
        <f>SUMIF('Budgeting Worksheet'!AZ640:AZ643,$B$4,'Budgeting Worksheet'!BB640:BB643)</f>
        <v>0</v>
      </c>
      <c r="AX144" s="71">
        <f>SUM(D144:AV144)</f>
        <v>0</v>
      </c>
      <c r="AY144" s="15"/>
      <c r="AZ144" s="78">
        <f ca="1">SUMIF('Budgeting Worksheet'!H640:H643,$B$4,'Budgeting Worksheet'!BJ644)</f>
        <v>0</v>
      </c>
      <c r="BA144" s="15"/>
      <c r="BB144" s="86">
        <v>3757.47</v>
      </c>
      <c r="BC144" s="5"/>
    </row>
    <row r="145" spans="1:55" x14ac:dyDescent="0.2">
      <c r="A145" s="4">
        <v>57700</v>
      </c>
      <c r="B145" s="395" t="s">
        <v>355</v>
      </c>
      <c r="D145" s="70">
        <f>SUMIF('Budgeting Worksheet'!H650:H653,$B$4,'Budgeting Worksheet'!J650:J653)</f>
        <v>0</v>
      </c>
      <c r="H145" s="70">
        <f>SUMIF('Budgeting Worksheet'!L650:L653,$B$4,'Budgeting Worksheet'!N650:N653)</f>
        <v>0</v>
      </c>
      <c r="L145" s="70">
        <f>SUMIF('Budgeting Worksheet'!P650:P653,$B$4,'Budgeting Worksheet'!R650:R653)</f>
        <v>0</v>
      </c>
      <c r="P145" s="70">
        <f>SUMIF('Budgeting Worksheet'!T650:T653,$B$4,'Budgeting Worksheet'!V650:V653)</f>
        <v>0</v>
      </c>
      <c r="T145" s="70">
        <f>SUMIF('Budgeting Worksheet'!X650:X653,$B$4,'Budgeting Worksheet'!Z650:Z653)</f>
        <v>0</v>
      </c>
      <c r="X145" s="70">
        <f>SUMIF('Budgeting Worksheet'!AB650:AB653,$B$4,'Budgeting Worksheet'!AD650:AD653)</f>
        <v>0</v>
      </c>
      <c r="AB145" s="70">
        <f>SUMIF('Budgeting Worksheet'!AF650:AF653,$B$4,'Budgeting Worksheet'!AH650:AH653)</f>
        <v>0</v>
      </c>
      <c r="AF145" s="70">
        <f>SUMIF('Budgeting Worksheet'!AJ650:AJ653,$B$4,'Budgeting Worksheet'!AL650:AL653)</f>
        <v>0</v>
      </c>
      <c r="AJ145" s="70">
        <f>SUMIF('Budgeting Worksheet'!AN650:AN653,$B$4,'Budgeting Worksheet'!AP650:AP653)</f>
        <v>0</v>
      </c>
      <c r="AN145" s="70">
        <f>SUMIF('Budgeting Worksheet'!AR650:AR653,$B$4,'Budgeting Worksheet'!AT650:AT653)</f>
        <v>0</v>
      </c>
      <c r="AR145" s="70">
        <f>SUMIF('Budgeting Worksheet'!AV650:AV653,$B$4,'Budgeting Worksheet'!AX650:AX653)</f>
        <v>0</v>
      </c>
      <c r="AV145" s="70">
        <f>SUMIF('Budgeting Worksheet'!AZ650:AZ653,$B$4,'Budgeting Worksheet'!BB650:BB653)</f>
        <v>0</v>
      </c>
      <c r="AX145" s="71">
        <f>SUM(D145:AV145)</f>
        <v>0</v>
      </c>
      <c r="AY145" s="15"/>
      <c r="AZ145" s="78">
        <f ca="1">SUMIF('Budgeting Worksheet'!H650:H653,$B$4,'Budgeting Worksheet'!BJ654)</f>
        <v>0</v>
      </c>
      <c r="BA145" s="15"/>
      <c r="BB145" s="86">
        <v>0</v>
      </c>
      <c r="BC145" s="5"/>
    </row>
    <row r="146" spans="1:55" x14ac:dyDescent="0.2">
      <c r="A146" s="4"/>
      <c r="B146" s="395"/>
      <c r="D146" s="71"/>
      <c r="H146" s="71"/>
      <c r="L146" s="71"/>
      <c r="P146" s="71"/>
      <c r="T146" s="71"/>
      <c r="X146" s="71"/>
      <c r="AB146" s="71"/>
      <c r="AF146" s="71"/>
      <c r="AJ146" s="71"/>
      <c r="AN146" s="71"/>
      <c r="AR146" s="71"/>
      <c r="AV146" s="71"/>
      <c r="AX146" s="71"/>
      <c r="AY146" s="15"/>
      <c r="AZ146" s="78"/>
      <c r="BA146" s="15"/>
      <c r="BB146" s="86"/>
      <c r="BC146" s="5"/>
    </row>
    <row r="147" spans="1:55" x14ac:dyDescent="0.2">
      <c r="A147" s="4">
        <v>58000</v>
      </c>
      <c r="B147" s="395" t="s">
        <v>356</v>
      </c>
      <c r="D147" s="71"/>
      <c r="H147" s="71"/>
      <c r="L147" s="71"/>
      <c r="P147" s="71"/>
      <c r="T147" s="71"/>
      <c r="X147" s="71"/>
      <c r="AB147" s="71"/>
      <c r="AF147" s="71"/>
      <c r="AJ147" s="71"/>
      <c r="AN147" s="71"/>
      <c r="AR147" s="71"/>
      <c r="AV147" s="71"/>
      <c r="AX147" s="70"/>
      <c r="AZ147" s="77"/>
      <c r="BB147" s="86"/>
      <c r="BC147" s="6"/>
    </row>
    <row r="148" spans="1:55" x14ac:dyDescent="0.2">
      <c r="A148" s="2">
        <v>58010</v>
      </c>
      <c r="C148" s="196" t="s">
        <v>357</v>
      </c>
      <c r="D148" s="71">
        <f>SUMIF('Budgeting Worksheet'!H660:H663,$B$4,'Budgeting Worksheet'!J660:J663)</f>
        <v>0</v>
      </c>
      <c r="H148" s="71">
        <f>SUMIF('Budgeting Worksheet'!L660:L663,$B$4,'Budgeting Worksheet'!N660:N663)</f>
        <v>0</v>
      </c>
      <c r="L148" s="71">
        <f>SUMIF('Budgeting Worksheet'!P660:P663,$B$4,'Budgeting Worksheet'!R660:R663)</f>
        <v>0</v>
      </c>
      <c r="P148" s="71">
        <f>SUMIF('Budgeting Worksheet'!T660:T663,$B$4,'Budgeting Worksheet'!V660:V663)</f>
        <v>0</v>
      </c>
      <c r="T148" s="71">
        <f>SUMIF('Budgeting Worksheet'!X660:X663,$B$4,'Budgeting Worksheet'!Z660:Z663)</f>
        <v>0</v>
      </c>
      <c r="X148" s="71">
        <f>SUMIF('Budgeting Worksheet'!AB660:AB663,$B$4,'Budgeting Worksheet'!AD660:AD663)</f>
        <v>0</v>
      </c>
      <c r="AB148" s="71">
        <f>SUMIF('Budgeting Worksheet'!AF660:AF663,$B$4,'Budgeting Worksheet'!AH660:AH663)</f>
        <v>0</v>
      </c>
      <c r="AF148" s="71">
        <f>SUMIF('Budgeting Worksheet'!AJ660:AJ663,$B$4,'Budgeting Worksheet'!AL660:AL663)</f>
        <v>0</v>
      </c>
      <c r="AJ148" s="71">
        <f>SUMIF('Budgeting Worksheet'!AN660:AN663,$B$4,'Budgeting Worksheet'!AP660:AP663)</f>
        <v>0</v>
      </c>
      <c r="AN148" s="71">
        <f>SUMIF('Budgeting Worksheet'!AR660:AR663,$B$4,'Budgeting Worksheet'!AT660:AT663)</f>
        <v>0</v>
      </c>
      <c r="AR148" s="71">
        <f>SUMIF('Budgeting Worksheet'!AV660:AV663,$B$4,'Budgeting Worksheet'!AX660:AX663)</f>
        <v>0</v>
      </c>
      <c r="AV148" s="71">
        <f>SUMIF('Budgeting Worksheet'!AZ660:AZ663,$B$4,'Budgeting Worksheet'!BB660:BB663)</f>
        <v>0</v>
      </c>
      <c r="AX148" s="71">
        <f>SUM(D148:AV148)</f>
        <v>0</v>
      </c>
      <c r="AZ148" s="78">
        <f ca="1">SUMIF('Budgeting Worksheet'!H660:H663,$B$4,'Budgeting Worksheet'!BJ664)</f>
        <v>0</v>
      </c>
      <c r="BB148" s="86">
        <v>0</v>
      </c>
      <c r="BC148" s="5"/>
    </row>
    <row r="149" spans="1:55" x14ac:dyDescent="0.2">
      <c r="A149" s="2">
        <v>58020</v>
      </c>
      <c r="C149" s="196" t="s">
        <v>358</v>
      </c>
      <c r="D149" s="71">
        <f>SUMIF('Budgeting Worksheet'!H666:H669,$B$4,'Budgeting Worksheet'!J666:J669)</f>
        <v>0</v>
      </c>
      <c r="H149" s="71">
        <f>SUMIF('Budgeting Worksheet'!L666:L669,$B$4,'Budgeting Worksheet'!N666:N669)</f>
        <v>0</v>
      </c>
      <c r="L149" s="71">
        <f>SUMIF('Budgeting Worksheet'!P666:P669,$B$4,'Budgeting Worksheet'!R666:R669)</f>
        <v>0</v>
      </c>
      <c r="P149" s="71">
        <f>SUMIF('Budgeting Worksheet'!T666:T669,$B$4,'Budgeting Worksheet'!V666:V669)</f>
        <v>0</v>
      </c>
      <c r="T149" s="71">
        <f>SUMIF('Budgeting Worksheet'!X666:X669,$B$4,'Budgeting Worksheet'!Z666:Z669)</f>
        <v>0</v>
      </c>
      <c r="X149" s="71">
        <f>SUMIF('Budgeting Worksheet'!AB666:AB669,$B$4,'Budgeting Worksheet'!AD666:AD669)</f>
        <v>0</v>
      </c>
      <c r="AB149" s="71">
        <f>SUMIF('Budgeting Worksheet'!AF666:AF669,$B$4,'Budgeting Worksheet'!AH666:AH669)</f>
        <v>0</v>
      </c>
      <c r="AF149" s="71">
        <f>SUMIF('Budgeting Worksheet'!AJ666:AJ669,$B$4,'Budgeting Worksheet'!AL666:AL669)</f>
        <v>0</v>
      </c>
      <c r="AJ149" s="71">
        <f>SUMIF('Budgeting Worksheet'!AN666:AN669,$B$4,'Budgeting Worksheet'!AP666:AP669)</f>
        <v>0</v>
      </c>
      <c r="AN149" s="71">
        <f>SUMIF('Budgeting Worksheet'!AR666:AR669,$B$4,'Budgeting Worksheet'!AT666:AT669)</f>
        <v>0</v>
      </c>
      <c r="AR149" s="71">
        <f>SUMIF('Budgeting Worksheet'!AV666:AV669,$B$4,'Budgeting Worksheet'!AX666:AX669)</f>
        <v>0</v>
      </c>
      <c r="AV149" s="71">
        <f>SUMIF('Budgeting Worksheet'!AZ666:AZ669,$B$4,'Budgeting Worksheet'!BB666:BB669)</f>
        <v>0</v>
      </c>
      <c r="AX149" s="71">
        <f t="shared" ref="AX149:AX150" si="9">SUM(D149:AV149)</f>
        <v>0</v>
      </c>
      <c r="AZ149" s="78">
        <f ca="1">SUMIF('Budgeting Worksheet'!H666:H669,$B$4,'Budgeting Worksheet'!BJ670)</f>
        <v>0</v>
      </c>
      <c r="BB149" s="86">
        <v>0</v>
      </c>
      <c r="BC149" s="20"/>
    </row>
    <row r="150" spans="1:55" x14ac:dyDescent="0.2">
      <c r="A150" s="2">
        <v>58030</v>
      </c>
      <c r="B150" s="395"/>
      <c r="C150" s="196" t="s">
        <v>359</v>
      </c>
      <c r="D150" s="504">
        <f>SUMIF('Budgeting Worksheet'!H672:H675,$B$4,'Budgeting Worksheet'!J672:J675)</f>
        <v>0</v>
      </c>
      <c r="H150" s="504">
        <f>SUMIF('Budgeting Worksheet'!L672:L675,$B$4,'Budgeting Worksheet'!N672:N675)</f>
        <v>0</v>
      </c>
      <c r="L150" s="504">
        <f>SUMIF('Budgeting Worksheet'!P672:P675,$B$4,'Budgeting Worksheet'!R672:R675)</f>
        <v>0</v>
      </c>
      <c r="P150" s="504">
        <f>SUMIF('Budgeting Worksheet'!T672:T675,$B$4,'Budgeting Worksheet'!V672:V675)</f>
        <v>0</v>
      </c>
      <c r="T150" s="504">
        <f>SUMIF('Budgeting Worksheet'!X672:X675,$B$4,'Budgeting Worksheet'!Z672:Z675)</f>
        <v>0</v>
      </c>
      <c r="X150" s="504">
        <f>SUMIF('Budgeting Worksheet'!AB672:AB675,$B$4,'Budgeting Worksheet'!AD672:AD675)</f>
        <v>0</v>
      </c>
      <c r="AB150" s="504">
        <f>SUMIF('Budgeting Worksheet'!AF672:AF675,$B$4,'Budgeting Worksheet'!AH672:AH675)</f>
        <v>0</v>
      </c>
      <c r="AF150" s="504">
        <f>SUMIF('Budgeting Worksheet'!AJ672:AJ675,$B$4,'Budgeting Worksheet'!AL672:AL675)</f>
        <v>0</v>
      </c>
      <c r="AJ150" s="504">
        <f>SUMIF('Budgeting Worksheet'!AN672:AN675,$B$4,'Budgeting Worksheet'!AP672:AP675)</f>
        <v>0</v>
      </c>
      <c r="AN150" s="504">
        <f>SUMIF('Budgeting Worksheet'!AR672:AR675,$B$4,'Budgeting Worksheet'!AT672:AT675)</f>
        <v>0</v>
      </c>
      <c r="AR150" s="504">
        <f>SUMIF('Budgeting Worksheet'!AV672:AV675,$B$4,'Budgeting Worksheet'!AX672:AX675)</f>
        <v>0</v>
      </c>
      <c r="AV150" s="504">
        <f>SUMIF('Budgeting Worksheet'!AZ672:AZ675,$B$4,'Budgeting Worksheet'!BB672:BB675)</f>
        <v>0</v>
      </c>
      <c r="AX150" s="71">
        <f t="shared" si="9"/>
        <v>0</v>
      </c>
      <c r="AZ150" s="78">
        <f ca="1">SUMIF('Budgeting Worksheet'!H672:H675,$B$4,'Budgeting Worksheet'!BJ676)</f>
        <v>0</v>
      </c>
      <c r="BB150" s="780">
        <v>0</v>
      </c>
      <c r="BC150" s="20"/>
    </row>
    <row r="151" spans="1:55" x14ac:dyDescent="0.2">
      <c r="B151" s="395" t="s">
        <v>172</v>
      </c>
      <c r="D151" s="644">
        <f>SUM(D148:D150)</f>
        <v>0</v>
      </c>
      <c r="H151" s="644">
        <f>SUM(H148:H150)</f>
        <v>0</v>
      </c>
      <c r="L151" s="644">
        <f>SUM(L148:L150)</f>
        <v>0</v>
      </c>
      <c r="P151" s="644">
        <f>SUM(P148:P150)</f>
        <v>0</v>
      </c>
      <c r="T151" s="644">
        <f>SUM(T148:T150)</f>
        <v>0</v>
      </c>
      <c r="X151" s="644">
        <f>SUM(X148:X150)</f>
        <v>0</v>
      </c>
      <c r="AB151" s="644">
        <f>SUM(AB148:AB150)</f>
        <v>0</v>
      </c>
      <c r="AF151" s="644">
        <f>SUM(AF148:AF150)</f>
        <v>0</v>
      </c>
      <c r="AJ151" s="644">
        <f>SUM(AJ148:AJ150)</f>
        <v>0</v>
      </c>
      <c r="AN151" s="644">
        <f>SUM(AN148:AN150)</f>
        <v>0</v>
      </c>
      <c r="AR151" s="644">
        <f>SUM(AR148:AR150)</f>
        <v>0</v>
      </c>
      <c r="AV151" s="644">
        <f>SUM(AV148:AV150)</f>
        <v>0</v>
      </c>
      <c r="AX151" s="673">
        <f>SUM(AX148:AX150)</f>
        <v>0</v>
      </c>
      <c r="AZ151" s="670">
        <f ca="1">SUM(AZ148:AZ150)</f>
        <v>0</v>
      </c>
      <c r="BB151" s="86">
        <f>SUM(BB148:BB150)</f>
        <v>0</v>
      </c>
      <c r="BC151" s="20"/>
    </row>
    <row r="152" spans="1:55" x14ac:dyDescent="0.2">
      <c r="B152" s="395"/>
      <c r="D152" s="70"/>
      <c r="H152" s="70"/>
      <c r="L152" s="70"/>
      <c r="P152" s="70"/>
      <c r="T152" s="70"/>
      <c r="X152" s="70"/>
      <c r="AB152" s="70"/>
      <c r="AF152" s="70"/>
      <c r="AJ152" s="70"/>
      <c r="AN152" s="70"/>
      <c r="AR152" s="70"/>
      <c r="AV152" s="70"/>
      <c r="AX152" s="70"/>
      <c r="AZ152" s="77"/>
      <c r="BB152" s="86"/>
      <c r="BC152" s="20"/>
    </row>
    <row r="153" spans="1:55" x14ac:dyDescent="0.2">
      <c r="A153" s="4">
        <v>58200</v>
      </c>
      <c r="B153" s="395" t="s">
        <v>360</v>
      </c>
      <c r="D153" s="70"/>
      <c r="H153" s="70"/>
      <c r="L153" s="70"/>
      <c r="P153" s="70"/>
      <c r="T153" s="70"/>
      <c r="X153" s="70"/>
      <c r="AB153" s="70"/>
      <c r="AF153" s="70"/>
      <c r="AJ153" s="70"/>
      <c r="AN153" s="70"/>
      <c r="AR153" s="70"/>
      <c r="AV153" s="70"/>
      <c r="AX153" s="70"/>
      <c r="AZ153" s="77"/>
      <c r="BB153" s="86"/>
      <c r="BC153" s="20"/>
    </row>
    <row r="154" spans="1:55" x14ac:dyDescent="0.2">
      <c r="A154" s="2">
        <v>58210</v>
      </c>
      <c r="C154" s="196" t="s">
        <v>361</v>
      </c>
      <c r="D154" s="71">
        <f>SUMIF('Budgeting Worksheet'!H682:H685,$B$4,'Budgeting Worksheet'!J682:J685)</f>
        <v>0</v>
      </c>
      <c r="H154" s="71">
        <f>SUMIF('Budgeting Worksheet'!L682:L685,$B$4,'Budgeting Worksheet'!N682:N685)</f>
        <v>0</v>
      </c>
      <c r="L154" s="71">
        <f>SUMIF('Budgeting Worksheet'!P682:P685,$B$4,'Budgeting Worksheet'!R682:R685)</f>
        <v>0</v>
      </c>
      <c r="P154" s="71">
        <f>SUMIF('Budgeting Worksheet'!T682:T685,$B$4,'Budgeting Worksheet'!V682:V685)</f>
        <v>0</v>
      </c>
      <c r="T154" s="71">
        <f>SUMIF('Budgeting Worksheet'!X682:X685,$B$4,'Budgeting Worksheet'!Z682:Z685)</f>
        <v>0</v>
      </c>
      <c r="X154" s="71">
        <f>SUMIF('Budgeting Worksheet'!AB682:AB685,$B$4,'Budgeting Worksheet'!AD682:AD685)</f>
        <v>0</v>
      </c>
      <c r="AB154" s="71">
        <f>SUMIF('Budgeting Worksheet'!AF682:AF685,$B$4,'Budgeting Worksheet'!AH682:AH685)</f>
        <v>0</v>
      </c>
      <c r="AF154" s="71">
        <f>SUMIF('Budgeting Worksheet'!AJ682:AJ685,$B$4,'Budgeting Worksheet'!AL682:AL685)</f>
        <v>0</v>
      </c>
      <c r="AJ154" s="71">
        <f>SUMIF('Budgeting Worksheet'!AN682:AN685,$B$4,'Budgeting Worksheet'!AP682:AP685)</f>
        <v>0</v>
      </c>
      <c r="AN154" s="71">
        <f>SUMIF('Budgeting Worksheet'!AR682:AR685,$B$4,'Budgeting Worksheet'!AT682:AT685)</f>
        <v>0</v>
      </c>
      <c r="AR154" s="71">
        <f>SUMIF('Budgeting Worksheet'!AV682:AV685,$B$4,'Budgeting Worksheet'!AX682:AX685)</f>
        <v>0</v>
      </c>
      <c r="AV154" s="71">
        <f>SUMIF('Budgeting Worksheet'!AZ682:AZ685,$B$4,'Budgeting Worksheet'!BB682:BB685)</f>
        <v>0</v>
      </c>
      <c r="AX154" s="646">
        <f t="shared" ref="AX154" si="10">SUM(D154:AV154)</f>
        <v>0</v>
      </c>
      <c r="AZ154" s="647">
        <f ca="1">SUMIF('Budgeting Worksheet'!H682:H685,$B$4,'Budgeting Worksheet'!BJ686)</f>
        <v>0</v>
      </c>
      <c r="BB154" s="86">
        <v>133.37</v>
      </c>
      <c r="BC154" s="20"/>
    </row>
    <row r="155" spans="1:55" x14ac:dyDescent="0.2">
      <c r="A155" s="2">
        <v>58220</v>
      </c>
      <c r="C155" s="196" t="s">
        <v>362</v>
      </c>
      <c r="D155" s="504">
        <f>SUMIF('Budgeting Worksheet'!H688:H691,$B$4,'Budgeting Worksheet'!J688:J691)</f>
        <v>0</v>
      </c>
      <c r="H155" s="504">
        <f>SUMIF('Budgeting Worksheet'!L688:L691,$B$4,'Budgeting Worksheet'!N688:N691)</f>
        <v>0</v>
      </c>
      <c r="L155" s="504">
        <f>SUMIF('Budgeting Worksheet'!P688:P691,$B$4,'Budgeting Worksheet'!R688:R691)</f>
        <v>0</v>
      </c>
      <c r="P155" s="504">
        <f>SUMIF('Budgeting Worksheet'!T688:T691,$B$4,'Budgeting Worksheet'!V688:V691)</f>
        <v>0</v>
      </c>
      <c r="T155" s="504">
        <f>SUMIF('Budgeting Worksheet'!X688:X691,$B$4,'Budgeting Worksheet'!Z688:Z691)</f>
        <v>0</v>
      </c>
      <c r="X155" s="504">
        <f>SUMIF('Budgeting Worksheet'!AB688:AB691,$B$4,'Budgeting Worksheet'!AD688:AD691)</f>
        <v>0</v>
      </c>
      <c r="AB155" s="504">
        <f>SUMIF('Budgeting Worksheet'!AF688:AF691,$B$4,'Budgeting Worksheet'!AH688:AH691)</f>
        <v>0</v>
      </c>
      <c r="AF155" s="504">
        <f>SUMIF('Budgeting Worksheet'!AJ688:AJ691,$B$4,'Budgeting Worksheet'!AL688:AL691)</f>
        <v>0</v>
      </c>
      <c r="AJ155" s="504">
        <f>SUMIF('Budgeting Worksheet'!AN688:AN691,$B$4,'Budgeting Worksheet'!AP688:AP691)</f>
        <v>0</v>
      </c>
      <c r="AN155" s="504">
        <f>SUMIF('Budgeting Worksheet'!AR688:AR691,$B$4,'Budgeting Worksheet'!AT688:AT691)</f>
        <v>0</v>
      </c>
      <c r="AR155" s="504">
        <f>SUMIF('Budgeting Worksheet'!AV688:AV691,$B$4,'Budgeting Worksheet'!AX688:AX691)</f>
        <v>0</v>
      </c>
      <c r="AV155" s="504">
        <f>SUMIF('Budgeting Worksheet'!AZ688:AZ691,$B$4,'Budgeting Worksheet'!BB688:BB691)</f>
        <v>0</v>
      </c>
      <c r="AX155" s="646">
        <f>SUM(D155:AV155)</f>
        <v>0</v>
      </c>
      <c r="AZ155" s="647">
        <f ca="1">SUMIF('Budgeting Worksheet'!H688:H691,$B$4,'Budgeting Worksheet'!BJ689)</f>
        <v>0</v>
      </c>
      <c r="BB155" s="648">
        <v>76.34</v>
      </c>
      <c r="BC155" s="20"/>
    </row>
    <row r="156" spans="1:55" x14ac:dyDescent="0.2">
      <c r="B156" s="395" t="s">
        <v>360</v>
      </c>
      <c r="D156" s="644">
        <f>SUM(D154:D155)</f>
        <v>0</v>
      </c>
      <c r="H156" s="644">
        <f>SUM(H154:H155)</f>
        <v>0</v>
      </c>
      <c r="L156" s="644">
        <f>SUM(L154:L155)</f>
        <v>0</v>
      </c>
      <c r="P156" s="644">
        <f>SUM(P154:P155)</f>
        <v>0</v>
      </c>
      <c r="T156" s="644">
        <f>SUM(T154:T155)</f>
        <v>0</v>
      </c>
      <c r="X156" s="644">
        <f>SUM(X154:X155)</f>
        <v>0</v>
      </c>
      <c r="AB156" s="644">
        <f>SUM(AB154:AB155)</f>
        <v>0</v>
      </c>
      <c r="AF156" s="644">
        <f>SUM(AF154:AF155)</f>
        <v>0</v>
      </c>
      <c r="AJ156" s="644">
        <f>SUM(AJ154:AJ155)</f>
        <v>0</v>
      </c>
      <c r="AN156" s="644">
        <f>SUM(AN154:AN155)</f>
        <v>0</v>
      </c>
      <c r="AR156" s="644">
        <f>SUM(AR154:AR155)</f>
        <v>0</v>
      </c>
      <c r="AV156" s="644">
        <f>SUM(AV154:AV155)</f>
        <v>0</v>
      </c>
      <c r="AX156" s="673">
        <f>SUM(AX154:AX155)</f>
        <v>0</v>
      </c>
      <c r="AZ156" s="670">
        <f ca="1">SUM(AZ154:AZ155)</f>
        <v>0</v>
      </c>
      <c r="BB156" s="85">
        <f>SUM(BB154:BB155)</f>
        <v>209.71</v>
      </c>
      <c r="BC156" s="20"/>
    </row>
    <row r="157" spans="1:55" ht="13.5" thickBot="1" x14ac:dyDescent="0.25">
      <c r="B157" s="395"/>
      <c r="D157" s="70"/>
      <c r="H157" s="70"/>
      <c r="L157" s="70"/>
      <c r="P157" s="70"/>
      <c r="T157" s="70"/>
      <c r="X157" s="70"/>
      <c r="AB157" s="70"/>
      <c r="AF157" s="70"/>
      <c r="AJ157" s="70"/>
      <c r="AN157" s="70"/>
      <c r="AR157" s="70"/>
      <c r="AV157" s="70"/>
      <c r="AX157" s="70"/>
      <c r="AZ157" s="77"/>
      <c r="BB157" s="85"/>
      <c r="BC157" s="6"/>
    </row>
    <row r="158" spans="1:55" s="19" customFormat="1" ht="15.75" thickBot="1" x14ac:dyDescent="0.3">
      <c r="A158" s="8" t="s">
        <v>469</v>
      </c>
      <c r="B158" s="18"/>
      <c r="C158" s="18"/>
      <c r="D158" s="72">
        <f>SUM(D156,D151,D142:D145,D134,D129,D124,D97,D92,D86,D78,D72)</f>
        <v>0</v>
      </c>
      <c r="E158" s="18"/>
      <c r="F158" s="18"/>
      <c r="G158" s="18"/>
      <c r="H158" s="72">
        <f>SUM(H156,H151,H142:H145,H134,H129,H124,H97,H92,H86,H78,H72)</f>
        <v>0</v>
      </c>
      <c r="I158" s="18"/>
      <c r="J158" s="18"/>
      <c r="K158" s="18"/>
      <c r="L158" s="72">
        <f>SUM(L156,L151,L142:L145,L134,L129,L124,L97,L92,L86,L78,L72)</f>
        <v>0</v>
      </c>
      <c r="M158" s="18"/>
      <c r="N158" s="18"/>
      <c r="O158" s="18"/>
      <c r="P158" s="72">
        <f>SUM(P156,P151,P142:P145,P134,P129,P124,P97,P92,P86,P78,P72)</f>
        <v>0</v>
      </c>
      <c r="Q158" s="18"/>
      <c r="R158" s="18"/>
      <c r="S158" s="18"/>
      <c r="T158" s="72">
        <f>SUM(T156,T151,T142:T145,T134,T129,T124,T97,T92,T86,T78,T72)</f>
        <v>0</v>
      </c>
      <c r="U158" s="18"/>
      <c r="V158" s="18"/>
      <c r="W158" s="18"/>
      <c r="X158" s="72">
        <f>SUM(X156,X151,X142:X145,X134,X129,X124,X97,X92,X86,X78,X72)</f>
        <v>0</v>
      </c>
      <c r="Y158" s="18"/>
      <c r="Z158" s="18"/>
      <c r="AA158" s="18"/>
      <c r="AB158" s="72">
        <f>SUM(AB156,AB151,AB142:AB145,AB134,AB129,AB124,AB97,AB92,AB86,AB78,AB72)</f>
        <v>0</v>
      </c>
      <c r="AC158" s="18"/>
      <c r="AD158" s="18"/>
      <c r="AE158" s="18"/>
      <c r="AF158" s="72">
        <f>SUM(AF156,AF151,AF142:AF145,AF134,AF129,AF124,AF97,AF92,AF86,AF78,AF72)</f>
        <v>0</v>
      </c>
      <c r="AG158" s="18"/>
      <c r="AH158" s="18"/>
      <c r="AI158" s="18"/>
      <c r="AJ158" s="72">
        <f>SUM(AJ156,AJ151,AJ142:AJ145,AJ134,AJ129,AJ124,AJ97,AJ92,AJ86,AJ78,AJ72)</f>
        <v>0</v>
      </c>
      <c r="AK158" s="18"/>
      <c r="AL158" s="18"/>
      <c r="AM158" s="18"/>
      <c r="AN158" s="72">
        <f>SUM(AN156,AN151,AN142:AN145,AN134,AN129,AN124,AN97,AN92,AN86,AN78,AN72)</f>
        <v>0</v>
      </c>
      <c r="AO158" s="18"/>
      <c r="AP158" s="18"/>
      <c r="AQ158" s="18"/>
      <c r="AR158" s="72">
        <f>SUM(AR156,AR151,AR142:AR145,AR134,AR129,AR124,AR97,AR92,AR86,AR78,AR72)</f>
        <v>0</v>
      </c>
      <c r="AS158" s="18"/>
      <c r="AT158" s="18"/>
      <c r="AU158" s="18"/>
      <c r="AV158" s="72">
        <f>SUM(AV156,AV151,AV142:AV145,AV134,AV129,AV124,AV97,AV92,AV86,AV78,AV72)</f>
        <v>0</v>
      </c>
      <c r="AW158" s="18"/>
      <c r="AX158" s="72">
        <f>SUM(AX156,AX151,AX142:AX145,AX134,AX129,AX124,AX97,AX92,AX86,AX78,AX72)</f>
        <v>0</v>
      </c>
      <c r="AY158" s="18"/>
      <c r="AZ158" s="72">
        <f ca="1">SUM(AZ156,AZ151,AZ142:AZ145,AZ134,AZ129,AZ124,AZ97,AZ92,AZ86,AZ78,AZ72)</f>
        <v>0</v>
      </c>
      <c r="BA158" s="18"/>
      <c r="BB158" s="72">
        <f>SUM(BB156,BB151,BB142:BB145,BB134,BB129,BB124,BB97,BB92,BB86,BB78,BB72)</f>
        <v>276268.16000000003</v>
      </c>
      <c r="BC158" s="16"/>
    </row>
    <row r="159" spans="1:55" x14ac:dyDescent="0.2">
      <c r="D159" s="71"/>
      <c r="H159" s="71"/>
      <c r="L159" s="71"/>
      <c r="P159" s="71"/>
      <c r="T159" s="71"/>
      <c r="X159" s="71"/>
      <c r="AB159" s="71"/>
      <c r="AF159" s="71"/>
      <c r="AJ159" s="71"/>
      <c r="AN159" s="71"/>
      <c r="AR159" s="71"/>
      <c r="AV159" s="71"/>
      <c r="AX159" s="71"/>
      <c r="AZ159" s="78"/>
      <c r="BB159" s="86"/>
      <c r="BC159" s="5"/>
    </row>
    <row r="160" spans="1:55" ht="15.75" x14ac:dyDescent="0.25">
      <c r="A160" s="54" t="s">
        <v>470</v>
      </c>
      <c r="D160" s="71"/>
      <c r="H160" s="71"/>
      <c r="L160" s="71"/>
      <c r="P160" s="71"/>
      <c r="T160" s="71"/>
      <c r="X160" s="71"/>
      <c r="AB160" s="71"/>
      <c r="AF160" s="71"/>
      <c r="AJ160" s="71"/>
      <c r="AN160" s="71"/>
      <c r="AR160" s="71"/>
      <c r="AV160" s="71"/>
      <c r="AX160" s="71"/>
      <c r="AZ160" s="78"/>
      <c r="BB160" s="86"/>
      <c r="BC160" s="5"/>
    </row>
    <row r="161" spans="1:59" x14ac:dyDescent="0.2">
      <c r="A161" s="4">
        <v>60000</v>
      </c>
      <c r="B161" s="395" t="s">
        <v>363</v>
      </c>
      <c r="D161" s="646"/>
      <c r="E161" s="395"/>
      <c r="F161" s="395"/>
      <c r="G161" s="395"/>
      <c r="H161" s="646"/>
      <c r="I161" s="395"/>
      <c r="J161" s="395"/>
      <c r="K161" s="395"/>
      <c r="L161" s="646"/>
      <c r="M161" s="395"/>
      <c r="N161" s="395"/>
      <c r="O161" s="395"/>
      <c r="P161" s="646"/>
      <c r="Q161" s="395"/>
      <c r="R161" s="395"/>
      <c r="S161" s="395"/>
      <c r="T161" s="646"/>
      <c r="U161" s="395"/>
      <c r="V161" s="395"/>
      <c r="W161" s="395"/>
      <c r="X161" s="646"/>
      <c r="Y161" s="395"/>
      <c r="Z161" s="395"/>
      <c r="AA161" s="395"/>
      <c r="AB161" s="646"/>
      <c r="AC161" s="395"/>
      <c r="AD161" s="395"/>
      <c r="AE161" s="395"/>
      <c r="AF161" s="646"/>
      <c r="AG161" s="395"/>
      <c r="AH161" s="395"/>
      <c r="AI161" s="395"/>
      <c r="AJ161" s="646"/>
      <c r="AK161" s="395"/>
      <c r="AL161" s="395"/>
      <c r="AM161" s="395"/>
      <c r="AN161" s="646"/>
      <c r="AO161" s="395"/>
      <c r="AP161" s="395"/>
      <c r="AQ161" s="395"/>
      <c r="AR161" s="646"/>
      <c r="AS161" s="395"/>
      <c r="AT161" s="395"/>
      <c r="AU161" s="395"/>
      <c r="AV161" s="646"/>
      <c r="AW161" s="395"/>
      <c r="AX161" s="646"/>
      <c r="AY161" s="395"/>
      <c r="AZ161" s="647"/>
      <c r="BA161" s="395"/>
      <c r="BB161" s="648"/>
      <c r="BC161" s="649"/>
      <c r="BG161" s="395"/>
    </row>
    <row r="162" spans="1:59" x14ac:dyDescent="0.2">
      <c r="A162" s="2">
        <v>60015</v>
      </c>
      <c r="C162" s="196" t="s">
        <v>364</v>
      </c>
      <c r="D162" s="271">
        <f>SUMIF('Budgeting Worksheet'!H698:H707,$B$4,'Budgeting Worksheet'!J698:J707)</f>
        <v>0</v>
      </c>
      <c r="H162" s="271">
        <f>SUMIF('Budgeting Worksheet'!L698:L707,$B$4,'Budgeting Worksheet'!N698:N707)</f>
        <v>0</v>
      </c>
      <c r="L162" s="271">
        <f>SUMIF('Budgeting Worksheet'!P698:P707,$B$4,'Budgeting Worksheet'!R698:R707)</f>
        <v>0</v>
      </c>
      <c r="P162" s="271">
        <f>SUMIF('Budgeting Worksheet'!T698:T707,$B$4,'Budgeting Worksheet'!V698:V707)</f>
        <v>0</v>
      </c>
      <c r="T162" s="271">
        <f>SUMIF('Budgeting Worksheet'!X698:X707,$B$4,'Budgeting Worksheet'!Z698:Z707)</f>
        <v>0</v>
      </c>
      <c r="X162" s="271">
        <f>SUMIF('Budgeting Worksheet'!AB698:AB707,$B$4,'Budgeting Worksheet'!AD698:AD707)</f>
        <v>0</v>
      </c>
      <c r="AB162" s="271">
        <f>SUMIF('Budgeting Worksheet'!AF698:AF707,$B$4,'Budgeting Worksheet'!AH698:AH707)</f>
        <v>0</v>
      </c>
      <c r="AF162" s="271">
        <f>SUMIF('Budgeting Worksheet'!AJ698:AJ707,$B$4,'Budgeting Worksheet'!AL698:AL707)</f>
        <v>0</v>
      </c>
      <c r="AJ162" s="271">
        <f>SUMIF('Budgeting Worksheet'!AN698:AN707,$B$4,'Budgeting Worksheet'!AP698:AP707)</f>
        <v>0</v>
      </c>
      <c r="AN162" s="271">
        <f>SUMIF('Budgeting Worksheet'!AR698:AR707,$B$4,'Budgeting Worksheet'!AT698:AT707)</f>
        <v>0</v>
      </c>
      <c r="AR162" s="271">
        <f>SUMIF('Budgeting Worksheet'!AV698:AV707,$B$4,'Budgeting Worksheet'!AX698:AX707)</f>
        <v>0</v>
      </c>
      <c r="AV162" s="271">
        <f>SUMIF('Budgeting Worksheet'!AZ698:AZ707,$B$4,'Budgeting Worksheet'!BB698:BB707)</f>
        <v>0</v>
      </c>
      <c r="AX162" s="71">
        <f t="shared" ref="AX162:AX176" si="11">SUM(D162:AV162)</f>
        <v>0</v>
      </c>
      <c r="AZ162" s="78">
        <f ca="1">SUMIF('Budgeting Worksheet'!H698:H707,$B$4,'Budgeting Worksheet'!BJ708)</f>
        <v>0</v>
      </c>
      <c r="BB162" s="86">
        <v>1507.87</v>
      </c>
      <c r="BC162" s="5"/>
    </row>
    <row r="163" spans="1:59" x14ac:dyDescent="0.2">
      <c r="A163" s="2">
        <v>60020</v>
      </c>
      <c r="C163" s="196" t="s">
        <v>365</v>
      </c>
      <c r="D163" s="271">
        <f>SUMIF('Budgeting Worksheet'!H710:H726,$B$4,'Budgeting Worksheet'!J710:J726)</f>
        <v>0</v>
      </c>
      <c r="H163" s="271">
        <f>SUMIF('Budgeting Worksheet'!L710:L726,$B$4,'Budgeting Worksheet'!N710:N726)</f>
        <v>0</v>
      </c>
      <c r="L163" s="271">
        <f>SUMIF('Budgeting Worksheet'!P710:P726,$B$4,'Budgeting Worksheet'!R710:R726)</f>
        <v>0</v>
      </c>
      <c r="P163" s="271">
        <f>SUMIF('Budgeting Worksheet'!T710:T726,$B$4,'Budgeting Worksheet'!V710:V726)</f>
        <v>0</v>
      </c>
      <c r="T163" s="271">
        <f>SUMIF('Budgeting Worksheet'!X710:X726,$B$4,'Budgeting Worksheet'!Z710:Z726)</f>
        <v>0</v>
      </c>
      <c r="X163" s="271">
        <f>SUMIF('Budgeting Worksheet'!AB710:AB726,$B$4,'Budgeting Worksheet'!AD710:AD726)</f>
        <v>0</v>
      </c>
      <c r="AB163" s="271">
        <f>SUMIF('Budgeting Worksheet'!AF710:AF726,$B$4,'Budgeting Worksheet'!AH710:AH726)</f>
        <v>0</v>
      </c>
      <c r="AF163" s="271">
        <f>SUMIF('Budgeting Worksheet'!AJ710:AJ726,$B$4,'Budgeting Worksheet'!AL710:AL726)</f>
        <v>0</v>
      </c>
      <c r="AJ163" s="271">
        <f>SUMIF('Budgeting Worksheet'!AN710:AN726,$B$4,'Budgeting Worksheet'!AP710:AP726)</f>
        <v>0</v>
      </c>
      <c r="AN163" s="271">
        <f>SUMIF('Budgeting Worksheet'!AR710:AR726,$B$4,'Budgeting Worksheet'!AT710:AT726)</f>
        <v>0</v>
      </c>
      <c r="AR163" s="271">
        <f>SUMIF('Budgeting Worksheet'!AV710:AV726,$B$4,'Budgeting Worksheet'!AX710:AX726)</f>
        <v>0</v>
      </c>
      <c r="AV163" s="271">
        <f>SUMIF('Budgeting Worksheet'!AZ710:AZ726,$B$4,'Budgeting Worksheet'!BB710:BB726)</f>
        <v>0</v>
      </c>
      <c r="AX163" s="71">
        <f t="shared" si="11"/>
        <v>0</v>
      </c>
      <c r="AZ163" s="78">
        <f ca="1">SUMIF('Budgeting Worksheet'!H710:H726,$B$4,'Budgeting Worksheet'!BJ727)</f>
        <v>0</v>
      </c>
      <c r="BB163" s="86">
        <v>20383.5</v>
      </c>
      <c r="BC163" s="5"/>
    </row>
    <row r="164" spans="1:59" x14ac:dyDescent="0.2">
      <c r="A164" s="2">
        <v>60025</v>
      </c>
      <c r="C164" s="196" t="s">
        <v>366</v>
      </c>
      <c r="D164" s="271">
        <f>SUMIF('Budgeting Worksheet'!H729:H733,$B$4,'Budgeting Worksheet'!J729:J733)</f>
        <v>0</v>
      </c>
      <c r="H164" s="271">
        <f>SUMIF('Budgeting Worksheet'!L729:L733,$B$4,'Budgeting Worksheet'!N729:N733)</f>
        <v>0</v>
      </c>
      <c r="L164" s="271">
        <f>SUMIF('Budgeting Worksheet'!P729:P733,$B$4,'Budgeting Worksheet'!R729:R733)</f>
        <v>0</v>
      </c>
      <c r="P164" s="271">
        <f>SUMIF('Budgeting Worksheet'!T729:T733,$B$4,'Budgeting Worksheet'!V729:V733)</f>
        <v>0</v>
      </c>
      <c r="T164" s="271">
        <f>SUMIF('Budgeting Worksheet'!X729:X733,$B$4,'Budgeting Worksheet'!Z729:Z733)</f>
        <v>0</v>
      </c>
      <c r="X164" s="271">
        <f>SUMIF('Budgeting Worksheet'!AB729:AB733,$B$4,'Budgeting Worksheet'!AD729:AD733)</f>
        <v>0</v>
      </c>
      <c r="AB164" s="271">
        <f>SUMIF('Budgeting Worksheet'!AF729:AF733,$B$4,'Budgeting Worksheet'!AH729:AH733)</f>
        <v>0</v>
      </c>
      <c r="AF164" s="271">
        <f>SUMIF('Budgeting Worksheet'!AJ729:AJ733,$B$4,'Budgeting Worksheet'!AL729:AL733)</f>
        <v>0</v>
      </c>
      <c r="AJ164" s="271">
        <f>SUMIF('Budgeting Worksheet'!AN729:AN733,$B$4,'Budgeting Worksheet'!AP729:AP733)</f>
        <v>0</v>
      </c>
      <c r="AN164" s="271">
        <f>SUMIF('Budgeting Worksheet'!AR729:AR733,$B$4,'Budgeting Worksheet'!AT729:AT733)</f>
        <v>0</v>
      </c>
      <c r="AR164" s="271">
        <f>SUMIF('Budgeting Worksheet'!AV729:AV733,$B$4,'Budgeting Worksheet'!AX729:AX733)</f>
        <v>0</v>
      </c>
      <c r="AV164" s="271">
        <f>SUMIF('Budgeting Worksheet'!AZ729:AZ733,$B$4,'Budgeting Worksheet'!BB729:BB733)</f>
        <v>0</v>
      </c>
      <c r="AX164" s="71">
        <f t="shared" si="11"/>
        <v>0</v>
      </c>
      <c r="AZ164" s="78">
        <f ca="1">SUMIF('Budgeting Worksheet'!H729:H733,$B$4,'Budgeting Worksheet'!BJ734)</f>
        <v>0</v>
      </c>
      <c r="BB164" s="86">
        <v>5079.72</v>
      </c>
      <c r="BC164" s="5"/>
    </row>
    <row r="165" spans="1:59" x14ac:dyDescent="0.2">
      <c r="A165" s="2">
        <v>60030</v>
      </c>
      <c r="B165" s="395"/>
      <c r="C165" s="196" t="s">
        <v>367</v>
      </c>
      <c r="D165" s="271">
        <f>SUMIF('Budgeting Worksheet'!H736:H743,$B$4,'Budgeting Worksheet'!J736:J743)</f>
        <v>0</v>
      </c>
      <c r="H165" s="271">
        <f>SUMIF('Budgeting Worksheet'!L736:L743,$B$4,'Budgeting Worksheet'!N736:N743)</f>
        <v>0</v>
      </c>
      <c r="L165" s="271">
        <f>SUMIF('Budgeting Worksheet'!P736:P743,$B$4,'Budgeting Worksheet'!R736:R743)</f>
        <v>0</v>
      </c>
      <c r="P165" s="271">
        <f>SUMIF('Budgeting Worksheet'!T736:T743,$B$4,'Budgeting Worksheet'!V736:V743)</f>
        <v>0</v>
      </c>
      <c r="T165" s="271">
        <f>SUMIF('Budgeting Worksheet'!X736:X743,$B$4,'Budgeting Worksheet'!Z736:Z743)</f>
        <v>0</v>
      </c>
      <c r="X165" s="271">
        <f>SUMIF('Budgeting Worksheet'!AB736:AB743,$B$4,'Budgeting Worksheet'!AD736:AD743)</f>
        <v>0</v>
      </c>
      <c r="AB165" s="271">
        <f>SUMIF('Budgeting Worksheet'!AF736:AF743,$B$4,'Budgeting Worksheet'!AH736:AH743)</f>
        <v>0</v>
      </c>
      <c r="AF165" s="271">
        <f>SUMIF('Budgeting Worksheet'!AJ736:AJ743,$B$4,'Budgeting Worksheet'!AL736:AL743)</f>
        <v>0</v>
      </c>
      <c r="AJ165" s="271">
        <f>SUMIF('Budgeting Worksheet'!AN736:AN743,$B$4,'Budgeting Worksheet'!AP736:AP743)</f>
        <v>0</v>
      </c>
      <c r="AN165" s="271">
        <f>SUMIF('Budgeting Worksheet'!AR736:AR743,$B$4,'Budgeting Worksheet'!AT736:AT743)</f>
        <v>0</v>
      </c>
      <c r="AR165" s="271">
        <f>SUMIF('Budgeting Worksheet'!AV736:AV743,$B$4,'Budgeting Worksheet'!AX736:AX743)</f>
        <v>0</v>
      </c>
      <c r="AV165" s="271">
        <f>SUMIF('Budgeting Worksheet'!AZ736:AZ743,$B$4,'Budgeting Worksheet'!BB736:BB743)</f>
        <v>0</v>
      </c>
      <c r="AX165" s="71">
        <f t="shared" si="11"/>
        <v>0</v>
      </c>
      <c r="AZ165" s="78">
        <f ca="1">SUMIF('Budgeting Worksheet'!H736:H744,$B$4,'Budgeting Worksheet'!BJ745)</f>
        <v>0</v>
      </c>
      <c r="BB165" s="86">
        <v>0</v>
      </c>
      <c r="BC165" s="5"/>
    </row>
    <row r="166" spans="1:59" x14ac:dyDescent="0.2">
      <c r="A166" s="2">
        <v>60040</v>
      </c>
      <c r="C166" s="196" t="s">
        <v>368</v>
      </c>
      <c r="D166" s="271">
        <f>SUMIF('Budgeting Worksheet'!H747:H750,$B$4,'Budgeting Worksheet'!J747:J750)</f>
        <v>0</v>
      </c>
      <c r="H166" s="271">
        <f>SUMIF('Budgeting Worksheet'!L747:L750,$B$4,'Budgeting Worksheet'!N747:N750)</f>
        <v>0</v>
      </c>
      <c r="L166" s="271">
        <f>SUMIF('Budgeting Worksheet'!P747:P750,$B$4,'Budgeting Worksheet'!R747:R750)</f>
        <v>0</v>
      </c>
      <c r="P166" s="271">
        <f>SUMIF('Budgeting Worksheet'!T747:T750,$B$4,'Budgeting Worksheet'!V747:V750)</f>
        <v>0</v>
      </c>
      <c r="T166" s="271">
        <f>SUMIF('Budgeting Worksheet'!X747:X750,$B$4,'Budgeting Worksheet'!Z747:Z750)</f>
        <v>0</v>
      </c>
      <c r="X166" s="271">
        <f>SUMIF('Budgeting Worksheet'!AB747:AB750,$B$4,'Budgeting Worksheet'!AD747:AD750)</f>
        <v>0</v>
      </c>
      <c r="AB166" s="271">
        <f>SUMIF('Budgeting Worksheet'!AF747:AF750,$B$4,'Budgeting Worksheet'!AH747:AH750)</f>
        <v>0</v>
      </c>
      <c r="AF166" s="271">
        <f>SUMIF('Budgeting Worksheet'!AJ747:AJ750,$B$4,'Budgeting Worksheet'!AL747:AL750)</f>
        <v>0</v>
      </c>
      <c r="AJ166" s="271">
        <f>SUMIF('Budgeting Worksheet'!AN747:AN750,$B$4,'Budgeting Worksheet'!AP747:AP750)</f>
        <v>0</v>
      </c>
      <c r="AN166" s="271">
        <f>SUMIF('Budgeting Worksheet'!AR747:AR750,$B$4,'Budgeting Worksheet'!AT747:AT750)</f>
        <v>0</v>
      </c>
      <c r="AR166" s="271">
        <f>SUMIF('Budgeting Worksheet'!AV747:AV750,$B$4,'Budgeting Worksheet'!AX747:AX750)</f>
        <v>0</v>
      </c>
      <c r="AV166" s="271">
        <f>SUMIF('Budgeting Worksheet'!AZ747:AZ750,$B$4,'Budgeting Worksheet'!BB747:BB750)</f>
        <v>0</v>
      </c>
      <c r="AX166" s="71">
        <f t="shared" si="11"/>
        <v>0</v>
      </c>
      <c r="AZ166" s="78">
        <f ca="1">SUMIF('Budgeting Worksheet'!H747:H750,$B$4,'Budgeting Worksheet'!BJ751)</f>
        <v>0</v>
      </c>
      <c r="BB166" s="86">
        <v>10736.13</v>
      </c>
      <c r="BC166" s="5"/>
    </row>
    <row r="167" spans="1:59" x14ac:dyDescent="0.2">
      <c r="A167" s="2">
        <v>60050</v>
      </c>
      <c r="B167" s="395"/>
      <c r="C167" s="196" t="s">
        <v>369</v>
      </c>
      <c r="D167" s="271">
        <f>SUMIF('Budgeting Worksheet'!H753:H756,$B$4,'Budgeting Worksheet'!J753:J756)</f>
        <v>0</v>
      </c>
      <c r="H167" s="271">
        <f>SUMIF('Budgeting Worksheet'!L753:L756,$B$4,'Budgeting Worksheet'!N753:N756)</f>
        <v>0</v>
      </c>
      <c r="L167" s="271">
        <f>SUMIF('Budgeting Worksheet'!P753:P756,$B$4,'Budgeting Worksheet'!R753:R756)</f>
        <v>0</v>
      </c>
      <c r="P167" s="271">
        <f>SUMIF('Budgeting Worksheet'!T753:T756,$B$4,'Budgeting Worksheet'!V753:V756)</f>
        <v>0</v>
      </c>
      <c r="T167" s="271">
        <f>SUMIF('Budgeting Worksheet'!X753:X756,$B$4,'Budgeting Worksheet'!Z753:Z756)</f>
        <v>0</v>
      </c>
      <c r="X167" s="271">
        <f>SUMIF('Budgeting Worksheet'!AB753:AB756,$B$4,'Budgeting Worksheet'!AD753:AD756)</f>
        <v>0</v>
      </c>
      <c r="AB167" s="271">
        <f>SUMIF('Budgeting Worksheet'!AF753:AF756,$B$4,'Budgeting Worksheet'!AH753:AH756)</f>
        <v>0</v>
      </c>
      <c r="AF167" s="271">
        <f>SUMIF('Budgeting Worksheet'!AJ753:AJ756,$B$4,'Budgeting Worksheet'!AL753:AL756)</f>
        <v>0</v>
      </c>
      <c r="AJ167" s="271">
        <f>SUMIF('Budgeting Worksheet'!AN753:AN756,$B$4,'Budgeting Worksheet'!AP753:AP756)</f>
        <v>0</v>
      </c>
      <c r="AN167" s="271">
        <f>SUMIF('Budgeting Worksheet'!AR753:AR756,$B$4,'Budgeting Worksheet'!AT753:AT756)</f>
        <v>0</v>
      </c>
      <c r="AR167" s="271">
        <f>SUMIF('Budgeting Worksheet'!AV753:AV756,$B$4,'Budgeting Worksheet'!AX753:AX756)</f>
        <v>0</v>
      </c>
      <c r="AV167" s="271">
        <f>SUMIF('Budgeting Worksheet'!AZ753:AZ756,$B$4,'Budgeting Worksheet'!BB753:BB756)</f>
        <v>0</v>
      </c>
      <c r="AX167" s="71">
        <f t="shared" si="11"/>
        <v>0</v>
      </c>
      <c r="AZ167" s="78">
        <f ca="1">SUMIF('Budgeting Worksheet'!H753:H756,$B$4,'Budgeting Worksheet'!BJ757)</f>
        <v>0</v>
      </c>
      <c r="BB167" s="86">
        <v>0</v>
      </c>
      <c r="BC167" s="5"/>
    </row>
    <row r="168" spans="1:59" x14ac:dyDescent="0.2">
      <c r="A168" s="2">
        <v>60055</v>
      </c>
      <c r="B168" s="395"/>
      <c r="C168" s="196" t="s">
        <v>370</v>
      </c>
      <c r="D168" s="271">
        <f>SUMIF('Budgeting Worksheet'!H759:H763,$B$4,'Budgeting Worksheet'!J759:J763)</f>
        <v>0</v>
      </c>
      <c r="H168" s="271">
        <f>SUMIF('Budgeting Worksheet'!L759:L763,$B$4,'Budgeting Worksheet'!N759:N763)</f>
        <v>0</v>
      </c>
      <c r="L168" s="271">
        <f>SUMIF('Budgeting Worksheet'!P759:P763,$B$4,'Budgeting Worksheet'!R759:R763)</f>
        <v>0</v>
      </c>
      <c r="P168" s="271">
        <f>SUMIF('Budgeting Worksheet'!T759:T763,$B$4,'Budgeting Worksheet'!V759:V763)</f>
        <v>0</v>
      </c>
      <c r="T168" s="271">
        <f>SUMIF('Budgeting Worksheet'!X759:X763,$B$4,'Budgeting Worksheet'!Z759:Z763)</f>
        <v>0</v>
      </c>
      <c r="X168" s="271">
        <f>SUMIF('Budgeting Worksheet'!AB759:AB763,$B$4,'Budgeting Worksheet'!AD759:AD763)</f>
        <v>0</v>
      </c>
      <c r="AB168" s="271">
        <f>SUMIF('Budgeting Worksheet'!AF759:AF763,$B$4,'Budgeting Worksheet'!AH759:AH763)</f>
        <v>0</v>
      </c>
      <c r="AF168" s="271">
        <f>SUMIF('Budgeting Worksheet'!AJ759:AJ763,$B$4,'Budgeting Worksheet'!AL759:AL763)</f>
        <v>0</v>
      </c>
      <c r="AJ168" s="271">
        <f>SUMIF('Budgeting Worksheet'!AN759:AN763,$B$4,'Budgeting Worksheet'!AP759:AP763)</f>
        <v>0</v>
      </c>
      <c r="AN168" s="271">
        <f>SUMIF('Budgeting Worksheet'!AR759:AR763,$B$4,'Budgeting Worksheet'!AT759:AT763)</f>
        <v>0</v>
      </c>
      <c r="AR168" s="271">
        <f>SUMIF('Budgeting Worksheet'!AV759:AV763,$B$4,'Budgeting Worksheet'!AX759:AX763)</f>
        <v>0</v>
      </c>
      <c r="AV168" s="271">
        <f>SUMIF('Budgeting Worksheet'!AZ759:AZ763,$B$4,'Budgeting Worksheet'!BB759:BB763)</f>
        <v>0</v>
      </c>
      <c r="AX168" s="71">
        <f t="shared" si="11"/>
        <v>0</v>
      </c>
      <c r="AZ168" s="78">
        <f ca="1">SUMIF('Budgeting Worksheet'!H759:H763,$B$4,'Budgeting Worksheet'!BJ764)</f>
        <v>0</v>
      </c>
      <c r="BB168" s="86">
        <v>2152.02</v>
      </c>
      <c r="BC168" s="5"/>
    </row>
    <row r="169" spans="1:59" x14ac:dyDescent="0.2">
      <c r="A169" s="2">
        <v>60060</v>
      </c>
      <c r="B169" s="395"/>
      <c r="C169" s="196" t="s">
        <v>371</v>
      </c>
      <c r="D169" s="271">
        <f>SUMIF('Budgeting Worksheet'!H766:H771,$B$4,'Budgeting Worksheet'!J766:J771)</f>
        <v>0</v>
      </c>
      <c r="H169" s="271">
        <f>SUMIF('Budgeting Worksheet'!L766:L771,$B$4,'Budgeting Worksheet'!N766:N771)</f>
        <v>0</v>
      </c>
      <c r="L169" s="271">
        <f>SUMIF('Budgeting Worksheet'!P766:P771,$B$4,'Budgeting Worksheet'!R766:R771)</f>
        <v>0</v>
      </c>
      <c r="P169" s="271">
        <f>SUMIF('Budgeting Worksheet'!T766:T771,$B$4,'Budgeting Worksheet'!V766:V771)</f>
        <v>0</v>
      </c>
      <c r="T169" s="271">
        <f>SUMIF('Budgeting Worksheet'!X766:X771,$B$4,'Budgeting Worksheet'!Z766:Z771)</f>
        <v>0</v>
      </c>
      <c r="X169" s="271">
        <f>SUMIF('Budgeting Worksheet'!AB766:AB771,$B$4,'Budgeting Worksheet'!AD766:AD771)</f>
        <v>0</v>
      </c>
      <c r="AB169" s="271">
        <f>SUMIF('Budgeting Worksheet'!AF766:AF771,$B$4,'Budgeting Worksheet'!AH766:AH771)</f>
        <v>0</v>
      </c>
      <c r="AF169" s="271">
        <f>SUMIF('Budgeting Worksheet'!AJ766:AJ771,$B$4,'Budgeting Worksheet'!AL766:AL771)</f>
        <v>0</v>
      </c>
      <c r="AJ169" s="271">
        <f>SUMIF('Budgeting Worksheet'!AN766:AN771,$B$4,'Budgeting Worksheet'!AP766:AP771)</f>
        <v>0</v>
      </c>
      <c r="AN169" s="271">
        <f>SUMIF('Budgeting Worksheet'!AR766:AR771,$B$4,'Budgeting Worksheet'!AT766:AT771)</f>
        <v>0</v>
      </c>
      <c r="AR169" s="271">
        <f>SUMIF('Budgeting Worksheet'!AV766:AV771,$B$4,'Budgeting Worksheet'!AX766:AX771)</f>
        <v>0</v>
      </c>
      <c r="AV169" s="271">
        <f>SUMIF('Budgeting Worksheet'!AZ766:AZ771,$B$4,'Budgeting Worksheet'!BB766:BB771)</f>
        <v>0</v>
      </c>
      <c r="AX169" s="71">
        <f t="shared" si="11"/>
        <v>0</v>
      </c>
      <c r="AZ169" s="78">
        <f ca="1">SUMIF('Budgeting Worksheet'!H766:H771,$B$4,'Budgeting Worksheet'!BJ772)</f>
        <v>0</v>
      </c>
      <c r="BB169" s="86">
        <v>1931.01</v>
      </c>
      <c r="BC169" s="5"/>
    </row>
    <row r="170" spans="1:59" x14ac:dyDescent="0.2">
      <c r="A170" s="2">
        <v>60065</v>
      </c>
      <c r="B170" s="395"/>
      <c r="C170" s="196" t="s">
        <v>372</v>
      </c>
      <c r="D170" s="271">
        <f>SUMIF('Budgeting Worksheet'!H774:H781,$B$4,'Budgeting Worksheet'!J774:J781)</f>
        <v>0</v>
      </c>
      <c r="H170" s="271">
        <f>SUMIF('Budgeting Worksheet'!L774:L781,$B$4,'Budgeting Worksheet'!N774:N781)</f>
        <v>0</v>
      </c>
      <c r="L170" s="271">
        <f>SUMIF('Budgeting Worksheet'!P774:P781,$B$4,'Budgeting Worksheet'!R774:R781)</f>
        <v>0</v>
      </c>
      <c r="P170" s="271">
        <f>SUMIF('Budgeting Worksheet'!T774:T781,$B$4,'Budgeting Worksheet'!V774:V781)</f>
        <v>0</v>
      </c>
      <c r="T170" s="271">
        <f>SUMIF('Budgeting Worksheet'!X774:X781,$B$4,'Budgeting Worksheet'!Z774:Z781)</f>
        <v>0</v>
      </c>
      <c r="X170" s="271">
        <f>SUMIF('Budgeting Worksheet'!AB774:AB781,$B$4,'Budgeting Worksheet'!AD774:AD781)</f>
        <v>0</v>
      </c>
      <c r="AB170" s="271">
        <f>SUMIF('Budgeting Worksheet'!AF774:AF781,$B$4,'Budgeting Worksheet'!AH774:AH781)</f>
        <v>0</v>
      </c>
      <c r="AF170" s="271">
        <f>SUMIF('Budgeting Worksheet'!AJ774:AJ781,$B$4,'Budgeting Worksheet'!AL774:AL781)</f>
        <v>0</v>
      </c>
      <c r="AJ170" s="271">
        <f>SUMIF('Budgeting Worksheet'!AN774:AN781,$B$4,'Budgeting Worksheet'!AP774:AP781)</f>
        <v>0</v>
      </c>
      <c r="AN170" s="271">
        <f>SUMIF('Budgeting Worksheet'!AR774:AR781,$B$4,'Budgeting Worksheet'!AT774:AT781)</f>
        <v>0</v>
      </c>
      <c r="AR170" s="271">
        <f>SUMIF('Budgeting Worksheet'!AV774:AV781,$B$4,'Budgeting Worksheet'!AX774:AX781)</f>
        <v>0</v>
      </c>
      <c r="AV170" s="271">
        <f>SUMIF('Budgeting Worksheet'!AZ774:AZ781,$B$4,'Budgeting Worksheet'!BB774:BB781)</f>
        <v>0</v>
      </c>
      <c r="AX170" s="71">
        <f t="shared" si="11"/>
        <v>0</v>
      </c>
      <c r="AZ170" s="78">
        <f ca="1">SUMIF('Budgeting Worksheet'!H774:H781,$B$4,'Budgeting Worksheet'!BJ782)</f>
        <v>0</v>
      </c>
      <c r="BB170" s="86">
        <v>934.48</v>
      </c>
      <c r="BC170" s="5"/>
    </row>
    <row r="171" spans="1:59" x14ac:dyDescent="0.2">
      <c r="A171" s="2">
        <v>60075</v>
      </c>
      <c r="B171" s="395"/>
      <c r="C171" s="196" t="s">
        <v>373</v>
      </c>
      <c r="D171" s="271">
        <f>SUMIF('Budgeting Worksheet'!H784:H788,$B$4,'Budgeting Worksheet'!J784:J788)</f>
        <v>0</v>
      </c>
      <c r="H171" s="271">
        <f>SUMIF('Budgeting Worksheet'!L784:L788,$B$4,'Budgeting Worksheet'!N784:N788)</f>
        <v>0</v>
      </c>
      <c r="L171" s="271">
        <f>SUMIF('Budgeting Worksheet'!P784:P788,$B$4,'Budgeting Worksheet'!R784:R788)</f>
        <v>0</v>
      </c>
      <c r="P171" s="271">
        <f>SUMIF('Budgeting Worksheet'!T784:T788,$B$4,'Budgeting Worksheet'!V784:V788)</f>
        <v>0</v>
      </c>
      <c r="T171" s="271">
        <f>SUMIF('Budgeting Worksheet'!X784:X788,$B$4,'Budgeting Worksheet'!Z784:Z788)</f>
        <v>0</v>
      </c>
      <c r="X171" s="271">
        <f>SUMIF('Budgeting Worksheet'!AB784:AB788,$B$4,'Budgeting Worksheet'!AD784:AD788)</f>
        <v>0</v>
      </c>
      <c r="AB171" s="271">
        <f>SUMIF('Budgeting Worksheet'!AF784:AF788,$B$4,'Budgeting Worksheet'!AH784:AH788)</f>
        <v>0</v>
      </c>
      <c r="AF171" s="271">
        <f>SUMIF('Budgeting Worksheet'!AJ784:AJ788,$B$4,'Budgeting Worksheet'!AL784:AL788)</f>
        <v>0</v>
      </c>
      <c r="AJ171" s="271">
        <f>SUMIF('Budgeting Worksheet'!AN784:AN788,$B$4,'Budgeting Worksheet'!AP784:AP788)</f>
        <v>0</v>
      </c>
      <c r="AN171" s="271">
        <f>SUMIF('Budgeting Worksheet'!AR784:AR788,$B$4,'Budgeting Worksheet'!AT784:AT788)</f>
        <v>0</v>
      </c>
      <c r="AR171" s="271">
        <f>SUMIF('Budgeting Worksheet'!AV784:AV788,$B$4,'Budgeting Worksheet'!AX784:AX788)</f>
        <v>0</v>
      </c>
      <c r="AV171" s="271">
        <f>SUMIF('Budgeting Worksheet'!AZ784:AZ788,$B$4,'Budgeting Worksheet'!BB784:BB788)</f>
        <v>0</v>
      </c>
      <c r="AX171" s="71">
        <f t="shared" si="11"/>
        <v>0</v>
      </c>
      <c r="AZ171" s="78">
        <f ca="1">SUMIF('Budgeting Worksheet'!H784:H788,$B$4,'Budgeting Worksheet'!BJ789)</f>
        <v>0</v>
      </c>
      <c r="BB171" s="86">
        <v>2363.06</v>
      </c>
      <c r="BC171" s="5"/>
    </row>
    <row r="172" spans="1:59" x14ac:dyDescent="0.2">
      <c r="A172" s="2">
        <v>60080</v>
      </c>
      <c r="B172" s="395"/>
      <c r="C172" s="196" t="s">
        <v>374</v>
      </c>
      <c r="D172" s="271">
        <f>SUMIF('Budgeting Worksheet'!H791:H796,$B$4,'Budgeting Worksheet'!J791:J796)</f>
        <v>0</v>
      </c>
      <c r="H172" s="271">
        <f>SUMIF('Budgeting Worksheet'!L791:L796,$B$4,'Budgeting Worksheet'!N791:N796)</f>
        <v>0</v>
      </c>
      <c r="L172" s="271">
        <f>SUMIF('Budgeting Worksheet'!P791:P796,$B$4,'Budgeting Worksheet'!R791:R796)</f>
        <v>0</v>
      </c>
      <c r="P172" s="271">
        <f>SUMIF('Budgeting Worksheet'!T791:T796,$B$4,'Budgeting Worksheet'!V791:V796)</f>
        <v>0</v>
      </c>
      <c r="T172" s="271">
        <f>SUMIF('Budgeting Worksheet'!X791:X796,$B$4,'Budgeting Worksheet'!Z791:Z796)</f>
        <v>0</v>
      </c>
      <c r="X172" s="271">
        <f>SUMIF('Budgeting Worksheet'!AB791:AB796,$B$4,'Budgeting Worksheet'!AD791:AD796)</f>
        <v>0</v>
      </c>
      <c r="AB172" s="271">
        <f>SUMIF('Budgeting Worksheet'!AF791:AF796,$B$4,'Budgeting Worksheet'!AH791:AH796)</f>
        <v>0</v>
      </c>
      <c r="AF172" s="271">
        <f>SUMIF('Budgeting Worksheet'!AJ791:AJ796,$B$4,'Budgeting Worksheet'!AL791:AL796)</f>
        <v>0</v>
      </c>
      <c r="AJ172" s="271">
        <f>SUMIF('Budgeting Worksheet'!AN791:AN796,$B$4,'Budgeting Worksheet'!AP791:AP796)</f>
        <v>0</v>
      </c>
      <c r="AN172" s="271">
        <f>SUMIF('Budgeting Worksheet'!AR791:AR796,$B$4,'Budgeting Worksheet'!AT791:AT796)</f>
        <v>0</v>
      </c>
      <c r="AR172" s="271">
        <f>SUMIF('Budgeting Worksheet'!AV791:AV796,$B$4,'Budgeting Worksheet'!AX791:AX796)</f>
        <v>0</v>
      </c>
      <c r="AV172" s="271">
        <f>SUMIF('Budgeting Worksheet'!AZ791:AZ796,$B$4,'Budgeting Worksheet'!BB791:BB796)</f>
        <v>0</v>
      </c>
      <c r="AX172" s="71">
        <f t="shared" si="11"/>
        <v>0</v>
      </c>
      <c r="AZ172" s="78">
        <f ca="1">SUMIF('Budgeting Worksheet'!H791:H796,$B$4,'Budgeting Worksheet'!BJ797)</f>
        <v>0</v>
      </c>
      <c r="BB172" s="86">
        <v>4764.95</v>
      </c>
      <c r="BC172" s="5"/>
    </row>
    <row r="173" spans="1:59" x14ac:dyDescent="0.2">
      <c r="A173" s="2">
        <v>60085</v>
      </c>
      <c r="B173" s="395"/>
      <c r="C173" s="196" t="s">
        <v>375</v>
      </c>
      <c r="D173" s="271">
        <f>SUMIF('Budgeting Worksheet'!H799:H802,$B$4,'Budgeting Worksheet'!J799:J802)</f>
        <v>0</v>
      </c>
      <c r="H173" s="271">
        <f>SUMIF('Budgeting Worksheet'!L799:L802,$B$4,'Budgeting Worksheet'!N799:N802)</f>
        <v>0</v>
      </c>
      <c r="L173" s="271">
        <f>SUMIF('Budgeting Worksheet'!P799:P802,$B$4,'Budgeting Worksheet'!R799:R802)</f>
        <v>0</v>
      </c>
      <c r="P173" s="271">
        <f>SUMIF('Budgeting Worksheet'!T799:T802,$B$4,'Budgeting Worksheet'!V799:V802)</f>
        <v>0</v>
      </c>
      <c r="T173" s="271">
        <f>SUMIF('Budgeting Worksheet'!X799:X802,$B$4,'Budgeting Worksheet'!Z799:Z802)</f>
        <v>0</v>
      </c>
      <c r="X173" s="271">
        <f>SUMIF('Budgeting Worksheet'!AB799:AB802,$B$4,'Budgeting Worksheet'!AD799:AD802)</f>
        <v>0</v>
      </c>
      <c r="AB173" s="271">
        <f>SUMIF('Budgeting Worksheet'!AF799:AF802,$B$4,'Budgeting Worksheet'!AH799:AH802)</f>
        <v>0</v>
      </c>
      <c r="AF173" s="271">
        <f>SUMIF('Budgeting Worksheet'!AJ799:AJ802,$B$4,'Budgeting Worksheet'!AL799:AL802)</f>
        <v>0</v>
      </c>
      <c r="AJ173" s="271">
        <f>SUMIF('Budgeting Worksheet'!AN799:AN802,$B$4,'Budgeting Worksheet'!AP799:AP802)</f>
        <v>0</v>
      </c>
      <c r="AN173" s="271">
        <f>SUMIF('Budgeting Worksheet'!AR799:AR802,$B$4,'Budgeting Worksheet'!AT799:AT802)</f>
        <v>0</v>
      </c>
      <c r="AR173" s="271">
        <f>SUMIF('Budgeting Worksheet'!AV799:AV802,$B$4,'Budgeting Worksheet'!AX799:AX802)</f>
        <v>0</v>
      </c>
      <c r="AV173" s="271">
        <f>SUMIF('Budgeting Worksheet'!AZ799:AZ802,$B$4,'Budgeting Worksheet'!BB799:BB802)</f>
        <v>0</v>
      </c>
      <c r="AX173" s="71">
        <f t="shared" si="11"/>
        <v>0</v>
      </c>
      <c r="AZ173" s="78">
        <f ca="1">SUMIF('Budgeting Worksheet'!H799:H802,$B$4,'Budgeting Worksheet'!BJ803)</f>
        <v>0</v>
      </c>
      <c r="BB173" s="86">
        <v>47.95</v>
      </c>
      <c r="BC173" s="5"/>
    </row>
    <row r="174" spans="1:59" x14ac:dyDescent="0.2">
      <c r="A174" s="2">
        <v>60090</v>
      </c>
      <c r="B174" s="395"/>
      <c r="C174" s="196" t="s">
        <v>376</v>
      </c>
      <c r="D174" s="271">
        <f>SUMIF('Budgeting Worksheet'!H805:H808,$B$4,'Budgeting Worksheet'!J805:J808)</f>
        <v>0</v>
      </c>
      <c r="H174" s="271">
        <f>SUMIF('Budgeting Worksheet'!L805:L808,$B$4,'Budgeting Worksheet'!N805:N808)</f>
        <v>0</v>
      </c>
      <c r="L174" s="271">
        <f>SUMIF('Budgeting Worksheet'!P805:P808,$B$4,'Budgeting Worksheet'!R805:R808)</f>
        <v>0</v>
      </c>
      <c r="P174" s="271">
        <f>SUMIF('Budgeting Worksheet'!T805:T808,$B$4,'Budgeting Worksheet'!V805:V808)</f>
        <v>0</v>
      </c>
      <c r="T174" s="271">
        <f>SUMIF('Budgeting Worksheet'!X805:X808,$B$4,'Budgeting Worksheet'!Z805:Z808)</f>
        <v>0</v>
      </c>
      <c r="X174" s="271">
        <f>SUMIF('Budgeting Worksheet'!AB805:AB808,$B$4,'Budgeting Worksheet'!AD805:AD808)</f>
        <v>0</v>
      </c>
      <c r="AB174" s="271">
        <f>SUMIF('Budgeting Worksheet'!AF805:AF808,$B$4,'Budgeting Worksheet'!AH805:AH808)</f>
        <v>0</v>
      </c>
      <c r="AF174" s="271">
        <f>SUMIF('Budgeting Worksheet'!AJ805:AJ808,$B$4,'Budgeting Worksheet'!AL805:AL808)</f>
        <v>0</v>
      </c>
      <c r="AJ174" s="271">
        <f>SUMIF('Budgeting Worksheet'!AN805:AN808,$B$4,'Budgeting Worksheet'!AP805:AP808)</f>
        <v>0</v>
      </c>
      <c r="AN174" s="271">
        <f>SUMIF('Budgeting Worksheet'!AR805:AR808,$B$4,'Budgeting Worksheet'!AT805:AT808)</f>
        <v>0</v>
      </c>
      <c r="AR174" s="271">
        <f>SUMIF('Budgeting Worksheet'!AV805:AV808,$B$4,'Budgeting Worksheet'!AX805:AX808)</f>
        <v>0</v>
      </c>
      <c r="AV174" s="271">
        <f>SUMIF('Budgeting Worksheet'!AZ805:AZ808,$B$4,'Budgeting Worksheet'!BB805:BB808)</f>
        <v>0</v>
      </c>
      <c r="AX174" s="71">
        <f t="shared" si="11"/>
        <v>0</v>
      </c>
      <c r="AZ174" s="78">
        <f ca="1">SUMIF('Budgeting Worksheet'!H805:H808,$B$4,'Budgeting Worksheet'!BJ809)</f>
        <v>0</v>
      </c>
      <c r="BB174" s="86">
        <v>2245.5700000000002</v>
      </c>
      <c r="BC174" s="5"/>
    </row>
    <row r="175" spans="1:59" x14ac:dyDescent="0.2">
      <c r="A175" s="2">
        <v>60095</v>
      </c>
      <c r="B175" s="395"/>
      <c r="C175" s="196" t="s">
        <v>377</v>
      </c>
      <c r="D175" s="271">
        <f>SUMIF('Budgeting Worksheet'!H811:H814,$B$4,'Budgeting Worksheet'!J811:J814)</f>
        <v>0</v>
      </c>
      <c r="H175" s="271">
        <f>SUMIF('Budgeting Worksheet'!L811:L814,$B$4,'Budgeting Worksheet'!N811:N814)</f>
        <v>0</v>
      </c>
      <c r="L175" s="271">
        <f>SUMIF('Budgeting Worksheet'!P811:P814,$B$4,'Budgeting Worksheet'!R811:R814)</f>
        <v>0</v>
      </c>
      <c r="P175" s="271">
        <f>SUMIF('Budgeting Worksheet'!T811:T814,$B$4,'Budgeting Worksheet'!V811:V814)</f>
        <v>0</v>
      </c>
      <c r="T175" s="271">
        <f>SUMIF('Budgeting Worksheet'!X811:X814,$B$4,'Budgeting Worksheet'!Z811:Z814)</f>
        <v>0</v>
      </c>
      <c r="X175" s="271">
        <f>SUMIF('Budgeting Worksheet'!AB811:AB814,$B$4,'Budgeting Worksheet'!AD811:AD814)</f>
        <v>0</v>
      </c>
      <c r="AB175" s="271">
        <f>SUMIF('Budgeting Worksheet'!AF811:AF814,$B$4,'Budgeting Worksheet'!AH811:AH814)</f>
        <v>0</v>
      </c>
      <c r="AF175" s="271">
        <f>SUMIF('Budgeting Worksheet'!AJ811:AJ814,$B$4,'Budgeting Worksheet'!AL811:AL814)</f>
        <v>0</v>
      </c>
      <c r="AJ175" s="271">
        <f>SUMIF('Budgeting Worksheet'!AN811:AN814,$B$4,'Budgeting Worksheet'!AP811:AP814)</f>
        <v>0</v>
      </c>
      <c r="AN175" s="271">
        <f>SUMIF('Budgeting Worksheet'!AR811:AR814,$B$4,'Budgeting Worksheet'!AT811:AT814)</f>
        <v>0</v>
      </c>
      <c r="AR175" s="271">
        <f>SUMIF('Budgeting Worksheet'!AV811:AV814,$B$4,'Budgeting Worksheet'!AX811:AX814)</f>
        <v>0</v>
      </c>
      <c r="AV175" s="271">
        <f>SUMIF('Budgeting Worksheet'!AZ811:AZ814,$B$4,'Budgeting Worksheet'!BB811:BB814)</f>
        <v>0</v>
      </c>
      <c r="AX175" s="71">
        <f t="shared" si="11"/>
        <v>0</v>
      </c>
      <c r="AZ175" s="78">
        <f ca="1">SUMIF('Budgeting Worksheet'!H811:H814,$B$4,'Budgeting Worksheet'!BJ815)</f>
        <v>0</v>
      </c>
      <c r="BB175" s="86">
        <v>1604.34</v>
      </c>
      <c r="BC175" s="6"/>
    </row>
    <row r="176" spans="1:59" x14ac:dyDescent="0.2">
      <c r="A176" s="2">
        <v>60097</v>
      </c>
      <c r="B176" s="395"/>
      <c r="C176" s="196" t="s">
        <v>378</v>
      </c>
      <c r="D176" s="271">
        <f>SUMIF('Budgeting Worksheet'!H817:H820,$B$4,'Budgeting Worksheet'!J817:J820)</f>
        <v>0</v>
      </c>
      <c r="H176" s="271">
        <f>SUMIF('Budgeting Worksheet'!L817:L820,$B$4,'Budgeting Worksheet'!N817:N820)</f>
        <v>0</v>
      </c>
      <c r="L176" s="271">
        <f>SUMIF('Budgeting Worksheet'!P817:P820,$B$4,'Budgeting Worksheet'!R817:R820)</f>
        <v>0</v>
      </c>
      <c r="P176" s="271">
        <f>SUMIF('Budgeting Worksheet'!T817:T820,$B$4,'Budgeting Worksheet'!V817:V820)</f>
        <v>0</v>
      </c>
      <c r="T176" s="271">
        <f>SUMIF('Budgeting Worksheet'!X817:X820,$B$4,'Budgeting Worksheet'!Z817:Z820)</f>
        <v>0</v>
      </c>
      <c r="X176" s="271">
        <f>SUMIF('Budgeting Worksheet'!AB817:AB820,$B$4,'Budgeting Worksheet'!AD817:AD820)</f>
        <v>0</v>
      </c>
      <c r="AB176" s="271">
        <f>SUMIF('Budgeting Worksheet'!AF817:AF820,$B$4,'Budgeting Worksheet'!AH817:AH820)</f>
        <v>0</v>
      </c>
      <c r="AF176" s="271">
        <f>SUMIF('Budgeting Worksheet'!AJ817:AJ820,$B$4,'Budgeting Worksheet'!AL817:AL820)</f>
        <v>0</v>
      </c>
      <c r="AJ176" s="271">
        <f>SUMIF('Budgeting Worksheet'!AN817:AN820,$B$4,'Budgeting Worksheet'!AP817:AP820)</f>
        <v>0</v>
      </c>
      <c r="AN176" s="271">
        <f>SUMIF('Budgeting Worksheet'!AR817:AR820,$B$4,'Budgeting Worksheet'!AT817:AT820)</f>
        <v>0</v>
      </c>
      <c r="AR176" s="271">
        <f>SUMIF('Budgeting Worksheet'!AV817:AV820,$B$4,'Budgeting Worksheet'!AX817:AX820)</f>
        <v>0</v>
      </c>
      <c r="AV176" s="271">
        <f>SUMIF('Budgeting Worksheet'!AZ817:AZ820,$B$4,'Budgeting Worksheet'!BB817:BB820)</f>
        <v>0</v>
      </c>
      <c r="AX176" s="71">
        <f t="shared" si="11"/>
        <v>0</v>
      </c>
      <c r="AZ176" s="78">
        <f ca="1">SUMIF('Budgeting Worksheet'!H817:H820,$B$4,'Budgeting Worksheet'!BJ821)</f>
        <v>0</v>
      </c>
      <c r="BB176" s="780">
        <v>0</v>
      </c>
      <c r="BC176" s="5"/>
    </row>
    <row r="177" spans="1:55" x14ac:dyDescent="0.2">
      <c r="B177" s="395" t="s">
        <v>218</v>
      </c>
      <c r="D177" s="650">
        <f>SUM(D162:D176)</f>
        <v>0</v>
      </c>
      <c r="H177" s="650">
        <f>SUM(H162:H176)</f>
        <v>0</v>
      </c>
      <c r="L177" s="650">
        <f>SUM(L162:L176)</f>
        <v>0</v>
      </c>
      <c r="P177" s="650">
        <f>SUM(P162:P176)</f>
        <v>0</v>
      </c>
      <c r="T177" s="650">
        <f>SUM(T162:T176)</f>
        <v>0</v>
      </c>
      <c r="X177" s="650">
        <f>SUM(X162:X176)</f>
        <v>0</v>
      </c>
      <c r="AB177" s="650">
        <f>SUM(AB162:AB176)</f>
        <v>0</v>
      </c>
      <c r="AF177" s="650">
        <f>SUM(AF162:AF176)</f>
        <v>0</v>
      </c>
      <c r="AJ177" s="650">
        <f>SUM(AJ162:AJ176)</f>
        <v>0</v>
      </c>
      <c r="AN177" s="650">
        <f>SUM(AN162:AN176)</f>
        <v>0</v>
      </c>
      <c r="AR177" s="650">
        <f>SUM(AR162:AR176)</f>
        <v>0</v>
      </c>
      <c r="AV177" s="650">
        <f>SUM(AV162:AV176)</f>
        <v>0</v>
      </c>
      <c r="AX177" s="673">
        <f>SUM(AX162:AX176)</f>
        <v>0</v>
      </c>
      <c r="AZ177" s="670">
        <f ca="1">SUM(AZ162:AZ176)</f>
        <v>0</v>
      </c>
      <c r="BB177" s="85">
        <f>SUM(BB162:BB176)</f>
        <v>53750.599999999991</v>
      </c>
      <c r="BC177" s="5"/>
    </row>
    <row r="178" spans="1:55" x14ac:dyDescent="0.2">
      <c r="B178" s="395"/>
      <c r="D178" s="271"/>
      <c r="H178" s="71"/>
      <c r="L178" s="71"/>
      <c r="P178" s="71"/>
      <c r="T178" s="71"/>
      <c r="X178" s="71"/>
      <c r="AB178" s="71"/>
      <c r="AF178" s="71"/>
      <c r="AJ178" s="71"/>
      <c r="AN178" s="71"/>
      <c r="AR178" s="71"/>
      <c r="AV178" s="71"/>
      <c r="AX178" s="71"/>
      <c r="AZ178" s="78"/>
      <c r="BB178" s="86"/>
      <c r="BC178" s="5"/>
    </row>
    <row r="179" spans="1:55" x14ac:dyDescent="0.2">
      <c r="A179" s="4">
        <v>61000</v>
      </c>
      <c r="B179" s="395" t="s">
        <v>551</v>
      </c>
      <c r="D179" s="271"/>
      <c r="H179" s="271"/>
      <c r="L179" s="271"/>
      <c r="P179" s="271"/>
      <c r="T179" s="271"/>
      <c r="X179" s="271"/>
      <c r="AB179" s="271"/>
      <c r="AF179" s="271"/>
      <c r="AJ179" s="271"/>
      <c r="AN179" s="271"/>
      <c r="AR179" s="271"/>
      <c r="AV179" s="271"/>
      <c r="AX179" s="71"/>
      <c r="AZ179" s="78"/>
      <c r="BB179" s="86"/>
      <c r="BC179" s="5"/>
    </row>
    <row r="180" spans="1:55" x14ac:dyDescent="0.2">
      <c r="A180" s="2">
        <v>61000</v>
      </c>
      <c r="B180" s="395"/>
      <c r="C180" s="709" t="s">
        <v>551</v>
      </c>
      <c r="D180" s="271">
        <f>SUMIF('Budgeting Worksheet'!H827:H830,$B$4,'Budgeting Worksheet'!J827:J830)</f>
        <v>0</v>
      </c>
      <c r="H180" s="271">
        <f>SUMIF('Budgeting Worksheet'!L827:L830,$B$4,'Budgeting Worksheet'!N827:N830)</f>
        <v>0</v>
      </c>
      <c r="L180" s="271">
        <f>SUMIF('Budgeting Worksheet'!P827:P830,$B$4,'Budgeting Worksheet'!R827:R830)</f>
        <v>0</v>
      </c>
      <c r="P180" s="271">
        <f>SUMIF('Budgeting Worksheet'!T827:T830,$B$4,'Budgeting Worksheet'!V827:V830)</f>
        <v>0</v>
      </c>
      <c r="T180" s="271">
        <f>SUMIF('Budgeting Worksheet'!X827:X830,$B$4,'Budgeting Worksheet'!Z827:Z830)</f>
        <v>0</v>
      </c>
      <c r="X180" s="271">
        <f>SUMIF('Budgeting Worksheet'!AB827:AB830,$B$4,'Budgeting Worksheet'!AD827:AD830)</f>
        <v>0</v>
      </c>
      <c r="AB180" s="271">
        <f>SUMIF('Budgeting Worksheet'!AF827:AF830,$B$4,'Budgeting Worksheet'!AH827:AH830)</f>
        <v>0</v>
      </c>
      <c r="AF180" s="271">
        <f>SUMIF('Budgeting Worksheet'!AJ827:AJ830,$B$4,'Budgeting Worksheet'!AL827:AL830)</f>
        <v>0</v>
      </c>
      <c r="AJ180" s="271">
        <f>SUMIF('Budgeting Worksheet'!AN827:AN830,$B$4,'Budgeting Worksheet'!AP827:AP830)</f>
        <v>0</v>
      </c>
      <c r="AN180" s="271">
        <f>SUMIF('Budgeting Worksheet'!AR827:AR830,$B$4,'Budgeting Worksheet'!AT827:AT830)</f>
        <v>0</v>
      </c>
      <c r="AR180" s="271">
        <f>SUMIF('Budgeting Worksheet'!AV827:AV830,$B$4,'Budgeting Worksheet'!AX827:AX830)</f>
        <v>0</v>
      </c>
      <c r="AV180" s="271">
        <f>SUMIF('Budgeting Worksheet'!AZ827:AZ830,$B$4,'Budgeting Worksheet'!BB827:BB830)</f>
        <v>0</v>
      </c>
      <c r="AX180" s="71">
        <f t="shared" ref="AX180" si="12">SUM(D180:AV180)</f>
        <v>0</v>
      </c>
      <c r="AZ180" s="78">
        <f ca="1">SUMIF('Budgeting Worksheet'!H827:H830,$B$4,'Budgeting Worksheet'!BJ831)</f>
        <v>0</v>
      </c>
      <c r="BB180" s="86">
        <v>-96.14</v>
      </c>
      <c r="BC180" s="5"/>
    </row>
    <row r="181" spans="1:55" x14ac:dyDescent="0.2">
      <c r="A181" s="4">
        <v>62000</v>
      </c>
      <c r="B181" s="395" t="s">
        <v>379</v>
      </c>
      <c r="D181" s="271"/>
      <c r="H181" s="271"/>
      <c r="L181" s="271"/>
      <c r="P181" s="271"/>
      <c r="T181" s="271"/>
      <c r="X181" s="271"/>
      <c r="AB181" s="271"/>
      <c r="AF181" s="271"/>
      <c r="AJ181" s="271"/>
      <c r="AN181" s="271"/>
      <c r="AR181" s="271"/>
      <c r="AV181" s="271"/>
      <c r="AX181" s="71"/>
      <c r="AZ181" s="78"/>
      <c r="BB181" s="86"/>
      <c r="BC181" s="5"/>
    </row>
    <row r="182" spans="1:55" x14ac:dyDescent="0.2">
      <c r="A182" s="2">
        <v>62010</v>
      </c>
      <c r="B182" s="395"/>
      <c r="C182" s="196" t="s">
        <v>380</v>
      </c>
      <c r="D182" s="271">
        <f>SUMIF('Budgeting Worksheet'!H837:H840,$B$4,'Budgeting Worksheet'!J837:J840)</f>
        <v>0</v>
      </c>
      <c r="H182" s="271">
        <f>SUMIF('Budgeting Worksheet'!L837:L840,$B$4,'Budgeting Worksheet'!N837:N840)</f>
        <v>0</v>
      </c>
      <c r="L182" s="271">
        <f>SUMIF('Budgeting Worksheet'!P837:P840,$B$4,'Budgeting Worksheet'!R837:R840)</f>
        <v>0</v>
      </c>
      <c r="P182" s="271">
        <f>SUMIF('Budgeting Worksheet'!T837:T840,$B$4,'Budgeting Worksheet'!V837:V840)</f>
        <v>0</v>
      </c>
      <c r="T182" s="271">
        <f>SUMIF('Budgeting Worksheet'!X837:X840,$B$4,'Budgeting Worksheet'!Z837:Z840)</f>
        <v>0</v>
      </c>
      <c r="X182" s="271">
        <f>SUMIF('Budgeting Worksheet'!AB837:AB840,$B$4,'Budgeting Worksheet'!AD837:AD840)</f>
        <v>0</v>
      </c>
      <c r="AB182" s="271">
        <f>SUMIF('Budgeting Worksheet'!AF837:AF840,$B$4,'Budgeting Worksheet'!AH837:AH840)</f>
        <v>0</v>
      </c>
      <c r="AF182" s="271">
        <f>SUMIF('Budgeting Worksheet'!AJ837:AJ840,$B$4,'Budgeting Worksheet'!AL837:AL840)</f>
        <v>0</v>
      </c>
      <c r="AJ182" s="271">
        <f>SUMIF('Budgeting Worksheet'!AN837:AN840,$B$4,'Budgeting Worksheet'!AP837:AP840)</f>
        <v>0</v>
      </c>
      <c r="AN182" s="271">
        <f>SUMIF('Budgeting Worksheet'!AR837:AR840,$B$4,'Budgeting Worksheet'!AT837:AT840)</f>
        <v>0</v>
      </c>
      <c r="AR182" s="271">
        <f>SUMIF('Budgeting Worksheet'!AV837:AV840,$B$4,'Budgeting Worksheet'!AX837:AX840)</f>
        <v>0</v>
      </c>
      <c r="AV182" s="271">
        <f>SUMIF('Budgeting Worksheet'!AZ837:AZ840,$B$4,'Budgeting Worksheet'!BB837:BB840)</f>
        <v>0</v>
      </c>
      <c r="AX182" s="71">
        <f t="shared" ref="AX182:AX183" si="13">SUM(D182:AV182)</f>
        <v>0</v>
      </c>
      <c r="AZ182" s="78">
        <f ca="1">SUMIF('Budgeting Worksheet'!H837:H840,$B$4,'Budgeting Worksheet'!BJ841)</f>
        <v>0</v>
      </c>
      <c r="BB182" s="86">
        <v>5600.65</v>
      </c>
      <c r="BC182" s="5"/>
    </row>
    <row r="183" spans="1:55" x14ac:dyDescent="0.2">
      <c r="A183" s="2">
        <v>62020</v>
      </c>
      <c r="B183" s="395"/>
      <c r="C183" s="196" t="s">
        <v>381</v>
      </c>
      <c r="D183" s="271">
        <f>SUMIF('Budgeting Worksheet'!H843:H846,$B$4,'Budgeting Worksheet'!J843:J846)</f>
        <v>0</v>
      </c>
      <c r="H183" s="271">
        <f>SUMIF('Budgeting Worksheet'!L843:L846,$B$4,'Budgeting Worksheet'!N843:N846)</f>
        <v>0</v>
      </c>
      <c r="L183" s="271">
        <f>SUMIF('Budgeting Worksheet'!P843:P846,$B$4,'Budgeting Worksheet'!R843:R846)</f>
        <v>0</v>
      </c>
      <c r="P183" s="271">
        <f>SUMIF('Budgeting Worksheet'!T843:T846,$B$4,'Budgeting Worksheet'!V843:V846)</f>
        <v>0</v>
      </c>
      <c r="T183" s="271">
        <f>SUMIF('Budgeting Worksheet'!X843:X846,$B$4,'Budgeting Worksheet'!Z843:Z846)</f>
        <v>0</v>
      </c>
      <c r="X183" s="271">
        <f>SUMIF('Budgeting Worksheet'!AB843:AB846,$B$4,'Budgeting Worksheet'!AD843:AD846)</f>
        <v>0</v>
      </c>
      <c r="AB183" s="271">
        <f>SUMIF('Budgeting Worksheet'!AF843:AF846,$B$4,'Budgeting Worksheet'!AH843:AH846)</f>
        <v>0</v>
      </c>
      <c r="AF183" s="271">
        <f>SUMIF('Budgeting Worksheet'!AJ843:AJ846,$B$4,'Budgeting Worksheet'!AL843:AL846)</f>
        <v>0</v>
      </c>
      <c r="AJ183" s="271">
        <f>SUMIF('Budgeting Worksheet'!AN843:AN846,$B$4,'Budgeting Worksheet'!AP843:AP846)</f>
        <v>0</v>
      </c>
      <c r="AN183" s="271">
        <f>SUMIF('Budgeting Worksheet'!AR843:AR846,$B$4,'Budgeting Worksheet'!AT843:AT846)</f>
        <v>0</v>
      </c>
      <c r="AR183" s="271">
        <f>SUMIF('Budgeting Worksheet'!AV843:AV846,$B$4,'Budgeting Worksheet'!AX843:AX846)</f>
        <v>0</v>
      </c>
      <c r="AV183" s="271">
        <f>SUMIF('Budgeting Worksheet'!AZ843:AZ846,$B$4,'Budgeting Worksheet'!BB843:BB846)</f>
        <v>0</v>
      </c>
      <c r="AX183" s="71">
        <f t="shared" si="13"/>
        <v>0</v>
      </c>
      <c r="AZ183" s="78">
        <f ca="1">SUMIF('Budgeting Worksheet'!H843:H846,$B$4,'Budgeting Worksheet'!BJ847)</f>
        <v>0</v>
      </c>
      <c r="BB183" s="780">
        <v>518.26</v>
      </c>
      <c r="BC183" s="5"/>
    </row>
    <row r="184" spans="1:55" x14ac:dyDescent="0.2">
      <c r="B184" s="395" t="s">
        <v>382</v>
      </c>
      <c r="C184" s="196"/>
      <c r="D184" s="650">
        <f>SUM(D182:D183)</f>
        <v>0</v>
      </c>
      <c r="H184" s="650">
        <f>SUM(H182:H183)</f>
        <v>0</v>
      </c>
      <c r="L184" s="650">
        <f>SUM(L182:L183)</f>
        <v>0</v>
      </c>
      <c r="P184" s="650">
        <f>SUM(P182:P183)</f>
        <v>0</v>
      </c>
      <c r="T184" s="650">
        <f>SUM(T182:T183)</f>
        <v>0</v>
      </c>
      <c r="X184" s="650">
        <f>SUM(X182:X183)</f>
        <v>0</v>
      </c>
      <c r="AB184" s="650">
        <f>SUM(AB182:AB183)</f>
        <v>0</v>
      </c>
      <c r="AF184" s="650">
        <f>SUM(AF182:AF183)</f>
        <v>0</v>
      </c>
      <c r="AJ184" s="650">
        <f>SUM(AJ182:AJ183)</f>
        <v>0</v>
      </c>
      <c r="AN184" s="650">
        <f>SUM(AN182:AN183)</f>
        <v>0</v>
      </c>
      <c r="AR184" s="650">
        <f>SUM(AR182:AR183)</f>
        <v>0</v>
      </c>
      <c r="AV184" s="650">
        <f>SUM(AV182:AV183)</f>
        <v>0</v>
      </c>
      <c r="AX184" s="650">
        <f>SUM(AX182:AX183)</f>
        <v>0</v>
      </c>
      <c r="AZ184" s="670">
        <f ca="1">SUM(AZ182:AZ183)</f>
        <v>0</v>
      </c>
      <c r="BB184" s="85">
        <f>SUM(BB182:BB183)</f>
        <v>6118.91</v>
      </c>
      <c r="BC184" s="5"/>
    </row>
    <row r="185" spans="1:55" x14ac:dyDescent="0.2">
      <c r="B185" s="395"/>
      <c r="D185" s="271"/>
      <c r="H185" s="271"/>
      <c r="L185" s="271"/>
      <c r="P185" s="271"/>
      <c r="T185" s="271"/>
      <c r="X185" s="271"/>
      <c r="AB185" s="271"/>
      <c r="AF185" s="271"/>
      <c r="AJ185" s="271"/>
      <c r="AN185" s="271"/>
      <c r="AR185" s="271"/>
      <c r="AV185" s="271"/>
      <c r="AX185" s="71"/>
      <c r="AZ185" s="78"/>
      <c r="BB185" s="86"/>
      <c r="BC185" s="5"/>
    </row>
    <row r="186" spans="1:55" x14ac:dyDescent="0.2">
      <c r="A186" s="4">
        <v>63000</v>
      </c>
      <c r="B186" s="395" t="s">
        <v>383</v>
      </c>
      <c r="D186" s="271"/>
      <c r="H186" s="71"/>
      <c r="L186" s="71"/>
      <c r="P186" s="71"/>
      <c r="T186" s="71"/>
      <c r="X186" s="71"/>
      <c r="AB186" s="71"/>
      <c r="AF186" s="71"/>
      <c r="AJ186" s="71"/>
      <c r="AN186" s="71"/>
      <c r="AR186" s="71"/>
      <c r="AV186" s="71"/>
      <c r="AX186" s="71"/>
      <c r="AZ186" s="78"/>
      <c r="BB186" s="86"/>
      <c r="BC186" s="5"/>
    </row>
    <row r="187" spans="1:55" x14ac:dyDescent="0.2">
      <c r="A187" s="2">
        <v>63010</v>
      </c>
      <c r="B187" s="395"/>
      <c r="C187" s="196" t="s">
        <v>384</v>
      </c>
      <c r="D187" s="271">
        <f>SUMIF('Budgeting Worksheet'!H853:H856,$B$4,'Budgeting Worksheet'!J853:J856)</f>
        <v>0</v>
      </c>
      <c r="H187" s="271">
        <f>SUMIF('Budgeting Worksheet'!L853:L856,$B$4,'Budgeting Worksheet'!N853:N856)</f>
        <v>0</v>
      </c>
      <c r="L187" s="271">
        <f>SUMIF('Budgeting Worksheet'!P853:P856,$B$4,'Budgeting Worksheet'!R853:R856)</f>
        <v>0</v>
      </c>
      <c r="P187" s="271">
        <f>SUMIF('Budgeting Worksheet'!T853:T856,$B$4,'Budgeting Worksheet'!V853:V856)</f>
        <v>0</v>
      </c>
      <c r="T187" s="271">
        <f>SUMIF('Budgeting Worksheet'!X853:X856,$B$4,'Budgeting Worksheet'!Z853:Z856)</f>
        <v>0</v>
      </c>
      <c r="X187" s="271">
        <f>SUMIF('Budgeting Worksheet'!AB853:AB856,$B$4,'Budgeting Worksheet'!AD853:AD856)</f>
        <v>0</v>
      </c>
      <c r="AB187" s="271">
        <f>SUMIF('Budgeting Worksheet'!AF853:AF856,$B$4,'Budgeting Worksheet'!AH853:AH856)</f>
        <v>0</v>
      </c>
      <c r="AF187" s="271">
        <f>SUMIF('Budgeting Worksheet'!AJ853:AJ856,$B$4,'Budgeting Worksheet'!AL853:AL856)</f>
        <v>0</v>
      </c>
      <c r="AJ187" s="271">
        <f>SUMIF('Budgeting Worksheet'!AN853:AN856,$B$4,'Budgeting Worksheet'!AP853:AP856)</f>
        <v>0</v>
      </c>
      <c r="AN187" s="271">
        <f>SUMIF('Budgeting Worksheet'!AR853:AR856,$B$4,'Budgeting Worksheet'!AT853:AT856)</f>
        <v>0</v>
      </c>
      <c r="AR187" s="271">
        <f>SUMIF('Budgeting Worksheet'!AV853:AV856,$B$4,'Budgeting Worksheet'!AX853:AX856)</f>
        <v>0</v>
      </c>
      <c r="AV187" s="271">
        <f>SUMIF('Budgeting Worksheet'!AZ853:AZ856,$B$4,'Budgeting Worksheet'!BB853:BB856)</f>
        <v>0</v>
      </c>
      <c r="AX187" s="271">
        <f>SUMIF('Budgeting Worksheet'!BB853:BB856,$B$4,'Budgeting Worksheet'!BD853:BD856)</f>
        <v>0</v>
      </c>
      <c r="AZ187" s="78">
        <f ca="1">SUMIF('Budgeting Worksheet'!H853:H856,$B$4,'Budgeting Worksheet'!BJ857)</f>
        <v>0</v>
      </c>
      <c r="BB187" s="86">
        <v>9123.42</v>
      </c>
      <c r="BC187" s="5"/>
    </row>
    <row r="188" spans="1:55" x14ac:dyDescent="0.2">
      <c r="A188" s="2">
        <v>63020</v>
      </c>
      <c r="B188" s="395"/>
      <c r="C188" s="196" t="s">
        <v>385</v>
      </c>
      <c r="D188" s="271">
        <f>SUMIF('Budgeting Worksheet'!H859:H862,$B$4,'Budgeting Worksheet'!J859:J862)</f>
        <v>0</v>
      </c>
      <c r="H188" s="271">
        <f>SUMIF('Budgeting Worksheet'!L859:L862,$B$4,'Budgeting Worksheet'!N859:N862)</f>
        <v>0</v>
      </c>
      <c r="L188" s="271">
        <f>SUMIF('Budgeting Worksheet'!P859:P862,$B$4,'Budgeting Worksheet'!R859:R862)</f>
        <v>0</v>
      </c>
      <c r="P188" s="271">
        <f>SUMIF('Budgeting Worksheet'!T859:T862,$B$4,'Budgeting Worksheet'!V859:V862)</f>
        <v>0</v>
      </c>
      <c r="T188" s="271">
        <f>SUMIF('Budgeting Worksheet'!X859:X862,$B$4,'Budgeting Worksheet'!Z859:Z862)</f>
        <v>0</v>
      </c>
      <c r="X188" s="271">
        <f>SUMIF('Budgeting Worksheet'!AB859:AB862,$B$4,'Budgeting Worksheet'!AD859:AD862)</f>
        <v>0</v>
      </c>
      <c r="AB188" s="271">
        <f>SUMIF('Budgeting Worksheet'!AF859:AF862,$B$4,'Budgeting Worksheet'!AH859:AH862)</f>
        <v>0</v>
      </c>
      <c r="AF188" s="271">
        <f>SUMIF('Budgeting Worksheet'!AJ859:AJ862,$B$4,'Budgeting Worksheet'!AL859:AL862)</f>
        <v>0</v>
      </c>
      <c r="AJ188" s="271">
        <f>SUMIF('Budgeting Worksheet'!AN859:AN862,$B$4,'Budgeting Worksheet'!AP859:AP862)</f>
        <v>0</v>
      </c>
      <c r="AN188" s="271">
        <f>SUMIF('Budgeting Worksheet'!AR859:AR862,$B$4,'Budgeting Worksheet'!AT859:AT862)</f>
        <v>0</v>
      </c>
      <c r="AR188" s="271">
        <f>SUMIF('Budgeting Worksheet'!AV859:AV862,$B$4,'Budgeting Worksheet'!AX859:AX862)</f>
        <v>0</v>
      </c>
      <c r="AV188" s="271">
        <f>SUMIF('Budgeting Worksheet'!AZ859:AZ862,$B$4,'Budgeting Worksheet'!BB859:BB862)</f>
        <v>0</v>
      </c>
      <c r="AX188" s="271">
        <f>SUMIF('Budgeting Worksheet'!BB859:BB862,$B$4,'Budgeting Worksheet'!BD859:BD862)</f>
        <v>0</v>
      </c>
      <c r="AZ188" s="78">
        <f ca="1">SUMIF('Budgeting Worksheet'!H859:H862,$B$4,'Budgeting Worksheet'!BJ863)</f>
        <v>0</v>
      </c>
      <c r="BB188" s="86">
        <v>172.62</v>
      </c>
      <c r="BC188" s="5"/>
    </row>
    <row r="189" spans="1:55" x14ac:dyDescent="0.2">
      <c r="A189" s="2">
        <v>63030</v>
      </c>
      <c r="B189" s="395"/>
      <c r="C189" s="196" t="s">
        <v>386</v>
      </c>
      <c r="D189" s="271">
        <f>SUMIF('Budgeting Worksheet'!H865:H868,$B$4,'Budgeting Worksheet'!J865:J868)</f>
        <v>0</v>
      </c>
      <c r="H189" s="271">
        <f>SUMIF('Budgeting Worksheet'!L865:L868,$B$4,'Budgeting Worksheet'!N865:N868)</f>
        <v>0</v>
      </c>
      <c r="L189" s="271">
        <f>SUMIF('Budgeting Worksheet'!P865:P868,$B$4,'Budgeting Worksheet'!R865:R868)</f>
        <v>0</v>
      </c>
      <c r="P189" s="271">
        <f>SUMIF('Budgeting Worksheet'!T865:T868,$B$4,'Budgeting Worksheet'!V865:V868)</f>
        <v>0</v>
      </c>
      <c r="T189" s="271">
        <f>SUMIF('Budgeting Worksheet'!X865:X868,$B$4,'Budgeting Worksheet'!Z865:Z868)</f>
        <v>0</v>
      </c>
      <c r="X189" s="271">
        <f>SUMIF('Budgeting Worksheet'!AB865:AB868,$B$4,'Budgeting Worksheet'!AD865:AD868)</f>
        <v>0</v>
      </c>
      <c r="AB189" s="271">
        <f>SUMIF('Budgeting Worksheet'!AF865:AF868,$B$4,'Budgeting Worksheet'!AH865:AH868)</f>
        <v>0</v>
      </c>
      <c r="AF189" s="271">
        <f>SUMIF('Budgeting Worksheet'!AJ865:AJ868,$B$4,'Budgeting Worksheet'!AL865:AL868)</f>
        <v>0</v>
      </c>
      <c r="AJ189" s="271">
        <f>SUMIF('Budgeting Worksheet'!AN865:AN868,$B$4,'Budgeting Worksheet'!AP865:AP868)</f>
        <v>0</v>
      </c>
      <c r="AN189" s="271">
        <f>SUMIF('Budgeting Worksheet'!AR865:AR868,$B$4,'Budgeting Worksheet'!AT865:AT868)</f>
        <v>0</v>
      </c>
      <c r="AR189" s="271">
        <f>SUMIF('Budgeting Worksheet'!AV865:AV868,$B$4,'Budgeting Worksheet'!AX865:AX868)</f>
        <v>0</v>
      </c>
      <c r="AV189" s="271">
        <f>SUMIF('Budgeting Worksheet'!AZ865:AZ868,$B$4,'Budgeting Worksheet'!BB865:BB868)</f>
        <v>0</v>
      </c>
      <c r="AX189" s="271">
        <f>SUMIF('Budgeting Worksheet'!BB865:BB868,$B$4,'Budgeting Worksheet'!BD865:BD868)</f>
        <v>0</v>
      </c>
      <c r="AZ189" s="78">
        <f ca="1">SUMIF('Budgeting Worksheet'!H865:H868,$B$4,'Budgeting Worksheet'!BJ869)</f>
        <v>0</v>
      </c>
      <c r="BB189" s="86">
        <v>72950.52</v>
      </c>
      <c r="BC189" s="5"/>
    </row>
    <row r="190" spans="1:55" x14ac:dyDescent="0.2">
      <c r="A190" s="2">
        <v>63040</v>
      </c>
      <c r="B190" s="395"/>
      <c r="C190" s="196" t="s">
        <v>387</v>
      </c>
      <c r="D190" s="271">
        <f>SUMIF('Budgeting Worksheet'!H871:H874,$B$4,'Budgeting Worksheet'!J871:J874)</f>
        <v>0</v>
      </c>
      <c r="H190" s="271">
        <f>SUMIF('Budgeting Worksheet'!L871:L874,$B$4,'Budgeting Worksheet'!N871:N874)</f>
        <v>0</v>
      </c>
      <c r="L190" s="271">
        <f>SUMIF('Budgeting Worksheet'!P871:P874,$B$4,'Budgeting Worksheet'!R871:R874)</f>
        <v>0</v>
      </c>
      <c r="P190" s="271">
        <f>SUMIF('Budgeting Worksheet'!T871:T874,$B$4,'Budgeting Worksheet'!V871:V874)</f>
        <v>0</v>
      </c>
      <c r="T190" s="271">
        <f>SUMIF('Budgeting Worksheet'!X871:X874,$B$4,'Budgeting Worksheet'!Z871:Z874)</f>
        <v>0</v>
      </c>
      <c r="X190" s="271">
        <f>SUMIF('Budgeting Worksheet'!AB871:AB874,$B$4,'Budgeting Worksheet'!AD871:AD874)</f>
        <v>0</v>
      </c>
      <c r="AB190" s="271">
        <f>SUMIF('Budgeting Worksheet'!AF871:AF874,$B$4,'Budgeting Worksheet'!AH871:AH874)</f>
        <v>0</v>
      </c>
      <c r="AF190" s="271">
        <f>SUMIF('Budgeting Worksheet'!AJ871:AJ874,$B$4,'Budgeting Worksheet'!AL871:AL874)</f>
        <v>0</v>
      </c>
      <c r="AJ190" s="271">
        <f>SUMIF('Budgeting Worksheet'!AN871:AN874,$B$4,'Budgeting Worksheet'!AP871:AP874)</f>
        <v>0</v>
      </c>
      <c r="AN190" s="271">
        <f>SUMIF('Budgeting Worksheet'!AR871:AR874,$B$4,'Budgeting Worksheet'!AT871:AT874)</f>
        <v>0</v>
      </c>
      <c r="AR190" s="271">
        <f>SUMIF('Budgeting Worksheet'!AV871:AV874,$B$4,'Budgeting Worksheet'!AX871:AX874)</f>
        <v>0</v>
      </c>
      <c r="AV190" s="271">
        <f>SUMIF('Budgeting Worksheet'!AZ871:AZ874,$B$4,'Budgeting Worksheet'!BB871:BB874)</f>
        <v>0</v>
      </c>
      <c r="AX190" s="271">
        <f>SUMIF('Budgeting Worksheet'!BB871:BB874,$B$4,'Budgeting Worksheet'!BD871:BD874)</f>
        <v>0</v>
      </c>
      <c r="AZ190" s="78">
        <f ca="1">SUMIF('Budgeting Worksheet'!H871:H874,$B$4,'Budgeting Worksheet'!BJ875)</f>
        <v>0</v>
      </c>
      <c r="BB190" s="780">
        <v>276.66000000000003</v>
      </c>
      <c r="BC190" s="5"/>
    </row>
    <row r="191" spans="1:55" x14ac:dyDescent="0.2">
      <c r="B191" s="395" t="s">
        <v>229</v>
      </c>
      <c r="D191" s="650">
        <f>SUM(D187:D190)</f>
        <v>0</v>
      </c>
      <c r="H191" s="650">
        <f>SUM(H187:H190)</f>
        <v>0</v>
      </c>
      <c r="L191" s="650">
        <f>SUM(L187:L190)</f>
        <v>0</v>
      </c>
      <c r="P191" s="650">
        <f>SUM(P187:P190)</f>
        <v>0</v>
      </c>
      <c r="T191" s="650">
        <f>SUM(T187:T190)</f>
        <v>0</v>
      </c>
      <c r="X191" s="650">
        <f>SUM(X187:X190)</f>
        <v>0</v>
      </c>
      <c r="AB191" s="650">
        <f>SUM(AB187:AB190)</f>
        <v>0</v>
      </c>
      <c r="AF191" s="650">
        <f>SUM(AF187:AF190)</f>
        <v>0</v>
      </c>
      <c r="AJ191" s="650">
        <f>SUM(AJ187:AJ190)</f>
        <v>0</v>
      </c>
      <c r="AN191" s="650">
        <f>SUM(AN187:AN190)</f>
        <v>0</v>
      </c>
      <c r="AR191" s="650">
        <f>SUM(AR187:AR190)</f>
        <v>0</v>
      </c>
      <c r="AV191" s="650">
        <f>SUM(AV187:AV190)</f>
        <v>0</v>
      </c>
      <c r="AX191" s="650">
        <f>SUM(AX187:AX190)</f>
        <v>0</v>
      </c>
      <c r="AZ191" s="669">
        <f ca="1">SUM(AZ187:AZ190)</f>
        <v>0</v>
      </c>
      <c r="BB191" s="85">
        <f>SUM(BB187:BB190)</f>
        <v>82523.22</v>
      </c>
      <c r="BC191" s="5"/>
    </row>
    <row r="192" spans="1:55" x14ac:dyDescent="0.2">
      <c r="B192" s="395"/>
      <c r="D192" s="271"/>
      <c r="H192" s="71"/>
      <c r="L192" s="71"/>
      <c r="P192" s="71"/>
      <c r="T192" s="71"/>
      <c r="X192" s="71"/>
      <c r="AB192" s="71"/>
      <c r="AF192" s="71"/>
      <c r="AJ192" s="71"/>
      <c r="AN192" s="71"/>
      <c r="AR192" s="71"/>
      <c r="AV192" s="71"/>
      <c r="AX192" s="71"/>
      <c r="AZ192" s="78"/>
      <c r="BB192" s="86"/>
      <c r="BC192" s="5"/>
    </row>
    <row r="193" spans="1:55" x14ac:dyDescent="0.2">
      <c r="A193" s="4">
        <v>64000</v>
      </c>
      <c r="B193" s="395" t="s">
        <v>388</v>
      </c>
      <c r="D193" s="271"/>
      <c r="H193" s="71"/>
      <c r="L193" s="71"/>
      <c r="P193" s="71"/>
      <c r="T193" s="71"/>
      <c r="X193" s="71"/>
      <c r="AB193" s="71"/>
      <c r="AF193" s="71"/>
      <c r="AJ193" s="71"/>
      <c r="AN193" s="71"/>
      <c r="AR193" s="71"/>
      <c r="AV193" s="71"/>
      <c r="AX193" s="71"/>
      <c r="AZ193" s="78"/>
      <c r="BB193" s="86"/>
      <c r="BC193" s="5"/>
    </row>
    <row r="194" spans="1:55" x14ac:dyDescent="0.2">
      <c r="A194" s="2">
        <v>64010</v>
      </c>
      <c r="B194" s="395"/>
      <c r="C194" s="196" t="s">
        <v>389</v>
      </c>
      <c r="D194" s="271">
        <f>SUMIF('Budgeting Worksheet'!H881:H886,$B$4,'Budgeting Worksheet'!J881:J886)</f>
        <v>0</v>
      </c>
      <c r="H194" s="271">
        <f>SUMIF('Budgeting Worksheet'!L881:L886,$B$4,'Budgeting Worksheet'!N881:N886)</f>
        <v>0</v>
      </c>
      <c r="L194" s="271">
        <f>SUMIF('Budgeting Worksheet'!P881:P886,$B$4,'Budgeting Worksheet'!R881:R886)</f>
        <v>0</v>
      </c>
      <c r="P194" s="271">
        <f>SUMIF('Budgeting Worksheet'!T881:T886,$B$4,'Budgeting Worksheet'!V881:V886)</f>
        <v>0</v>
      </c>
      <c r="T194" s="271">
        <f>SUMIF('Budgeting Worksheet'!X881:X886,$B$4,'Budgeting Worksheet'!Z881:Z886)</f>
        <v>0</v>
      </c>
      <c r="X194" s="271">
        <f>SUMIF('Budgeting Worksheet'!AB881:AB886,$B$4,'Budgeting Worksheet'!AD881:AD886)</f>
        <v>0</v>
      </c>
      <c r="AB194" s="271">
        <f>SUMIF('Budgeting Worksheet'!AF881:AF886,$B$4,'Budgeting Worksheet'!AH881:AH886)</f>
        <v>0</v>
      </c>
      <c r="AF194" s="271">
        <f>SUMIF('Budgeting Worksheet'!AJ881:AJ886,$B$4,'Budgeting Worksheet'!AL881:AL886)</f>
        <v>0</v>
      </c>
      <c r="AJ194" s="271">
        <f>SUMIF('Budgeting Worksheet'!AN881:AN886,$B$4,'Budgeting Worksheet'!AP881:AP886)</f>
        <v>0</v>
      </c>
      <c r="AN194" s="271">
        <f>SUMIF('Budgeting Worksheet'!AR881:AR886,$B$4,'Budgeting Worksheet'!AT881:AT886)</f>
        <v>0</v>
      </c>
      <c r="AR194" s="271">
        <f>SUMIF('Budgeting Worksheet'!AV881:AV886,$B$4,'Budgeting Worksheet'!AX881:AX886)</f>
        <v>0</v>
      </c>
      <c r="AV194" s="271">
        <f>SUMIF('Budgeting Worksheet'!AZ881:AZ886,$B$4,'Budgeting Worksheet'!BB881:BB886)</f>
        <v>0</v>
      </c>
      <c r="AX194" s="271">
        <f>SUMIF('Budgeting Worksheet'!BB881:BB886,$B$4,'Budgeting Worksheet'!BD881:BD886)</f>
        <v>0</v>
      </c>
      <c r="AZ194" s="78">
        <f ca="1">SUMIF('Budgeting Worksheet'!H881:H886,$B$4,'Budgeting Worksheet'!BJ887)</f>
        <v>0</v>
      </c>
      <c r="BB194" s="86">
        <v>674.85</v>
      </c>
      <c r="BC194" s="5"/>
    </row>
    <row r="195" spans="1:55" x14ac:dyDescent="0.2">
      <c r="A195" s="2">
        <v>64020</v>
      </c>
      <c r="B195" s="395"/>
      <c r="C195" s="196" t="s">
        <v>390</v>
      </c>
      <c r="D195" s="271">
        <f>SUMIF('Budgeting Worksheet'!H889:H894,$B$4,'Budgeting Worksheet'!J889:J894)</f>
        <v>0</v>
      </c>
      <c r="H195" s="271">
        <f>SUMIF('Budgeting Worksheet'!L889:L894,$B$4,'Budgeting Worksheet'!N889:N894)</f>
        <v>0</v>
      </c>
      <c r="L195" s="271">
        <f>SUMIF('Budgeting Worksheet'!P889:P894,$B$4,'Budgeting Worksheet'!R889:R894)</f>
        <v>0</v>
      </c>
      <c r="P195" s="271">
        <f>SUMIF('Budgeting Worksheet'!T889:T894,$B$4,'Budgeting Worksheet'!V889:V894)</f>
        <v>0</v>
      </c>
      <c r="T195" s="271">
        <f>SUMIF('Budgeting Worksheet'!X889:X894,$B$4,'Budgeting Worksheet'!Z889:Z894)</f>
        <v>0</v>
      </c>
      <c r="X195" s="271">
        <f>SUMIF('Budgeting Worksheet'!AB889:AB894,$B$4,'Budgeting Worksheet'!AD889:AD894)</f>
        <v>0</v>
      </c>
      <c r="AB195" s="271">
        <f>SUMIF('Budgeting Worksheet'!AF889:AF894,$B$4,'Budgeting Worksheet'!AH889:AH894)</f>
        <v>0</v>
      </c>
      <c r="AF195" s="271">
        <f>SUMIF('Budgeting Worksheet'!AJ889:AJ894,$B$4,'Budgeting Worksheet'!AL889:AL894)</f>
        <v>0</v>
      </c>
      <c r="AJ195" s="271">
        <f>SUMIF('Budgeting Worksheet'!AN889:AN894,$B$4,'Budgeting Worksheet'!AP889:AP894)</f>
        <v>0</v>
      </c>
      <c r="AN195" s="271">
        <f>SUMIF('Budgeting Worksheet'!AR889:AR894,$B$4,'Budgeting Worksheet'!AT889:AT894)</f>
        <v>0</v>
      </c>
      <c r="AR195" s="271">
        <f>SUMIF('Budgeting Worksheet'!AV889:AV894,$B$4,'Budgeting Worksheet'!AX889:AX894)</f>
        <v>0</v>
      </c>
      <c r="AV195" s="271">
        <f>SUMIF('Budgeting Worksheet'!AZ889:AZ894,$B$4,'Budgeting Worksheet'!BB889:BB894)</f>
        <v>0</v>
      </c>
      <c r="AX195" s="271">
        <f>SUMIF('Budgeting Worksheet'!BB889:BB894,$B$4,'Budgeting Worksheet'!BD889:BD894)</f>
        <v>0</v>
      </c>
      <c r="AZ195" s="78">
        <f ca="1">SUMIF('Budgeting Worksheet'!H889:H894,$B$4,'Budgeting Worksheet'!BJ895)</f>
        <v>0</v>
      </c>
      <c r="BB195" s="86"/>
      <c r="BC195" s="5"/>
    </row>
    <row r="196" spans="1:55" x14ac:dyDescent="0.2">
      <c r="A196" s="2">
        <v>64030</v>
      </c>
      <c r="B196" s="395"/>
      <c r="C196" s="196" t="s">
        <v>391</v>
      </c>
      <c r="D196" s="271">
        <f>SUMIF('Budgeting Worksheet'!H897:H902,$B$4,'Budgeting Worksheet'!J897:J902)</f>
        <v>0</v>
      </c>
      <c r="H196" s="271">
        <f>SUMIF('Budgeting Worksheet'!L897:L902,$B$4,'Budgeting Worksheet'!N897:N902)</f>
        <v>0</v>
      </c>
      <c r="L196" s="271">
        <f>SUMIF('Budgeting Worksheet'!P897:P902,$B$4,'Budgeting Worksheet'!R897:R902)</f>
        <v>0</v>
      </c>
      <c r="P196" s="271">
        <f>SUMIF('Budgeting Worksheet'!T897:T902,$B$4,'Budgeting Worksheet'!V897:V902)</f>
        <v>0</v>
      </c>
      <c r="T196" s="271">
        <f>SUMIF('Budgeting Worksheet'!X897:X902,$B$4,'Budgeting Worksheet'!Z897:Z902)</f>
        <v>0</v>
      </c>
      <c r="X196" s="271">
        <f>SUMIF('Budgeting Worksheet'!AB897:AB902,$B$4,'Budgeting Worksheet'!AD897:AD902)</f>
        <v>0</v>
      </c>
      <c r="AB196" s="271">
        <f>SUMIF('Budgeting Worksheet'!AF897:AF902,$B$4,'Budgeting Worksheet'!AH897:AH902)</f>
        <v>0</v>
      </c>
      <c r="AF196" s="271">
        <f>SUMIF('Budgeting Worksheet'!AJ897:AJ902,$B$4,'Budgeting Worksheet'!AL897:AL902)</f>
        <v>0</v>
      </c>
      <c r="AJ196" s="271">
        <f>SUMIF('Budgeting Worksheet'!AN897:AN902,$B$4,'Budgeting Worksheet'!AP897:AP902)</f>
        <v>0</v>
      </c>
      <c r="AN196" s="271">
        <f>SUMIF('Budgeting Worksheet'!AR897:AR902,$B$4,'Budgeting Worksheet'!AT897:AT902)</f>
        <v>0</v>
      </c>
      <c r="AR196" s="271">
        <f>SUMIF('Budgeting Worksheet'!AV897:AV902,$B$4,'Budgeting Worksheet'!AX897:AX902)</f>
        <v>0</v>
      </c>
      <c r="AV196" s="271">
        <f>SUMIF('Budgeting Worksheet'!AZ897:AZ902,$B$4,'Budgeting Worksheet'!BB897:BB902)</f>
        <v>0</v>
      </c>
      <c r="AX196" s="271">
        <f>SUMIF('Budgeting Worksheet'!BB897:BB902,$B$4,'Budgeting Worksheet'!BD897:BD902)</f>
        <v>0</v>
      </c>
      <c r="AZ196" s="78">
        <f ca="1">SUMIF('Budgeting Worksheet'!H897:H902,$B$4,'Budgeting Worksheet'!BJ903)</f>
        <v>0</v>
      </c>
      <c r="BB196" s="86">
        <v>934.96</v>
      </c>
      <c r="BC196" s="5"/>
    </row>
    <row r="197" spans="1:55" x14ac:dyDescent="0.2">
      <c r="A197" s="2">
        <v>64000</v>
      </c>
      <c r="B197" s="395"/>
      <c r="C197" s="196" t="s">
        <v>392</v>
      </c>
      <c r="D197" s="271">
        <f>SUMIF('Budgeting Worksheet'!H905:H910,$B$4,'Budgeting Worksheet'!J905:J910)</f>
        <v>0</v>
      </c>
      <c r="H197" s="271">
        <f>SUMIF('Budgeting Worksheet'!L905:L910,$B$4,'Budgeting Worksheet'!N905:N910)</f>
        <v>0</v>
      </c>
      <c r="L197" s="271">
        <f>SUMIF('Budgeting Worksheet'!P905:P910,$B$4,'Budgeting Worksheet'!R905:R910)</f>
        <v>0</v>
      </c>
      <c r="P197" s="271">
        <f>SUMIF('Budgeting Worksheet'!T905:T910,$B$4,'Budgeting Worksheet'!V905:V910)</f>
        <v>0</v>
      </c>
      <c r="T197" s="271">
        <f>SUMIF('Budgeting Worksheet'!X905:X910,$B$4,'Budgeting Worksheet'!Z905:Z910)</f>
        <v>0</v>
      </c>
      <c r="X197" s="271">
        <f>SUMIF('Budgeting Worksheet'!AB905:AB910,$B$4,'Budgeting Worksheet'!AD905:AD910)</f>
        <v>0</v>
      </c>
      <c r="AB197" s="271">
        <f>SUMIF('Budgeting Worksheet'!AF905:AF910,$B$4,'Budgeting Worksheet'!AH905:AH910)</f>
        <v>0</v>
      </c>
      <c r="AF197" s="271">
        <f>SUMIF('Budgeting Worksheet'!AJ905:AJ910,$B$4,'Budgeting Worksheet'!AL905:AL910)</f>
        <v>0</v>
      </c>
      <c r="AJ197" s="271">
        <f>SUMIF('Budgeting Worksheet'!AN905:AN910,$B$4,'Budgeting Worksheet'!AP905:AP910)</f>
        <v>0</v>
      </c>
      <c r="AN197" s="271">
        <f>SUMIF('Budgeting Worksheet'!AR905:AR910,$B$4,'Budgeting Worksheet'!AT905:AT910)</f>
        <v>0</v>
      </c>
      <c r="AR197" s="271">
        <f>SUMIF('Budgeting Worksheet'!AV905:AV910,$B$4,'Budgeting Worksheet'!AX905:AX910)</f>
        <v>0</v>
      </c>
      <c r="AV197" s="271">
        <f>SUMIF('Budgeting Worksheet'!AZ905:AZ910,$B$4,'Budgeting Worksheet'!BB905:BB910)</f>
        <v>0</v>
      </c>
      <c r="AX197" s="271">
        <f>SUMIF('Budgeting Worksheet'!BB905:BB910,$B$4,'Budgeting Worksheet'!BD905:BD910)</f>
        <v>0</v>
      </c>
      <c r="AZ197" s="78">
        <f ca="1">SUMIF('Budgeting Worksheet'!H905:H910,$B$4,'Budgeting Worksheet'!BJ911)</f>
        <v>0</v>
      </c>
      <c r="BB197" s="780"/>
      <c r="BC197" s="5"/>
    </row>
    <row r="198" spans="1:55" x14ac:dyDescent="0.2">
      <c r="B198" s="395" t="s">
        <v>231</v>
      </c>
      <c r="D198" s="650">
        <f>SUM(D194:D197)</f>
        <v>0</v>
      </c>
      <c r="H198" s="650">
        <f>SUM(H194:H197)</f>
        <v>0</v>
      </c>
      <c r="L198" s="650">
        <f>SUM(L194:L197)</f>
        <v>0</v>
      </c>
      <c r="P198" s="650">
        <f>SUM(P194:P197)</f>
        <v>0</v>
      </c>
      <c r="T198" s="650">
        <f>SUM(T194:T197)</f>
        <v>0</v>
      </c>
      <c r="X198" s="650">
        <f>SUM(X194:X197)</f>
        <v>0</v>
      </c>
      <c r="AB198" s="650">
        <f>SUM(AB194:AB197)</f>
        <v>0</v>
      </c>
      <c r="AF198" s="650">
        <f>SUM(AF194:AF197)</f>
        <v>0</v>
      </c>
      <c r="AJ198" s="650">
        <f>SUM(AJ194:AJ197)</f>
        <v>0</v>
      </c>
      <c r="AN198" s="650">
        <f>SUM(AN194:AN197)</f>
        <v>0</v>
      </c>
      <c r="AR198" s="650">
        <f>SUM(AR194:AR197)</f>
        <v>0</v>
      </c>
      <c r="AV198" s="650">
        <f>SUM(AV194:AV197)</f>
        <v>0</v>
      </c>
      <c r="AX198" s="650">
        <f>SUM(AX194:AX197)</f>
        <v>0</v>
      </c>
      <c r="AZ198" s="670">
        <f ca="1">SUM(AZ194:AZ197)</f>
        <v>0</v>
      </c>
      <c r="BB198" s="85">
        <f>SUM(BB194:BB197)</f>
        <v>1609.81</v>
      </c>
      <c r="BC198" s="5"/>
    </row>
    <row r="199" spans="1:55" x14ac:dyDescent="0.2">
      <c r="B199" s="395"/>
      <c r="D199" s="271"/>
      <c r="H199" s="71"/>
      <c r="L199" s="71"/>
      <c r="P199" s="71"/>
      <c r="T199" s="71"/>
      <c r="X199" s="71"/>
      <c r="AB199" s="71"/>
      <c r="AF199" s="71"/>
      <c r="AJ199" s="71"/>
      <c r="AN199" s="71"/>
      <c r="AR199" s="71"/>
      <c r="AV199" s="71"/>
      <c r="AX199" s="71"/>
      <c r="AZ199" s="78"/>
      <c r="BB199" s="86"/>
      <c r="BC199" s="5"/>
    </row>
    <row r="200" spans="1:55" x14ac:dyDescent="0.2">
      <c r="A200" s="4">
        <v>65000</v>
      </c>
      <c r="B200" s="395" t="s">
        <v>393</v>
      </c>
      <c r="D200" s="271"/>
      <c r="H200" s="271"/>
      <c r="L200" s="271"/>
      <c r="P200" s="271"/>
      <c r="T200" s="271"/>
      <c r="X200" s="271"/>
      <c r="AB200" s="271"/>
      <c r="AF200" s="271"/>
      <c r="AJ200" s="271"/>
      <c r="AN200" s="271"/>
      <c r="AR200" s="271"/>
      <c r="AV200" s="271"/>
      <c r="AX200" s="71"/>
      <c r="AZ200" s="78"/>
      <c r="BB200" s="86"/>
      <c r="BC200" s="5"/>
    </row>
    <row r="201" spans="1:55" x14ac:dyDescent="0.2">
      <c r="A201" s="2">
        <v>65010</v>
      </c>
      <c r="B201" s="395"/>
      <c r="C201" s="196" t="s">
        <v>394</v>
      </c>
      <c r="D201" s="271">
        <f>SUMIF('Budgeting Worksheet'!H917:H922,$B$4,'Budgeting Worksheet'!J917:J922)</f>
        <v>0</v>
      </c>
      <c r="H201" s="271">
        <f>SUMIF('Budgeting Worksheet'!L917:L922,$B$4,'Budgeting Worksheet'!N917:N922)</f>
        <v>0</v>
      </c>
      <c r="L201" s="271">
        <f>SUMIF('Budgeting Worksheet'!P917:P922,$B$4,'Budgeting Worksheet'!R917:R922)</f>
        <v>0</v>
      </c>
      <c r="P201" s="271">
        <f>SUMIF('Budgeting Worksheet'!T917:T922,$B$4,'Budgeting Worksheet'!V917:V922)</f>
        <v>0</v>
      </c>
      <c r="T201" s="271">
        <f>SUMIF('Budgeting Worksheet'!X917:X922,$B$4,'Budgeting Worksheet'!Z917:Z922)</f>
        <v>0</v>
      </c>
      <c r="X201" s="271">
        <f>SUMIF('Budgeting Worksheet'!AB917:AB922,$B$4,'Budgeting Worksheet'!AD917:AD922)</f>
        <v>0</v>
      </c>
      <c r="AB201" s="271">
        <f>SUMIF('Budgeting Worksheet'!AF917:AF922,$B$4,'Budgeting Worksheet'!AH917:AH922)</f>
        <v>0</v>
      </c>
      <c r="AF201" s="271">
        <f>SUMIF('Budgeting Worksheet'!AJ917:AJ922,$B$4,'Budgeting Worksheet'!AL917:AL922)</f>
        <v>0</v>
      </c>
      <c r="AJ201" s="271">
        <f>SUMIF('Budgeting Worksheet'!AN917:AN922,$B$4,'Budgeting Worksheet'!AP917:AP922)</f>
        <v>0</v>
      </c>
      <c r="AN201" s="271">
        <f>SUMIF('Budgeting Worksheet'!AR917:AR922,$B$4,'Budgeting Worksheet'!AT917:AT922)</f>
        <v>0</v>
      </c>
      <c r="AR201" s="271">
        <f>SUMIF('Budgeting Worksheet'!AV917:AV922,$B$4,'Budgeting Worksheet'!AX917:AX922)</f>
        <v>0</v>
      </c>
      <c r="AV201" s="271">
        <f>SUMIF('Budgeting Worksheet'!AZ917:AZ922,$B$4,'Budgeting Worksheet'!BB917:BB922)</f>
        <v>0</v>
      </c>
      <c r="AX201" s="271">
        <f>SUMIF('Budgeting Worksheet'!BB917:BB922,$B$4,'Budgeting Worksheet'!BD917:BD922)</f>
        <v>0</v>
      </c>
      <c r="AZ201" s="78">
        <f ca="1">SUMIF('Budgeting Worksheet'!H917:H922,$B$4,'Budgeting Worksheet'!BJ923)</f>
        <v>0</v>
      </c>
      <c r="BB201" s="86">
        <v>227.95</v>
      </c>
      <c r="BC201" s="5"/>
    </row>
    <row r="202" spans="1:55" x14ac:dyDescent="0.2">
      <c r="A202" s="2">
        <v>65020</v>
      </c>
      <c r="B202" s="395"/>
      <c r="C202" s="196" t="s">
        <v>395</v>
      </c>
      <c r="D202" s="271">
        <f>SUMIF('Budgeting Worksheet'!H925:H930,$B$4,'Budgeting Worksheet'!J925:J930)</f>
        <v>0</v>
      </c>
      <c r="H202" s="271">
        <f>SUMIF('Budgeting Worksheet'!L925:L930,$B$4,'Budgeting Worksheet'!N925:N930)</f>
        <v>0</v>
      </c>
      <c r="L202" s="271">
        <f>SUMIF('Budgeting Worksheet'!P925:P930,$B$4,'Budgeting Worksheet'!R925:R930)</f>
        <v>0</v>
      </c>
      <c r="P202" s="271">
        <f>SUMIF('Budgeting Worksheet'!T925:T930,$B$4,'Budgeting Worksheet'!V925:V930)</f>
        <v>0</v>
      </c>
      <c r="T202" s="271">
        <f>SUMIF('Budgeting Worksheet'!X925:X930,$B$4,'Budgeting Worksheet'!Z925:Z930)</f>
        <v>0</v>
      </c>
      <c r="X202" s="271">
        <f>SUMIF('Budgeting Worksheet'!AB925:AB930,$B$4,'Budgeting Worksheet'!AD925:AD930)</f>
        <v>0</v>
      </c>
      <c r="AB202" s="271">
        <f>SUMIF('Budgeting Worksheet'!AF925:AF930,$B$4,'Budgeting Worksheet'!AH925:AH930)</f>
        <v>0</v>
      </c>
      <c r="AF202" s="271">
        <f>SUMIF('Budgeting Worksheet'!AJ925:AJ930,$B$4,'Budgeting Worksheet'!AL925:AL930)</f>
        <v>0</v>
      </c>
      <c r="AJ202" s="271">
        <f>SUMIF('Budgeting Worksheet'!AN925:AN930,$B$4,'Budgeting Worksheet'!AP925:AP930)</f>
        <v>0</v>
      </c>
      <c r="AN202" s="271">
        <f>SUMIF('Budgeting Worksheet'!AR925:AR930,$B$4,'Budgeting Worksheet'!AT925:AT930)</f>
        <v>0</v>
      </c>
      <c r="AR202" s="271">
        <f>SUMIF('Budgeting Worksheet'!AV925:AV930,$B$4,'Budgeting Worksheet'!AX925:AX930)</f>
        <v>0</v>
      </c>
      <c r="AV202" s="271">
        <f>SUMIF('Budgeting Worksheet'!AZ925:AZ930,$B$4,'Budgeting Worksheet'!BB925:BB930)</f>
        <v>0</v>
      </c>
      <c r="AX202" s="271">
        <f>SUMIF('Budgeting Worksheet'!BB925:BB930,$B$4,'Budgeting Worksheet'!BD925:BD930)</f>
        <v>0</v>
      </c>
      <c r="AZ202" s="78">
        <f ca="1">SUMIF('Budgeting Worksheet'!H925:H930,$B$4,'Budgeting Worksheet'!BJ931)</f>
        <v>0</v>
      </c>
      <c r="BB202" s="780">
        <v>147.59</v>
      </c>
      <c r="BC202" s="5"/>
    </row>
    <row r="203" spans="1:55" x14ac:dyDescent="0.2">
      <c r="B203" s="395" t="s">
        <v>232</v>
      </c>
      <c r="C203" s="196"/>
      <c r="D203" s="650">
        <f>SUM(D201:D202)</f>
        <v>0</v>
      </c>
      <c r="H203" s="650">
        <f>SUM(H201:H202)</f>
        <v>0</v>
      </c>
      <c r="L203" s="650">
        <f>SUM(L201:L202)</f>
        <v>0</v>
      </c>
      <c r="P203" s="650">
        <f>SUM(P201:P202)</f>
        <v>0</v>
      </c>
      <c r="T203" s="650">
        <f>SUM(T201:T202)</f>
        <v>0</v>
      </c>
      <c r="X203" s="650">
        <f>SUM(X201:X202)</f>
        <v>0</v>
      </c>
      <c r="AB203" s="650">
        <f>SUM(AB201:AB202)</f>
        <v>0</v>
      </c>
      <c r="AF203" s="650">
        <f>SUM(AF201:AF202)</f>
        <v>0</v>
      </c>
      <c r="AJ203" s="650">
        <f>SUM(AJ201:AJ202)</f>
        <v>0</v>
      </c>
      <c r="AN203" s="650">
        <f>SUM(AN201:AN202)</f>
        <v>0</v>
      </c>
      <c r="AR203" s="650">
        <f>SUM(AR201:AR202)</f>
        <v>0</v>
      </c>
      <c r="AV203" s="650">
        <f>SUM(AV201:AV202)</f>
        <v>0</v>
      </c>
      <c r="AX203" s="650">
        <f>SUM(AX201:AX202)</f>
        <v>0</v>
      </c>
      <c r="AZ203" s="670">
        <f ca="1">SUM(AZ201:AZ202)</f>
        <v>0</v>
      </c>
      <c r="BB203" s="85">
        <f>SUM(BB201:BB202)</f>
        <v>375.53999999999996</v>
      </c>
      <c r="BC203" s="5"/>
    </row>
    <row r="204" spans="1:55" x14ac:dyDescent="0.2">
      <c r="B204" s="395"/>
      <c r="D204" s="271"/>
      <c r="H204" s="271"/>
      <c r="L204" s="271"/>
      <c r="P204" s="271"/>
      <c r="T204" s="271"/>
      <c r="X204" s="271"/>
      <c r="AB204" s="271"/>
      <c r="AF204" s="271"/>
      <c r="AJ204" s="271"/>
      <c r="AN204" s="271"/>
      <c r="AR204" s="271"/>
      <c r="AV204" s="271"/>
      <c r="AX204" s="71"/>
      <c r="AZ204" s="78"/>
      <c r="BB204" s="86"/>
      <c r="BC204" s="5"/>
    </row>
    <row r="205" spans="1:55" x14ac:dyDescent="0.2">
      <c r="A205" s="4">
        <v>66000</v>
      </c>
      <c r="B205" s="395" t="s">
        <v>396</v>
      </c>
      <c r="D205" s="271"/>
      <c r="H205" s="271"/>
      <c r="L205" s="271"/>
      <c r="P205" s="271"/>
      <c r="T205" s="271"/>
      <c r="X205" s="271"/>
      <c r="AB205" s="271"/>
      <c r="AF205" s="271"/>
      <c r="AJ205" s="271"/>
      <c r="AN205" s="271"/>
      <c r="AR205" s="271"/>
      <c r="AV205" s="271"/>
      <c r="AX205" s="71"/>
      <c r="AZ205" s="78"/>
      <c r="BB205" s="86"/>
      <c r="BC205" s="5"/>
    </row>
    <row r="206" spans="1:55" x14ac:dyDescent="0.2">
      <c r="A206" s="2">
        <v>66010</v>
      </c>
      <c r="B206" s="395"/>
      <c r="C206" s="196" t="s">
        <v>397</v>
      </c>
      <c r="D206" s="271">
        <f>SUMIF('Budgeting Worksheet'!H937:H942,$B$4,'Budgeting Worksheet'!J937:J942)</f>
        <v>0</v>
      </c>
      <c r="H206" s="271">
        <f>SUMIF('Budgeting Worksheet'!L937:L942,$B$4,'Budgeting Worksheet'!N937:N942)</f>
        <v>0</v>
      </c>
      <c r="L206" s="271">
        <f>SUMIF('Budgeting Worksheet'!P937:P942,$B$4,'Budgeting Worksheet'!R937:R942)</f>
        <v>0</v>
      </c>
      <c r="P206" s="271">
        <f>SUMIF('Budgeting Worksheet'!T937:T942,$B$4,'Budgeting Worksheet'!V937:V942)</f>
        <v>0</v>
      </c>
      <c r="T206" s="271">
        <f>SUMIF('Budgeting Worksheet'!X937:X942,$B$4,'Budgeting Worksheet'!Z937:Z942)</f>
        <v>0</v>
      </c>
      <c r="X206" s="271">
        <f>SUMIF('Budgeting Worksheet'!AB937:AB942,$B$4,'Budgeting Worksheet'!AD937:AD942)</f>
        <v>0</v>
      </c>
      <c r="AB206" s="271">
        <f>SUMIF('Budgeting Worksheet'!AF937:AF942,$B$4,'Budgeting Worksheet'!AH937:AH942)</f>
        <v>0</v>
      </c>
      <c r="AF206" s="271">
        <f>SUMIF('Budgeting Worksheet'!AJ937:AJ942,$B$4,'Budgeting Worksheet'!AL937:AL942)</f>
        <v>0</v>
      </c>
      <c r="AJ206" s="271">
        <f>SUMIF('Budgeting Worksheet'!AN937:AN942,$B$4,'Budgeting Worksheet'!AP937:AP942)</f>
        <v>0</v>
      </c>
      <c r="AN206" s="271">
        <f>SUMIF('Budgeting Worksheet'!AR937:AR942,$B$4,'Budgeting Worksheet'!AT937:AT942)</f>
        <v>0</v>
      </c>
      <c r="AR206" s="271">
        <f>SUMIF('Budgeting Worksheet'!AV937:AV942,$B$4,'Budgeting Worksheet'!AX937:AX942)</f>
        <v>0</v>
      </c>
      <c r="AV206" s="271">
        <f>SUMIF('Budgeting Worksheet'!AZ937:AZ942,$B$4,'Budgeting Worksheet'!BB937:BB942)</f>
        <v>0</v>
      </c>
      <c r="AX206" s="271">
        <f>SUMIF('Budgeting Worksheet'!BB937:BB942,$B$4,'Budgeting Worksheet'!BD937:BD942)</f>
        <v>0</v>
      </c>
      <c r="AZ206" s="78">
        <f ca="1">SUMIF('Budgeting Worksheet'!H937:H942,$B$4,'Budgeting Worksheet'!BJ943)</f>
        <v>0</v>
      </c>
      <c r="BB206" s="86">
        <v>3401.54</v>
      </c>
      <c r="BC206" s="5"/>
    </row>
    <row r="207" spans="1:55" x14ac:dyDescent="0.2">
      <c r="A207" s="2">
        <v>66020</v>
      </c>
      <c r="B207" s="395"/>
      <c r="C207" s="196" t="s">
        <v>471</v>
      </c>
      <c r="D207" s="271">
        <f>SUMIF('Budgeting Worksheet'!H945:H950,$B$4,'Budgeting Worksheet'!J945:J950)</f>
        <v>0</v>
      </c>
      <c r="H207" s="271">
        <f>SUMIF('Budgeting Worksheet'!L945:L950,$B$4,'Budgeting Worksheet'!N945:N950)</f>
        <v>0</v>
      </c>
      <c r="L207" s="271">
        <f>SUMIF('Budgeting Worksheet'!P945:P950,$B$4,'Budgeting Worksheet'!R945:R950)</f>
        <v>0</v>
      </c>
      <c r="P207" s="271">
        <f>SUMIF('Budgeting Worksheet'!T945:T950,$B$4,'Budgeting Worksheet'!V945:V950)</f>
        <v>0</v>
      </c>
      <c r="T207" s="271">
        <f>SUMIF('Budgeting Worksheet'!X945:X950,$B$4,'Budgeting Worksheet'!Z945:Z950)</f>
        <v>0</v>
      </c>
      <c r="X207" s="271">
        <f>SUMIF('Budgeting Worksheet'!AB945:AB950,$B$4,'Budgeting Worksheet'!AD945:AD950)</f>
        <v>0</v>
      </c>
      <c r="AB207" s="271">
        <f>SUMIF('Budgeting Worksheet'!AF945:AF950,$B$4,'Budgeting Worksheet'!AH945:AH950)</f>
        <v>0</v>
      </c>
      <c r="AF207" s="271">
        <f>SUMIF('Budgeting Worksheet'!AJ945:AJ950,$B$4,'Budgeting Worksheet'!AL945:AL950)</f>
        <v>0</v>
      </c>
      <c r="AJ207" s="271">
        <f>SUMIF('Budgeting Worksheet'!AN945:AN950,$B$4,'Budgeting Worksheet'!AP945:AP950)</f>
        <v>0</v>
      </c>
      <c r="AN207" s="271">
        <f>SUMIF('Budgeting Worksheet'!AR945:AR950,$B$4,'Budgeting Worksheet'!AT945:AT950)</f>
        <v>0</v>
      </c>
      <c r="AR207" s="271">
        <f>SUMIF('Budgeting Worksheet'!AV945:AV950,$B$4,'Budgeting Worksheet'!AX945:AX950)</f>
        <v>0</v>
      </c>
      <c r="AV207" s="271">
        <f>SUMIF('Budgeting Worksheet'!AZ945:AZ950,$B$4,'Budgeting Worksheet'!BB945:BB950)</f>
        <v>0</v>
      </c>
      <c r="AX207" s="271">
        <f>SUMIF('Budgeting Worksheet'!BB945:BB950,$B$4,'Budgeting Worksheet'!BD945:BD950)</f>
        <v>0</v>
      </c>
      <c r="AZ207" s="78">
        <f ca="1">SUMIF('Budgeting Worksheet'!H945:H950,$B$4,'Budgeting Worksheet'!BJ951)</f>
        <v>0</v>
      </c>
      <c r="BB207" s="86">
        <v>29361.87</v>
      </c>
      <c r="BC207" s="5"/>
    </row>
    <row r="208" spans="1:55" x14ac:dyDescent="0.2">
      <c r="A208" s="2">
        <v>66000</v>
      </c>
      <c r="B208" s="395"/>
      <c r="C208" s="709" t="s">
        <v>548</v>
      </c>
      <c r="D208" s="271">
        <f>SUMIF('Budgeting Worksheet'!H953:H958,$B$4,'Budgeting Worksheet'!J953:J958)</f>
        <v>0</v>
      </c>
      <c r="H208" s="271">
        <f>SUMIF('Budgeting Worksheet'!L953:L958,$B$4,'Budgeting Worksheet'!N953:N958)</f>
        <v>0</v>
      </c>
      <c r="L208" s="271">
        <f>SUMIF('Budgeting Worksheet'!P953:P958,$B$4,'Budgeting Worksheet'!R953:R958)</f>
        <v>0</v>
      </c>
      <c r="P208" s="271">
        <f>SUMIF('Budgeting Worksheet'!T953:T958,$B$4,'Budgeting Worksheet'!V953:V958)</f>
        <v>0</v>
      </c>
      <c r="T208" s="271">
        <f>SUMIF('Budgeting Worksheet'!X953:X958,$B$4,'Budgeting Worksheet'!Z953:Z958)</f>
        <v>0</v>
      </c>
      <c r="X208" s="271">
        <f>SUMIF('Budgeting Worksheet'!AB953:AB958,$B$4,'Budgeting Worksheet'!AD953:AD958)</f>
        <v>0</v>
      </c>
      <c r="AB208" s="271">
        <f>SUMIF('Budgeting Worksheet'!AF953:AF958,$B$4,'Budgeting Worksheet'!AH953:AH958)</f>
        <v>0</v>
      </c>
      <c r="AF208" s="271">
        <f>SUMIF('Budgeting Worksheet'!AJ953:AJ958,$B$4,'Budgeting Worksheet'!AL953:AL958)</f>
        <v>0</v>
      </c>
      <c r="AJ208" s="271">
        <f>SUMIF('Budgeting Worksheet'!AN953:AN958,$B$4,'Budgeting Worksheet'!AP953:AP958)</f>
        <v>0</v>
      </c>
      <c r="AN208" s="271">
        <f>SUMIF('Budgeting Worksheet'!AR953:AR958,$B$4,'Budgeting Worksheet'!AT953:AT958)</f>
        <v>0</v>
      </c>
      <c r="AR208" s="271">
        <f>SUMIF('Budgeting Worksheet'!AV953:AV958,$B$4,'Budgeting Worksheet'!AX953:AX958)</f>
        <v>0</v>
      </c>
      <c r="AV208" s="271">
        <f>SUMIF('Budgeting Worksheet'!AZ953:AZ958,$B$4,'Budgeting Worksheet'!BB953:BB958)</f>
        <v>0</v>
      </c>
      <c r="AX208" s="271">
        <f>SUMIF('Budgeting Worksheet'!BB953:BB958,$B$4,'Budgeting Worksheet'!BD953:BD958)</f>
        <v>0</v>
      </c>
      <c r="AZ208" s="78">
        <f ca="1">SUMIF('Budgeting Worksheet'!H953:H958,$B$4,'Budgeting Worksheet'!BJ959)</f>
        <v>0</v>
      </c>
      <c r="BB208" s="86">
        <v>138</v>
      </c>
      <c r="BC208" s="5"/>
    </row>
    <row r="209" spans="1:55" x14ac:dyDescent="0.2">
      <c r="B209" s="395" t="s">
        <v>237</v>
      </c>
      <c r="D209" s="650">
        <f>SUM(D206:D208)</f>
        <v>0</v>
      </c>
      <c r="H209" s="650">
        <f>SUM(H206:H208)</f>
        <v>0</v>
      </c>
      <c r="L209" s="650">
        <f>SUM(L206:L208)</f>
        <v>0</v>
      </c>
      <c r="P209" s="650">
        <f>SUM(P206:P208)</f>
        <v>0</v>
      </c>
      <c r="T209" s="650">
        <f>SUM(T206:T208)</f>
        <v>0</v>
      </c>
      <c r="X209" s="650">
        <f>SUM(X206:X208)</f>
        <v>0</v>
      </c>
      <c r="AB209" s="650">
        <f>SUM(AB206:AB208)</f>
        <v>0</v>
      </c>
      <c r="AF209" s="650">
        <f>SUM(AF206:AF208)</f>
        <v>0</v>
      </c>
      <c r="AJ209" s="650">
        <f>SUM(AJ206:AJ208)</f>
        <v>0</v>
      </c>
      <c r="AN209" s="650">
        <f>SUM(AN206:AN208)</f>
        <v>0</v>
      </c>
      <c r="AR209" s="650">
        <f>SUM(AR206:AR208)</f>
        <v>0</v>
      </c>
      <c r="AV209" s="650">
        <f>SUM(AV206:AV208)</f>
        <v>0</v>
      </c>
      <c r="AX209" s="650">
        <f>SUM(AX206:AX208)</f>
        <v>0</v>
      </c>
      <c r="AZ209" s="645">
        <f ca="1">SUM(AZ206:AZ208)</f>
        <v>0</v>
      </c>
      <c r="BB209" s="87">
        <f>SUM(BB206:BB208)</f>
        <v>32901.410000000003</v>
      </c>
      <c r="BC209" s="5"/>
    </row>
    <row r="210" spans="1:55" x14ac:dyDescent="0.2">
      <c r="B210" s="395"/>
      <c r="D210" s="271"/>
      <c r="H210" s="271"/>
      <c r="L210" s="271"/>
      <c r="P210" s="271"/>
      <c r="T210" s="271"/>
      <c r="X210" s="271"/>
      <c r="AB210" s="271"/>
      <c r="AF210" s="271"/>
      <c r="AJ210" s="271"/>
      <c r="AN210" s="271"/>
      <c r="AR210" s="271"/>
      <c r="AV210" s="271"/>
      <c r="AX210" s="71"/>
      <c r="AZ210" s="78"/>
      <c r="BB210" s="86"/>
      <c r="BC210" s="5"/>
    </row>
    <row r="211" spans="1:55" x14ac:dyDescent="0.2">
      <c r="A211" s="4">
        <v>68000</v>
      </c>
      <c r="B211" s="395" t="s">
        <v>398</v>
      </c>
      <c r="D211" s="271"/>
      <c r="H211" s="71"/>
      <c r="L211" s="71"/>
      <c r="P211" s="71"/>
      <c r="T211" s="71"/>
      <c r="X211" s="71"/>
      <c r="AB211" s="71"/>
      <c r="AF211" s="71"/>
      <c r="AJ211" s="71"/>
      <c r="AN211" s="71"/>
      <c r="AR211" s="71"/>
      <c r="AV211" s="71"/>
      <c r="AX211" s="71"/>
      <c r="AZ211" s="78"/>
      <c r="BB211" s="86"/>
      <c r="BC211" s="5"/>
    </row>
    <row r="212" spans="1:55" x14ac:dyDescent="0.2">
      <c r="A212" s="2">
        <v>68010</v>
      </c>
      <c r="B212" s="395"/>
      <c r="C212" s="196" t="s">
        <v>399</v>
      </c>
      <c r="D212" s="271">
        <f>SUMIF('Budgeting Worksheet'!H966:H969,$B$4,'Budgeting Worksheet'!J966:J969)</f>
        <v>0</v>
      </c>
      <c r="H212" s="271">
        <f>SUMIF('Budgeting Worksheet'!L966:L969,$B$4,'Budgeting Worksheet'!N966:N969)</f>
        <v>0</v>
      </c>
      <c r="L212" s="271">
        <f>SUMIF('Budgeting Worksheet'!P966:P969,$B$4,'Budgeting Worksheet'!R966:R969)</f>
        <v>0</v>
      </c>
      <c r="P212" s="271">
        <f>SUMIF('Budgeting Worksheet'!T966:T969,$B$4,'Budgeting Worksheet'!V966:V969)</f>
        <v>0</v>
      </c>
      <c r="T212" s="271">
        <f>SUMIF('Budgeting Worksheet'!X966:X969,$B$4,'Budgeting Worksheet'!Z966:Z969)</f>
        <v>0</v>
      </c>
      <c r="X212" s="271">
        <f>SUMIF('Budgeting Worksheet'!AB966:AB969,$B$4,'Budgeting Worksheet'!AD966:AD969)</f>
        <v>0</v>
      </c>
      <c r="AB212" s="271">
        <f>SUMIF('Budgeting Worksheet'!AF966:AF969,$B$4,'Budgeting Worksheet'!AH966:AH969)</f>
        <v>0</v>
      </c>
      <c r="AF212" s="271">
        <f>SUMIF('Budgeting Worksheet'!AJ966:AJ969,$B$4,'Budgeting Worksheet'!AL966:AL969)</f>
        <v>0</v>
      </c>
      <c r="AJ212" s="271">
        <f>SUMIF('Budgeting Worksheet'!AN966:AN969,$B$4,'Budgeting Worksheet'!AP966:AP969)</f>
        <v>0</v>
      </c>
      <c r="AN212" s="271">
        <f>SUMIF('Budgeting Worksheet'!AR966:AR969,$B$4,'Budgeting Worksheet'!AT966:AT969)</f>
        <v>0</v>
      </c>
      <c r="AR212" s="271">
        <f>SUMIF('Budgeting Worksheet'!AV966:AV969,$B$4,'Budgeting Worksheet'!AX966:AX969)</f>
        <v>0</v>
      </c>
      <c r="AV212" s="271">
        <f>SUMIF('Budgeting Worksheet'!AZ966:AZ969,$B$4,'Budgeting Worksheet'!BB966:BB969)</f>
        <v>0</v>
      </c>
      <c r="AX212" s="271">
        <f>SUMIF('Budgeting Worksheet'!BB966:BB969,$B$4,'Budgeting Worksheet'!BD966:BD969)</f>
        <v>0</v>
      </c>
      <c r="AZ212" s="78">
        <f ca="1">SUMIF('Budgeting Worksheet'!H966:H969,$B$4,'Budgeting Worksheet'!BJ970)</f>
        <v>0</v>
      </c>
      <c r="BB212" s="86">
        <v>2442.73</v>
      </c>
      <c r="BC212" s="5"/>
    </row>
    <row r="213" spans="1:55" x14ac:dyDescent="0.2">
      <c r="A213" s="2">
        <v>68020</v>
      </c>
      <c r="B213" s="395"/>
      <c r="C213" s="196" t="s">
        <v>400</v>
      </c>
      <c r="D213" s="271">
        <f>SUMIF('Budgeting Worksheet'!H972:H975,$B$4,'Budgeting Worksheet'!J972:J975)</f>
        <v>0</v>
      </c>
      <c r="H213" s="271">
        <f>SUMIF('Budgeting Worksheet'!L972:L975,$B$4,'Budgeting Worksheet'!N972:N975)</f>
        <v>0</v>
      </c>
      <c r="L213" s="271">
        <f>SUMIF('Budgeting Worksheet'!P972:P975,$B$4,'Budgeting Worksheet'!R972:R975)</f>
        <v>0</v>
      </c>
      <c r="P213" s="271">
        <f>SUMIF('Budgeting Worksheet'!T972:T975,$B$4,'Budgeting Worksheet'!V972:V975)</f>
        <v>0</v>
      </c>
      <c r="T213" s="271">
        <f>SUMIF('Budgeting Worksheet'!X972:X975,$B$4,'Budgeting Worksheet'!Z972:Z975)</f>
        <v>0</v>
      </c>
      <c r="X213" s="271">
        <f>SUMIF('Budgeting Worksheet'!AB972:AB975,$B$4,'Budgeting Worksheet'!AD972:AD975)</f>
        <v>0</v>
      </c>
      <c r="AB213" s="271">
        <f>SUMIF('Budgeting Worksheet'!AF972:AF975,$B$4,'Budgeting Worksheet'!AH972:AH975)</f>
        <v>0</v>
      </c>
      <c r="AF213" s="271">
        <f>SUMIF('Budgeting Worksheet'!AJ972:AJ975,$B$4,'Budgeting Worksheet'!AL972:AL975)</f>
        <v>0</v>
      </c>
      <c r="AJ213" s="271">
        <f>SUMIF('Budgeting Worksheet'!AN972:AN975,$B$4,'Budgeting Worksheet'!AP972:AP975)</f>
        <v>0</v>
      </c>
      <c r="AN213" s="271">
        <f>SUMIF('Budgeting Worksheet'!AR972:AR975,$B$4,'Budgeting Worksheet'!AT972:AT975)</f>
        <v>0</v>
      </c>
      <c r="AR213" s="271">
        <f>SUMIF('Budgeting Worksheet'!AV972:AV975,$B$4,'Budgeting Worksheet'!AX972:AX975)</f>
        <v>0</v>
      </c>
      <c r="AV213" s="271">
        <f>SUMIF('Budgeting Worksheet'!AZ972:AZ975,$B$4,'Budgeting Worksheet'!BB972:BB975)</f>
        <v>0</v>
      </c>
      <c r="AX213" s="271">
        <f>SUMIF('Budgeting Worksheet'!BB972:BB975,$B$4,'Budgeting Worksheet'!BD972:BD975)</f>
        <v>0</v>
      </c>
      <c r="AZ213" s="78">
        <f ca="1">SUMIF('Budgeting Worksheet'!H972:H975,$B$4,'Budgeting Worksheet'!BJ976)</f>
        <v>0</v>
      </c>
      <c r="BB213" s="86">
        <v>10152.98</v>
      </c>
      <c r="BC213" s="5"/>
    </row>
    <row r="214" spans="1:55" x14ac:dyDescent="0.2">
      <c r="A214" s="2">
        <v>68030</v>
      </c>
      <c r="B214" s="395"/>
      <c r="C214" s="196" t="s">
        <v>401</v>
      </c>
      <c r="D214" s="271">
        <f>SUMIF('Budgeting Worksheet'!H978:H981,$B$4,'Budgeting Worksheet'!J978:J981)</f>
        <v>0</v>
      </c>
      <c r="H214" s="271">
        <f>SUMIF('Budgeting Worksheet'!L978:L981,$B$4,'Budgeting Worksheet'!N978:N981)</f>
        <v>0</v>
      </c>
      <c r="L214" s="271">
        <f>SUMIF('Budgeting Worksheet'!P978:P981,$B$4,'Budgeting Worksheet'!R978:R981)</f>
        <v>0</v>
      </c>
      <c r="P214" s="271">
        <f>SUMIF('Budgeting Worksheet'!T978:T981,$B$4,'Budgeting Worksheet'!V978:V981)</f>
        <v>0</v>
      </c>
      <c r="T214" s="271">
        <f>SUMIF('Budgeting Worksheet'!X978:X981,$B$4,'Budgeting Worksheet'!Z978:Z981)</f>
        <v>0</v>
      </c>
      <c r="X214" s="271">
        <f>SUMIF('Budgeting Worksheet'!AB978:AB981,$B$4,'Budgeting Worksheet'!AD978:AD981)</f>
        <v>0</v>
      </c>
      <c r="AB214" s="271">
        <f>SUMIF('Budgeting Worksheet'!AF978:AF981,$B$4,'Budgeting Worksheet'!AH978:AH981)</f>
        <v>0</v>
      </c>
      <c r="AF214" s="271">
        <f>SUMIF('Budgeting Worksheet'!AJ978:AJ981,$B$4,'Budgeting Worksheet'!AL978:AL981)</f>
        <v>0</v>
      </c>
      <c r="AJ214" s="271">
        <f>SUMIF('Budgeting Worksheet'!AN978:AN981,$B$4,'Budgeting Worksheet'!AP978:AP981)</f>
        <v>0</v>
      </c>
      <c r="AN214" s="271">
        <f>SUMIF('Budgeting Worksheet'!AR978:AR981,$B$4,'Budgeting Worksheet'!AT978:AT981)</f>
        <v>0</v>
      </c>
      <c r="AR214" s="271">
        <f>SUMIF('Budgeting Worksheet'!AV978:AV981,$B$4,'Budgeting Worksheet'!AX978:AX981)</f>
        <v>0</v>
      </c>
      <c r="AV214" s="271">
        <f>SUMIF('Budgeting Worksheet'!AZ978:AZ981,$B$4,'Budgeting Worksheet'!BB978:BB981)</f>
        <v>0</v>
      </c>
      <c r="AX214" s="271">
        <f>SUMIF('Budgeting Worksheet'!BB978:BB981,$B$4,'Budgeting Worksheet'!BD978:BD981)</f>
        <v>0</v>
      </c>
      <c r="AZ214" s="78">
        <f ca="1">SUMIF('Budgeting Worksheet'!H978:H981,$B$4,'Budgeting Worksheet'!BJ982)</f>
        <v>0</v>
      </c>
      <c r="BB214" s="86">
        <v>7794.75</v>
      </c>
      <c r="BC214" s="5"/>
    </row>
    <row r="215" spans="1:55" x14ac:dyDescent="0.2">
      <c r="A215" s="2">
        <v>68040</v>
      </c>
      <c r="C215" s="196" t="s">
        <v>402</v>
      </c>
      <c r="D215" s="271">
        <f>SUMIF('Budgeting Worksheet'!H984:H990,$B$4,'Budgeting Worksheet'!J984:J990)</f>
        <v>0</v>
      </c>
      <c r="H215" s="271">
        <f>SUMIF('Budgeting Worksheet'!L984:L990,$B$4,'Budgeting Worksheet'!N984:N990)</f>
        <v>0</v>
      </c>
      <c r="L215" s="271">
        <f>SUMIF('Budgeting Worksheet'!P984:P990,$B$4,'Budgeting Worksheet'!R984:R990)</f>
        <v>0</v>
      </c>
      <c r="P215" s="271">
        <f>SUMIF('Budgeting Worksheet'!T984:T990,$B$4,'Budgeting Worksheet'!V984:V990)</f>
        <v>0</v>
      </c>
      <c r="T215" s="271">
        <f>SUMIF('Budgeting Worksheet'!X984:X990,$B$4,'Budgeting Worksheet'!Z984:Z990)</f>
        <v>0</v>
      </c>
      <c r="X215" s="271">
        <f>SUMIF('Budgeting Worksheet'!AB984:AB990,$B$4,'Budgeting Worksheet'!AD984:AD990)</f>
        <v>0</v>
      </c>
      <c r="AB215" s="271">
        <f>SUMIF('Budgeting Worksheet'!AF984:AF990,$B$4,'Budgeting Worksheet'!AH984:AH990)</f>
        <v>0</v>
      </c>
      <c r="AF215" s="271">
        <f>SUMIF('Budgeting Worksheet'!AJ984:AJ990,$B$4,'Budgeting Worksheet'!AL984:AL990)</f>
        <v>0</v>
      </c>
      <c r="AJ215" s="271">
        <f>SUMIF('Budgeting Worksheet'!AN984:AN990,$B$4,'Budgeting Worksheet'!AP984:AP990)</f>
        <v>0</v>
      </c>
      <c r="AN215" s="271">
        <f>SUMIF('Budgeting Worksheet'!AR984:AR990,$B$4,'Budgeting Worksheet'!AT984:AT990)</f>
        <v>0</v>
      </c>
      <c r="AR215" s="271">
        <f>SUMIF('Budgeting Worksheet'!AV984:AV990,$B$4,'Budgeting Worksheet'!AX984:AX990)</f>
        <v>0</v>
      </c>
      <c r="AV215" s="271">
        <f>SUMIF('Budgeting Worksheet'!AZ984:AZ990,$B$4,'Budgeting Worksheet'!BB984:BB990)</f>
        <v>0</v>
      </c>
      <c r="AX215" s="271">
        <f>SUMIF('Budgeting Worksheet'!BB984:BB990,$B$4,'Budgeting Worksheet'!BD984:BD990)</f>
        <v>0</v>
      </c>
      <c r="AZ215" s="78">
        <f ca="1">SUMIF('Budgeting Worksheet'!H984:H990,$B$4,'Budgeting Worksheet'!BJ991)</f>
        <v>0</v>
      </c>
      <c r="BB215" s="86">
        <v>64106.14</v>
      </c>
      <c r="BC215" s="5"/>
    </row>
    <row r="216" spans="1:55" x14ac:dyDescent="0.2">
      <c r="A216" s="2">
        <v>68050</v>
      </c>
      <c r="C216" s="196" t="s">
        <v>403</v>
      </c>
      <c r="D216" s="271">
        <f>SUMIF('Budgeting Worksheet'!H993:H996,$B$4,'Budgeting Worksheet'!J993:J996)</f>
        <v>0</v>
      </c>
      <c r="E216" s="196"/>
      <c r="F216" s="196"/>
      <c r="G216" s="196"/>
      <c r="H216" s="271">
        <f>SUMIF('Budgeting Worksheet'!L993:L996,$B$4,'Budgeting Worksheet'!N993:N996)</f>
        <v>0</v>
      </c>
      <c r="I216" s="196"/>
      <c r="J216" s="196"/>
      <c r="K216" s="196"/>
      <c r="L216" s="271">
        <f>SUMIF('Budgeting Worksheet'!P993:P996,$B$4,'Budgeting Worksheet'!R993:R996)</f>
        <v>0</v>
      </c>
      <c r="M216" s="196"/>
      <c r="N216" s="196"/>
      <c r="O216" s="196"/>
      <c r="P216" s="271">
        <f>SUMIF('Budgeting Worksheet'!T993:T996,$B$4,'Budgeting Worksheet'!V993:V996)</f>
        <v>0</v>
      </c>
      <c r="Q216" s="196"/>
      <c r="R216" s="196"/>
      <c r="S216" s="196"/>
      <c r="T216" s="271">
        <f>SUMIF('Budgeting Worksheet'!X993:X996,$B$4,'Budgeting Worksheet'!Z993:Z996)</f>
        <v>0</v>
      </c>
      <c r="U216" s="196"/>
      <c r="V216" s="196"/>
      <c r="W216" s="196"/>
      <c r="X216" s="271">
        <f>SUMIF('Budgeting Worksheet'!AB993:AB996,$B$4,'Budgeting Worksheet'!AD993:AD996)</f>
        <v>0</v>
      </c>
      <c r="Y216" s="196"/>
      <c r="Z216" s="196"/>
      <c r="AA216" s="196"/>
      <c r="AB216" s="271">
        <f>SUMIF('Budgeting Worksheet'!AF993:AF996,$B$4,'Budgeting Worksheet'!AH993:AH996)</f>
        <v>0</v>
      </c>
      <c r="AC216" s="196"/>
      <c r="AD216" s="196"/>
      <c r="AE216" s="196"/>
      <c r="AF216" s="271">
        <f>SUMIF('Budgeting Worksheet'!AJ993:AJ996,$B$4,'Budgeting Worksheet'!AL993:AL996)</f>
        <v>0</v>
      </c>
      <c r="AG216" s="196"/>
      <c r="AH216" s="196"/>
      <c r="AI216" s="196"/>
      <c r="AJ216" s="271">
        <f>SUMIF('Budgeting Worksheet'!AN993:AN996,$B$4,'Budgeting Worksheet'!AP993:AP996)</f>
        <v>0</v>
      </c>
      <c r="AK216" s="196"/>
      <c r="AL216" s="196"/>
      <c r="AM216" s="196"/>
      <c r="AN216" s="271">
        <f>SUMIF('Budgeting Worksheet'!AR993:AR996,$B$4,'Budgeting Worksheet'!AT993:AT996)</f>
        <v>0</v>
      </c>
      <c r="AO216" s="196"/>
      <c r="AP216" s="196"/>
      <c r="AQ216" s="196"/>
      <c r="AR216" s="271">
        <f>SUMIF('Budgeting Worksheet'!AV993:AV996,$B$4,'Budgeting Worksheet'!AX993:AX996)</f>
        <v>0</v>
      </c>
      <c r="AS216" s="196"/>
      <c r="AT216" s="196"/>
      <c r="AU216" s="196"/>
      <c r="AV216" s="271">
        <f>SUMIF('Budgeting Worksheet'!AZ993:AZ996,$B$4,'Budgeting Worksheet'!BB993:BB996)</f>
        <v>0</v>
      </c>
      <c r="AW216" s="196"/>
      <c r="AX216" s="271">
        <f>SUMIF('Budgeting Worksheet'!BB993:BB996,$B$4,'Budgeting Worksheet'!BD993:BD996)</f>
        <v>0</v>
      </c>
      <c r="AZ216" s="78">
        <f ca="1">SUMIF('Budgeting Worksheet'!H993:H996,$B$4,'Budgeting Worksheet'!BJ997)</f>
        <v>0</v>
      </c>
      <c r="BB216" s="86">
        <v>2250</v>
      </c>
      <c r="BC216" s="5"/>
    </row>
    <row r="217" spans="1:55" s="395" customFormat="1" x14ac:dyDescent="0.2">
      <c r="A217" s="2">
        <v>68060</v>
      </c>
      <c r="B217" s="409"/>
      <c r="C217" s="196" t="s">
        <v>404</v>
      </c>
      <c r="D217" s="271">
        <f>SUMIF('Budgeting Worksheet'!H999:H1002,$B$4,'Budgeting Worksheet'!J999:J1002)</f>
        <v>0</v>
      </c>
      <c r="H217" s="271">
        <f>SUMIF('Budgeting Worksheet'!L999:L1002,$B$4,'Budgeting Worksheet'!N999:N1002)</f>
        <v>0</v>
      </c>
      <c r="L217" s="271">
        <f>SUMIF('Budgeting Worksheet'!P999:P1002,$B$4,'Budgeting Worksheet'!R999:R1002)</f>
        <v>0</v>
      </c>
      <c r="P217" s="271">
        <f>SUMIF('Budgeting Worksheet'!T999:T1002,$B$4,'Budgeting Worksheet'!V999:V1002)</f>
        <v>0</v>
      </c>
      <c r="T217" s="271">
        <f>SUMIF('Budgeting Worksheet'!X999:X1002,$B$4,'Budgeting Worksheet'!Z999:Z1002)</f>
        <v>0</v>
      </c>
      <c r="X217" s="271">
        <f>SUMIF('Budgeting Worksheet'!AB999:AB1002,$B$4,'Budgeting Worksheet'!AD999:AD1002)</f>
        <v>0</v>
      </c>
      <c r="AB217" s="271">
        <f>SUMIF('Budgeting Worksheet'!AF999:AF1002,$B$4,'Budgeting Worksheet'!AH999:AH1002)</f>
        <v>0</v>
      </c>
      <c r="AF217" s="271">
        <f>SUMIF('Budgeting Worksheet'!AJ999:AJ1002,$B$4,'Budgeting Worksheet'!AL999:AL1002)</f>
        <v>0</v>
      </c>
      <c r="AJ217" s="271">
        <f>SUMIF('Budgeting Worksheet'!AN999:AN1002,$B$4,'Budgeting Worksheet'!AP999:AP1002)</f>
        <v>0</v>
      </c>
      <c r="AN217" s="271">
        <f>SUMIF('Budgeting Worksheet'!AR999:AR1002,$B$4,'Budgeting Worksheet'!AT999:AT1002)</f>
        <v>0</v>
      </c>
      <c r="AR217" s="271">
        <f>SUMIF('Budgeting Worksheet'!AV999:AV1002,$B$4,'Budgeting Worksheet'!AX999:AX1002)</f>
        <v>0</v>
      </c>
      <c r="AV217" s="271">
        <f>SUMIF('Budgeting Worksheet'!AZ999:AZ1002,$B$4,'Budgeting Worksheet'!BB999:BB1002)</f>
        <v>0</v>
      </c>
      <c r="AX217" s="271">
        <f>SUMIF('Budgeting Worksheet'!BB999:BB1002,$B$4,'Budgeting Worksheet'!BD999:BD1002)</f>
        <v>0</v>
      </c>
      <c r="AZ217" s="78">
        <f ca="1">SUMIF('Budgeting Worksheet'!H999:H1002,$B$4,'Budgeting Worksheet'!BJ1003)</f>
        <v>0</v>
      </c>
      <c r="BB217" s="86">
        <v>43222.75</v>
      </c>
      <c r="BC217" s="6"/>
    </row>
    <row r="218" spans="1:55" x14ac:dyDescent="0.2">
      <c r="A218" s="2">
        <v>68070</v>
      </c>
      <c r="C218" s="196" t="s">
        <v>405</v>
      </c>
      <c r="D218" s="271">
        <f>SUMIF('Budgeting Worksheet'!H1005:H1008,$B$4,'Budgeting Worksheet'!J1005:J1008)</f>
        <v>0</v>
      </c>
      <c r="H218" s="271">
        <f>SUMIF('Budgeting Worksheet'!L1005:L1008,$B$4,'Budgeting Worksheet'!N1005:N1008)</f>
        <v>0</v>
      </c>
      <c r="L218" s="271">
        <f>SUMIF('Budgeting Worksheet'!P1005:P1008,$B$4,'Budgeting Worksheet'!R1005:R1008)</f>
        <v>0</v>
      </c>
      <c r="P218" s="271">
        <f>SUMIF('Budgeting Worksheet'!T1005:T1008,$B$4,'Budgeting Worksheet'!V1005:V1008)</f>
        <v>0</v>
      </c>
      <c r="T218" s="271">
        <f>SUMIF('Budgeting Worksheet'!X1005:X1008,$B$4,'Budgeting Worksheet'!Z1005:Z1008)</f>
        <v>0</v>
      </c>
      <c r="X218" s="271">
        <f>SUMIF('Budgeting Worksheet'!AB1005:AB1008,$B$4,'Budgeting Worksheet'!AD1005:AD1008)</f>
        <v>0</v>
      </c>
      <c r="AB218" s="271">
        <f>SUMIF('Budgeting Worksheet'!AF1005:AF1008,$B$4,'Budgeting Worksheet'!AH1005:AH1008)</f>
        <v>0</v>
      </c>
      <c r="AF218" s="271">
        <f>SUMIF('Budgeting Worksheet'!AJ1005:AJ1008,$B$4,'Budgeting Worksheet'!AL1005:AL1008)</f>
        <v>0</v>
      </c>
      <c r="AJ218" s="271">
        <f>SUMIF('Budgeting Worksheet'!AN1005:AN1008,$B$4,'Budgeting Worksheet'!AP1005:AP1008)</f>
        <v>0</v>
      </c>
      <c r="AN218" s="271">
        <f>SUMIF('Budgeting Worksheet'!AR1005:AR1008,$B$4,'Budgeting Worksheet'!AT1005:AT1008)</f>
        <v>0</v>
      </c>
      <c r="AR218" s="271">
        <f>SUMIF('Budgeting Worksheet'!AV1005:AV1008,$B$4,'Budgeting Worksheet'!AX1005:AX1008)</f>
        <v>0</v>
      </c>
      <c r="AV218" s="271">
        <f>SUMIF('Budgeting Worksheet'!AZ1005:AZ1008,$B$4,'Budgeting Worksheet'!BB1005:BB1008)</f>
        <v>0</v>
      </c>
      <c r="AX218" s="271">
        <f>SUMIF('Budgeting Worksheet'!BB1005:BB1008,$B$4,'Budgeting Worksheet'!BD1005:BD1008)</f>
        <v>0</v>
      </c>
      <c r="AZ218" s="78">
        <f ca="1">SUMIF('Budgeting Worksheet'!H1005:H1008,$B$4,'Budgeting Worksheet'!BJ1009)</f>
        <v>0</v>
      </c>
      <c r="BB218" s="86">
        <v>142829.97</v>
      </c>
      <c r="BC218" s="5"/>
    </row>
    <row r="219" spans="1:55" x14ac:dyDescent="0.2">
      <c r="A219" s="2">
        <v>68080</v>
      </c>
      <c r="C219" s="196" t="s">
        <v>406</v>
      </c>
      <c r="D219" s="271">
        <f>SUMIF('Budgeting Worksheet'!H1011:H1014,$B$4,'Budgeting Worksheet'!J1011:J1014)</f>
        <v>0</v>
      </c>
      <c r="H219" s="271">
        <f>SUMIF('Budgeting Worksheet'!L1011:L1014,$B$4,'Budgeting Worksheet'!N1011:N1014)</f>
        <v>0</v>
      </c>
      <c r="L219" s="271">
        <f>SUMIF('Budgeting Worksheet'!P1011:P1014,$B$4,'Budgeting Worksheet'!R1011:R1014)</f>
        <v>0</v>
      </c>
      <c r="P219" s="271">
        <f>SUMIF('Budgeting Worksheet'!T1011:T1014,$B$4,'Budgeting Worksheet'!V1011:V1014)</f>
        <v>0</v>
      </c>
      <c r="T219" s="271">
        <f>SUMIF('Budgeting Worksheet'!X1011:X1014,$B$4,'Budgeting Worksheet'!Z1011:Z1014)</f>
        <v>0</v>
      </c>
      <c r="X219" s="271">
        <f>SUMIF('Budgeting Worksheet'!AB1011:AB1014,$B$4,'Budgeting Worksheet'!AD1011:AD1014)</f>
        <v>0</v>
      </c>
      <c r="AB219" s="271">
        <f>SUMIF('Budgeting Worksheet'!AF1011:AF1014,$B$4,'Budgeting Worksheet'!AH1011:AH1014)</f>
        <v>0</v>
      </c>
      <c r="AF219" s="271">
        <f>SUMIF('Budgeting Worksheet'!AJ1011:AJ1014,$B$4,'Budgeting Worksheet'!AL1011:AL1014)</f>
        <v>0</v>
      </c>
      <c r="AJ219" s="271">
        <f>SUMIF('Budgeting Worksheet'!AN1011:AN1014,$B$4,'Budgeting Worksheet'!AP1011:AP1014)</f>
        <v>0</v>
      </c>
      <c r="AN219" s="271">
        <f>SUMIF('Budgeting Worksheet'!AR1011:AR1014,$B$4,'Budgeting Worksheet'!AT1011:AT1014)</f>
        <v>0</v>
      </c>
      <c r="AR219" s="271">
        <f>SUMIF('Budgeting Worksheet'!AV1011:AV1014,$B$4,'Budgeting Worksheet'!AX1011:AX1014)</f>
        <v>0</v>
      </c>
      <c r="AV219" s="271">
        <f>SUMIF('Budgeting Worksheet'!AZ1011:AZ1014,$B$4,'Budgeting Worksheet'!BB1011:BB1014)</f>
        <v>0</v>
      </c>
      <c r="AX219" s="271">
        <f>SUMIF('Budgeting Worksheet'!BB1011:BB1014,$B$4,'Budgeting Worksheet'!BD1011:BD1014)</f>
        <v>0</v>
      </c>
      <c r="AZ219" s="78">
        <f ca="1">SUMIF('Budgeting Worksheet'!H1011:H1014,$B$4,'Budgeting Worksheet'!BJ1015)</f>
        <v>0</v>
      </c>
      <c r="BB219" s="648">
        <v>1622.45</v>
      </c>
      <c r="BC219" s="5"/>
    </row>
    <row r="220" spans="1:55" x14ac:dyDescent="0.2">
      <c r="A220" s="2">
        <v>68099</v>
      </c>
      <c r="C220" s="196" t="s">
        <v>407</v>
      </c>
      <c r="D220" s="271">
        <f>SUMIF('Budgeting Worksheet'!H1017:H1020,$B$4,'Budgeting Worksheet'!J1017:J1020)</f>
        <v>0</v>
      </c>
      <c r="H220" s="271">
        <f>SUMIF('Budgeting Worksheet'!L1017:L1020,$B$4,'Budgeting Worksheet'!N1017:N1020)</f>
        <v>0</v>
      </c>
      <c r="L220" s="271">
        <f>SUMIF('Budgeting Worksheet'!P1017:P1020,$B$4,'Budgeting Worksheet'!R1017:R1020)</f>
        <v>0</v>
      </c>
      <c r="P220" s="271">
        <f>SUMIF('Budgeting Worksheet'!T1017:T1020,$B$4,'Budgeting Worksheet'!V1017:V1020)</f>
        <v>0</v>
      </c>
      <c r="T220" s="271">
        <f>SUMIF('Budgeting Worksheet'!X1017:X1020,$B$4,'Budgeting Worksheet'!Z1017:Z1020)</f>
        <v>0</v>
      </c>
      <c r="X220" s="271">
        <f>SUMIF('Budgeting Worksheet'!AB1017:AB1020,$B$4,'Budgeting Worksheet'!AD1017:AD1020)</f>
        <v>0</v>
      </c>
      <c r="AB220" s="271">
        <f>SUMIF('Budgeting Worksheet'!AF1017:AF1020,$B$4,'Budgeting Worksheet'!AH1017:AH1020)</f>
        <v>0</v>
      </c>
      <c r="AF220" s="271">
        <f>SUMIF('Budgeting Worksheet'!AJ1017:AJ1020,$B$4,'Budgeting Worksheet'!AL1017:AL1020)</f>
        <v>0</v>
      </c>
      <c r="AJ220" s="271">
        <f>SUMIF('Budgeting Worksheet'!AN1017:AN1020,$B$4,'Budgeting Worksheet'!AP1017:AP1020)</f>
        <v>0</v>
      </c>
      <c r="AN220" s="271">
        <f>SUMIF('Budgeting Worksheet'!AR1017:AR1020,$B$4,'Budgeting Worksheet'!AT1017:AT1020)</f>
        <v>0</v>
      </c>
      <c r="AR220" s="271">
        <f>SUMIF('Budgeting Worksheet'!AV1017:AV1020,$B$4,'Budgeting Worksheet'!AX1017:AX1020)</f>
        <v>0</v>
      </c>
      <c r="AV220" s="271">
        <f>SUMIF('Budgeting Worksheet'!AZ1017:AZ1020,$B$4,'Budgeting Worksheet'!BB1017:BB1020)</f>
        <v>0</v>
      </c>
      <c r="AX220" s="271">
        <f>SUMIF('Budgeting Worksheet'!BB1017:BB1020,$B$4,'Budgeting Worksheet'!BD1017:BD1020)</f>
        <v>0</v>
      </c>
      <c r="AZ220" s="78">
        <f ca="1">SUMIF('Budgeting Worksheet'!H1017:H1020,$B$4,'Budgeting Worksheet'!BJ1021)</f>
        <v>0</v>
      </c>
      <c r="BB220" s="780">
        <v>840</v>
      </c>
      <c r="BC220" s="5"/>
    </row>
    <row r="221" spans="1:55" x14ac:dyDescent="0.2">
      <c r="B221" s="395" t="s">
        <v>408</v>
      </c>
      <c r="D221" s="650">
        <f>SUM(D212:D220)</f>
        <v>0</v>
      </c>
      <c r="H221" s="650">
        <f>SUM(H212:H220)</f>
        <v>0</v>
      </c>
      <c r="L221" s="650">
        <f>SUM(L212:L220)</f>
        <v>0</v>
      </c>
      <c r="P221" s="650">
        <f>SUM(P212:P220)</f>
        <v>0</v>
      </c>
      <c r="T221" s="650">
        <f>SUM(T212:T220)</f>
        <v>0</v>
      </c>
      <c r="X221" s="650">
        <f>SUM(X212:X220)</f>
        <v>0</v>
      </c>
      <c r="AB221" s="650">
        <f>SUM(AB212:AB220)</f>
        <v>0</v>
      </c>
      <c r="AF221" s="650">
        <f>SUM(AF212:AF220)</f>
        <v>0</v>
      </c>
      <c r="AJ221" s="650">
        <f>SUM(AJ212:AJ220)</f>
        <v>0</v>
      </c>
      <c r="AN221" s="650">
        <f>SUM(AN212:AN220)</f>
        <v>0</v>
      </c>
      <c r="AR221" s="650">
        <f>SUM(AR212:AR220)</f>
        <v>0</v>
      </c>
      <c r="AV221" s="650">
        <f>SUM(AV212:AV220)</f>
        <v>0</v>
      </c>
      <c r="AX221" s="650">
        <f>SUM(AX212:AX220)</f>
        <v>0</v>
      </c>
      <c r="AZ221" s="670">
        <f ca="1">SUM(AZ212:AZ220)</f>
        <v>0</v>
      </c>
      <c r="BB221" s="85">
        <f>SUM(BB212:BB220)</f>
        <v>275261.77</v>
      </c>
      <c r="BC221" s="5"/>
    </row>
    <row r="222" spans="1:55" x14ac:dyDescent="0.2">
      <c r="B222" s="395"/>
      <c r="D222" s="271"/>
      <c r="H222" s="71"/>
      <c r="L222" s="71"/>
      <c r="P222" s="71"/>
      <c r="T222" s="71"/>
      <c r="X222" s="71"/>
      <c r="AB222" s="71"/>
      <c r="AF222" s="71"/>
      <c r="AJ222" s="71"/>
      <c r="AN222" s="71"/>
      <c r="AR222" s="71"/>
      <c r="AV222" s="71"/>
      <c r="AX222" s="71"/>
      <c r="AZ222" s="78"/>
      <c r="BB222" s="86"/>
      <c r="BC222" s="5"/>
    </row>
    <row r="223" spans="1:55" x14ac:dyDescent="0.2">
      <c r="A223" s="4">
        <v>68500</v>
      </c>
      <c r="B223" s="395" t="s">
        <v>409</v>
      </c>
      <c r="D223" s="271"/>
      <c r="H223" s="271"/>
      <c r="L223" s="271"/>
      <c r="P223" s="271"/>
      <c r="T223" s="271"/>
      <c r="X223" s="271"/>
      <c r="AB223" s="271"/>
      <c r="AF223" s="271"/>
      <c r="AJ223" s="271"/>
      <c r="AN223" s="271"/>
      <c r="AR223" s="271"/>
      <c r="AV223" s="271"/>
      <c r="AX223" s="71"/>
      <c r="AZ223" s="78"/>
      <c r="BB223" s="86"/>
      <c r="BC223" s="5"/>
    </row>
    <row r="224" spans="1:55" x14ac:dyDescent="0.2">
      <c r="A224" s="2">
        <v>68510</v>
      </c>
      <c r="C224" s="196" t="s">
        <v>410</v>
      </c>
      <c r="D224" s="271">
        <f>SUMIF('Budgeting Worksheet'!H1027:H1032,$B$4,'Budgeting Worksheet'!J1027:J1032)</f>
        <v>0</v>
      </c>
      <c r="H224" s="271">
        <f>SUMIF('Budgeting Worksheet'!L1027:L1032,$B$4,'Budgeting Worksheet'!N1027:N1032)</f>
        <v>0</v>
      </c>
      <c r="L224" s="271">
        <f>SUMIF('Budgeting Worksheet'!P1027:P1032,$B$4,'Budgeting Worksheet'!R1027:R1032)</f>
        <v>0</v>
      </c>
      <c r="P224" s="271">
        <f>SUMIF('Budgeting Worksheet'!T1027:T1032,$B$4,'Budgeting Worksheet'!V1027:V1032)</f>
        <v>0</v>
      </c>
      <c r="T224" s="271">
        <f>SUMIF('Budgeting Worksheet'!X1027:X1032,$B$4,'Budgeting Worksheet'!Z1027:Z1032)</f>
        <v>0</v>
      </c>
      <c r="X224" s="271">
        <f>SUMIF('Budgeting Worksheet'!AB1027:AB1032,$B$4,'Budgeting Worksheet'!AD1027:AD1032)</f>
        <v>0</v>
      </c>
      <c r="AB224" s="271">
        <f>SUMIF('Budgeting Worksheet'!AF1027:AF1032,$B$4,'Budgeting Worksheet'!AH1027:AH1032)</f>
        <v>0</v>
      </c>
      <c r="AF224" s="271">
        <f>SUMIF('Budgeting Worksheet'!AJ1027:AJ1032,$B$4,'Budgeting Worksheet'!AL1027:AL1032)</f>
        <v>0</v>
      </c>
      <c r="AJ224" s="271">
        <f>SUMIF('Budgeting Worksheet'!AN1027:AN1032,$B$4,'Budgeting Worksheet'!AP1027:AP1032)</f>
        <v>0</v>
      </c>
      <c r="AN224" s="271">
        <f>SUMIF('Budgeting Worksheet'!AR1027:AR1032,$B$4,'Budgeting Worksheet'!AT1027:AT1032)</f>
        <v>0</v>
      </c>
      <c r="AR224" s="271">
        <f>SUMIF('Budgeting Worksheet'!AV1027:AV1032,$B$4,'Budgeting Worksheet'!AX1027:AX1032)</f>
        <v>0</v>
      </c>
      <c r="AV224" s="271">
        <f>SUMIF('Budgeting Worksheet'!AZ1027:AZ1032,$B$4,'Budgeting Worksheet'!BB1027:BB1032)</f>
        <v>0</v>
      </c>
      <c r="AX224" s="271">
        <f>SUMIF('Budgeting Worksheet'!BB1027:BB1032,$B$4,'Budgeting Worksheet'!BD1027:BD1032)</f>
        <v>0</v>
      </c>
      <c r="AZ224" s="78">
        <f ca="1">SUMIF('Budgeting Worksheet'!H1027:H1032,$B$4,'Budgeting Worksheet'!BJ1033)</f>
        <v>0</v>
      </c>
      <c r="BB224" s="86">
        <v>0</v>
      </c>
      <c r="BC224" s="5"/>
    </row>
    <row r="225" spans="1:55" x14ac:dyDescent="0.2">
      <c r="A225" s="2">
        <v>68520</v>
      </c>
      <c r="C225" s="196" t="s">
        <v>411</v>
      </c>
      <c r="D225" s="271">
        <f>SUMIF('Budgeting Worksheet'!H1035:H1040,$B$4,'Budgeting Worksheet'!J1035:J1040)</f>
        <v>0</v>
      </c>
      <c r="H225" s="271">
        <f>SUMIF('Budgeting Worksheet'!L1035:L1040,$B$4,'Budgeting Worksheet'!N1035:N1040)</f>
        <v>0</v>
      </c>
      <c r="L225" s="271">
        <f>SUMIF('Budgeting Worksheet'!P1035:P1040,$B$4,'Budgeting Worksheet'!R1035:R1040)</f>
        <v>0</v>
      </c>
      <c r="P225" s="271">
        <f>SUMIF('Budgeting Worksheet'!T1035:T1040,$B$4,'Budgeting Worksheet'!V1035:V1040)</f>
        <v>0</v>
      </c>
      <c r="T225" s="271">
        <f>SUMIF('Budgeting Worksheet'!X1035:X1040,$B$4,'Budgeting Worksheet'!Z1035:Z1040)</f>
        <v>0</v>
      </c>
      <c r="X225" s="271">
        <f>SUMIF('Budgeting Worksheet'!AB1035:AB1040,$B$4,'Budgeting Worksheet'!AD1035:AD1040)</f>
        <v>0</v>
      </c>
      <c r="AB225" s="271">
        <f>SUMIF('Budgeting Worksheet'!AF1035:AF1040,$B$4,'Budgeting Worksheet'!AH1035:AH1040)</f>
        <v>0</v>
      </c>
      <c r="AF225" s="271">
        <f>SUMIF('Budgeting Worksheet'!AJ1035:AJ1040,$B$4,'Budgeting Worksheet'!AL1035:AL1040)</f>
        <v>0</v>
      </c>
      <c r="AJ225" s="271">
        <f>SUMIF('Budgeting Worksheet'!AN1035:AN1040,$B$4,'Budgeting Worksheet'!AP1035:AP1040)</f>
        <v>0</v>
      </c>
      <c r="AN225" s="271">
        <f>SUMIF('Budgeting Worksheet'!AR1035:AR1040,$B$4,'Budgeting Worksheet'!AT1035:AT1040)</f>
        <v>0</v>
      </c>
      <c r="AR225" s="271">
        <f>SUMIF('Budgeting Worksheet'!AV1035:AV1040,$B$4,'Budgeting Worksheet'!AX1035:AX1040)</f>
        <v>0</v>
      </c>
      <c r="AV225" s="271">
        <f>SUMIF('Budgeting Worksheet'!AZ1035:AZ1040,$B$4,'Budgeting Worksheet'!BB1035:BB1040)</f>
        <v>0</v>
      </c>
      <c r="AX225" s="271">
        <f>SUMIF('Budgeting Worksheet'!BB1035:BB1040,$B$4,'Budgeting Worksheet'!BD1035:BD1040)</f>
        <v>0</v>
      </c>
      <c r="AZ225" s="78">
        <f ca="1">SUMIF('Budgeting Worksheet'!H1035:H1040,$B$4,'Budgeting Worksheet'!BJ1041)</f>
        <v>0</v>
      </c>
      <c r="BB225" s="86">
        <v>612.5</v>
      </c>
      <c r="BC225" s="5"/>
    </row>
    <row r="226" spans="1:55" x14ac:dyDescent="0.2">
      <c r="A226" s="2">
        <v>68530</v>
      </c>
      <c r="C226" s="196" t="s">
        <v>412</v>
      </c>
      <c r="D226" s="271">
        <f>SUMIF('Budgeting Worksheet'!H1043:H1048,$B$4,'Budgeting Worksheet'!J1043:J1048)</f>
        <v>0</v>
      </c>
      <c r="H226" s="271">
        <f>SUMIF('Budgeting Worksheet'!L1043:L1048,$B$4,'Budgeting Worksheet'!N1043:N1048)</f>
        <v>0</v>
      </c>
      <c r="L226" s="271">
        <f>SUMIF('Budgeting Worksheet'!P1043:P1048,$B$4,'Budgeting Worksheet'!R1043:R1048)</f>
        <v>0</v>
      </c>
      <c r="P226" s="271">
        <f>SUMIF('Budgeting Worksheet'!T1043:T1048,$B$4,'Budgeting Worksheet'!V1043:V1048)</f>
        <v>0</v>
      </c>
      <c r="T226" s="271">
        <f>SUMIF('Budgeting Worksheet'!X1043:X1048,$B$4,'Budgeting Worksheet'!Z1043:Z1048)</f>
        <v>0</v>
      </c>
      <c r="X226" s="271">
        <f>SUMIF('Budgeting Worksheet'!AB1043:AB1048,$B$4,'Budgeting Worksheet'!AD1043:AD1048)</f>
        <v>0</v>
      </c>
      <c r="AB226" s="271">
        <f>SUMIF('Budgeting Worksheet'!AF1043:AF1048,$B$4,'Budgeting Worksheet'!AH1043:AH1048)</f>
        <v>0</v>
      </c>
      <c r="AF226" s="271">
        <f>SUMIF('Budgeting Worksheet'!AJ1043:AJ1048,$B$4,'Budgeting Worksheet'!AL1043:AL1048)</f>
        <v>0</v>
      </c>
      <c r="AJ226" s="271">
        <f>SUMIF('Budgeting Worksheet'!AN1043:AN1048,$B$4,'Budgeting Worksheet'!AP1043:AP1048)</f>
        <v>0</v>
      </c>
      <c r="AN226" s="271">
        <f>SUMIF('Budgeting Worksheet'!AR1043:AR1048,$B$4,'Budgeting Worksheet'!AT1043:AT1048)</f>
        <v>0</v>
      </c>
      <c r="AR226" s="271">
        <f>SUMIF('Budgeting Worksheet'!AV1043:AV1048,$B$4,'Budgeting Worksheet'!AX1043:AX1048)</f>
        <v>0</v>
      </c>
      <c r="AV226" s="271">
        <f>SUMIF('Budgeting Worksheet'!AZ1043:AZ1048,$B$4,'Budgeting Worksheet'!BB1043:BB1048)</f>
        <v>0</v>
      </c>
      <c r="AX226" s="271">
        <f>SUMIF('Budgeting Worksheet'!BB1043:BB1048,$B$4,'Budgeting Worksheet'!BD1043:BD1048)</f>
        <v>0</v>
      </c>
      <c r="AZ226" s="78">
        <f ca="1">SUMIF('Budgeting Worksheet'!H1043:H1048,$B$4,'Budgeting Worksheet'!BJ1049)</f>
        <v>0</v>
      </c>
      <c r="BB226" s="86"/>
      <c r="BC226" s="5"/>
    </row>
    <row r="227" spans="1:55" x14ac:dyDescent="0.2">
      <c r="A227" s="2">
        <v>68540</v>
      </c>
      <c r="C227" s="196" t="s">
        <v>413</v>
      </c>
      <c r="D227" s="271">
        <f>SUMIF('Budgeting Worksheet'!H1051:H1056,$B$4,'Budgeting Worksheet'!J1051:J1056)</f>
        <v>0</v>
      </c>
      <c r="H227" s="271">
        <f>SUMIF('Budgeting Worksheet'!L1051:L1056,$B$4,'Budgeting Worksheet'!N1051:N1056)</f>
        <v>0</v>
      </c>
      <c r="L227" s="271">
        <f>SUMIF('Budgeting Worksheet'!P1051:P1056,$B$4,'Budgeting Worksheet'!R1051:R1056)</f>
        <v>0</v>
      </c>
      <c r="P227" s="271">
        <f>SUMIF('Budgeting Worksheet'!T1051:T1056,$B$4,'Budgeting Worksheet'!V1051:V1056)</f>
        <v>0</v>
      </c>
      <c r="T227" s="271">
        <f>SUMIF('Budgeting Worksheet'!X1051:X1056,$B$4,'Budgeting Worksheet'!Z1051:Z1056)</f>
        <v>0</v>
      </c>
      <c r="X227" s="271">
        <f>SUMIF('Budgeting Worksheet'!AB1051:AB1056,$B$4,'Budgeting Worksheet'!AD1051:AD1056)</f>
        <v>0</v>
      </c>
      <c r="AB227" s="271">
        <f>SUMIF('Budgeting Worksheet'!AF1051:AF1056,$B$4,'Budgeting Worksheet'!AH1051:AH1056)</f>
        <v>0</v>
      </c>
      <c r="AF227" s="271">
        <f>SUMIF('Budgeting Worksheet'!AJ1051:AJ1056,$B$4,'Budgeting Worksheet'!AL1051:AL1056)</f>
        <v>0</v>
      </c>
      <c r="AJ227" s="271">
        <f>SUMIF('Budgeting Worksheet'!AN1051:AN1056,$B$4,'Budgeting Worksheet'!AP1051:AP1056)</f>
        <v>0</v>
      </c>
      <c r="AN227" s="271">
        <f>SUMIF('Budgeting Worksheet'!AR1051:AR1056,$B$4,'Budgeting Worksheet'!AT1051:AT1056)</f>
        <v>0</v>
      </c>
      <c r="AR227" s="271">
        <f>SUMIF('Budgeting Worksheet'!AV1051:AV1056,$B$4,'Budgeting Worksheet'!AX1051:AX1056)</f>
        <v>0</v>
      </c>
      <c r="AV227" s="271">
        <f>SUMIF('Budgeting Worksheet'!AZ1051:AZ1056,$B$4,'Budgeting Worksheet'!BB1051:BB1056)</f>
        <v>0</v>
      </c>
      <c r="AX227" s="271">
        <f>SUMIF('Budgeting Worksheet'!BB1051:BB1056,$B$4,'Budgeting Worksheet'!BD1051:BD1056)</f>
        <v>0</v>
      </c>
      <c r="AZ227" s="78">
        <f ca="1">SUMIF('Budgeting Worksheet'!H1051:H1056,$B$4,'Budgeting Worksheet'!BJ1057)</f>
        <v>0</v>
      </c>
      <c r="BB227" s="780"/>
      <c r="BC227" s="5"/>
    </row>
    <row r="228" spans="1:55" x14ac:dyDescent="0.2">
      <c r="B228" s="395" t="s">
        <v>414</v>
      </c>
      <c r="D228" s="650">
        <f>SUM(D224:D227)</f>
        <v>0</v>
      </c>
      <c r="H228" s="650">
        <f>SUM(H224:H227)</f>
        <v>0</v>
      </c>
      <c r="L228" s="650">
        <f>SUM(L224:L227)</f>
        <v>0</v>
      </c>
      <c r="P228" s="650">
        <f>SUM(P224:P227)</f>
        <v>0</v>
      </c>
      <c r="T228" s="650">
        <f>SUM(T224:T227)</f>
        <v>0</v>
      </c>
      <c r="X228" s="650">
        <f>SUM(X224:X227)</f>
        <v>0</v>
      </c>
      <c r="AB228" s="650">
        <f>SUM(AB224:AB227)</f>
        <v>0</v>
      </c>
      <c r="AF228" s="650">
        <f>SUM(AF224:AF227)</f>
        <v>0</v>
      </c>
      <c r="AJ228" s="650">
        <f>SUM(AJ224:AJ227)</f>
        <v>0</v>
      </c>
      <c r="AN228" s="650">
        <f>SUM(AN224:AN227)</f>
        <v>0</v>
      </c>
      <c r="AR228" s="650">
        <f>SUM(AR224:AR227)</f>
        <v>0</v>
      </c>
      <c r="AV228" s="650">
        <f>SUM(AV224:AV227)</f>
        <v>0</v>
      </c>
      <c r="AX228" s="650">
        <f>SUM(AX224:AX227)</f>
        <v>0</v>
      </c>
      <c r="AZ228" s="669">
        <f ca="1">SUM(AZ224:AZ227)</f>
        <v>0</v>
      </c>
      <c r="BB228" s="85">
        <f>SUM(BB224:BB227)</f>
        <v>612.5</v>
      </c>
      <c r="BC228" s="5"/>
    </row>
    <row r="229" spans="1:55" x14ac:dyDescent="0.2">
      <c r="B229" s="395"/>
      <c r="D229" s="271"/>
      <c r="H229" s="271"/>
      <c r="L229" s="271"/>
      <c r="P229" s="271"/>
      <c r="T229" s="271"/>
      <c r="X229" s="271"/>
      <c r="AB229" s="271"/>
      <c r="AF229" s="271"/>
      <c r="AJ229" s="271"/>
      <c r="AN229" s="271"/>
      <c r="AR229" s="271"/>
      <c r="AV229" s="271"/>
      <c r="AX229" s="71"/>
      <c r="AZ229" s="78"/>
      <c r="BB229" s="86"/>
      <c r="BC229" s="5"/>
    </row>
    <row r="230" spans="1:55" x14ac:dyDescent="0.2">
      <c r="A230" s="4">
        <v>68600</v>
      </c>
      <c r="B230" s="395" t="s">
        <v>415</v>
      </c>
      <c r="D230" s="433">
        <f>SUMIF('Budgeting Worksheet'!H1063:H1066,$B$4,'Budgeting Worksheet'!J1063:J1066)</f>
        <v>0</v>
      </c>
      <c r="H230" s="433">
        <f>SUMIF('Budgeting Worksheet'!L1063:L1066,$B$4,'Budgeting Worksheet'!N1063:N1066)</f>
        <v>0</v>
      </c>
      <c r="L230" s="433">
        <f>SUMIF('Budgeting Worksheet'!P1063:P1066,$B$4,'Budgeting Worksheet'!R1063:R1066)</f>
        <v>0</v>
      </c>
      <c r="P230" s="433">
        <f>SUMIF('Budgeting Worksheet'!T1063:T1066,$B$4,'Budgeting Worksheet'!V1063:V1066)</f>
        <v>0</v>
      </c>
      <c r="T230" s="433">
        <f>SUMIF('Budgeting Worksheet'!X1063:X1066,$B$4,'Budgeting Worksheet'!Z1063:Z1066)</f>
        <v>0</v>
      </c>
      <c r="X230" s="433">
        <f>SUMIF('Budgeting Worksheet'!AB1063:AB1066,$B$4,'Budgeting Worksheet'!AD1063:AD1066)</f>
        <v>0</v>
      </c>
      <c r="AB230" s="433">
        <f>SUMIF('Budgeting Worksheet'!AF1063:AF1066,$B$4,'Budgeting Worksheet'!AH1063:AH1066)</f>
        <v>0</v>
      </c>
      <c r="AF230" s="433">
        <f>SUMIF('Budgeting Worksheet'!AJ1063:AJ1066,$B$4,'Budgeting Worksheet'!AL1063:AL1066)</f>
        <v>0</v>
      </c>
      <c r="AJ230" s="433">
        <f>SUMIF('Budgeting Worksheet'!AN1063:AN1066,$B$4,'Budgeting Worksheet'!AP1063:AP1066)</f>
        <v>0</v>
      </c>
      <c r="AN230" s="433">
        <f>SUMIF('Budgeting Worksheet'!AR1063:AR1066,$B$4,'Budgeting Worksheet'!AT1063:AT1066)</f>
        <v>0</v>
      </c>
      <c r="AR230" s="433">
        <f>SUMIF('Budgeting Worksheet'!AV1063:AV1066,$B$4,'Budgeting Worksheet'!AX1063:AX1066)</f>
        <v>0</v>
      </c>
      <c r="AV230" s="433">
        <f>SUMIF('Budgeting Worksheet'!AZ1063:AZ1066,$B$4,'Budgeting Worksheet'!BB1063:BB1066)</f>
        <v>0</v>
      </c>
      <c r="AX230" s="433">
        <f>SUMIF('Budgeting Worksheet'!BB1063:BB1066,$B$4,'Budgeting Worksheet'!BD1063:BD1066)</f>
        <v>0</v>
      </c>
      <c r="AZ230" s="77">
        <f ca="1">SUMIF('Budgeting Worksheet'!H1063:H1066,$B$4,'Budgeting Worksheet'!BJ1067)</f>
        <v>0</v>
      </c>
      <c r="BB230" s="86"/>
      <c r="BC230" s="5"/>
    </row>
    <row r="231" spans="1:55" x14ac:dyDescent="0.2">
      <c r="B231" s="395"/>
      <c r="D231" s="271"/>
      <c r="H231" s="271"/>
      <c r="L231" s="271"/>
      <c r="P231" s="271"/>
      <c r="T231" s="271"/>
      <c r="X231" s="271"/>
      <c r="AB231" s="271"/>
      <c r="AF231" s="271"/>
      <c r="AJ231" s="271"/>
      <c r="AN231" s="271"/>
      <c r="AR231" s="271"/>
      <c r="AV231" s="271"/>
      <c r="AX231" s="70"/>
      <c r="AZ231" s="77"/>
      <c r="BB231" s="85"/>
      <c r="BC231" s="5"/>
    </row>
    <row r="232" spans="1:55" ht="13.5" thickBot="1" x14ac:dyDescent="0.25">
      <c r="B232" s="196"/>
      <c r="D232" s="71"/>
      <c r="H232" s="71"/>
      <c r="L232" s="71"/>
      <c r="P232" s="71"/>
      <c r="T232" s="71"/>
      <c r="X232" s="71"/>
      <c r="AB232" s="71"/>
      <c r="AF232" s="71"/>
      <c r="AJ232" s="71"/>
      <c r="AN232" s="71"/>
      <c r="AR232" s="71"/>
      <c r="AV232" s="71"/>
      <c r="AX232" s="71"/>
      <c r="AZ232" s="78"/>
      <c r="BB232" s="86"/>
      <c r="BC232" s="5"/>
    </row>
    <row r="233" spans="1:55" s="17" customFormat="1" ht="15.75" thickBot="1" x14ac:dyDescent="0.3">
      <c r="A233" s="8" t="s">
        <v>472</v>
      </c>
      <c r="B233" s="49"/>
      <c r="C233" s="49"/>
      <c r="D233" s="72">
        <f t="shared" ref="D233" si="14">SUM(D230,D228,D221,D209,D203,D198,D191,D184,D177)</f>
        <v>0</v>
      </c>
      <c r="E233" s="49"/>
      <c r="F233" s="49"/>
      <c r="G233" s="49"/>
      <c r="H233" s="72">
        <f t="shared" ref="H233" si="15">SUM(H230,H228,H221,H209,H203,H198,H191,H184,H177)</f>
        <v>0</v>
      </c>
      <c r="I233" s="49"/>
      <c r="J233" s="49"/>
      <c r="K233" s="49"/>
      <c r="L233" s="72">
        <f t="shared" ref="L233" si="16">SUM(L230,L228,L221,L209,L203,L198,L191,L184,L177)</f>
        <v>0</v>
      </c>
      <c r="M233" s="49"/>
      <c r="N233" s="49"/>
      <c r="O233" s="49"/>
      <c r="P233" s="72">
        <f t="shared" ref="P233" si="17">SUM(P230,P228,P221,P209,P203,P198,P191,P184,P177)</f>
        <v>0</v>
      </c>
      <c r="Q233" s="49"/>
      <c r="R233" s="49"/>
      <c r="S233" s="49"/>
      <c r="T233" s="72">
        <f t="shared" ref="T233" si="18">SUM(T230,T228,T221,T209,T203,T198,T191,T184,T177)</f>
        <v>0</v>
      </c>
      <c r="U233" s="49"/>
      <c r="V233" s="49"/>
      <c r="W233" s="49"/>
      <c r="X233" s="72">
        <f t="shared" ref="X233" si="19">SUM(X230,X228,X221,X209,X203,X198,X191,X184,X177)</f>
        <v>0</v>
      </c>
      <c r="Y233" s="49"/>
      <c r="Z233" s="49"/>
      <c r="AA233" s="49"/>
      <c r="AB233" s="72">
        <f t="shared" ref="AB233" si="20">SUM(AB230,AB228,AB221,AB209,AB203,AB198,AB191,AB184,AB177)</f>
        <v>0</v>
      </c>
      <c r="AC233" s="49"/>
      <c r="AD233" s="49"/>
      <c r="AE233" s="49"/>
      <c r="AF233" s="72">
        <f t="shared" ref="AF233" si="21">SUM(AF230,AF228,AF221,AF209,AF203,AF198,AF191,AF184,AF177)</f>
        <v>0</v>
      </c>
      <c r="AG233" s="49"/>
      <c r="AH233" s="49"/>
      <c r="AI233" s="49"/>
      <c r="AJ233" s="72">
        <f t="shared" ref="AJ233" si="22">SUM(AJ230,AJ228,AJ221,AJ209,AJ203,AJ198,AJ191,AJ184,AJ177)</f>
        <v>0</v>
      </c>
      <c r="AK233" s="49"/>
      <c r="AL233" s="49"/>
      <c r="AM233" s="49"/>
      <c r="AN233" s="72">
        <f t="shared" ref="AN233" si="23">SUM(AN230,AN228,AN221,AN209,AN203,AN198,AN191,AN184,AN177)</f>
        <v>0</v>
      </c>
      <c r="AO233" s="49"/>
      <c r="AP233" s="49"/>
      <c r="AQ233" s="49"/>
      <c r="AR233" s="72">
        <f t="shared" ref="AR233" si="24">SUM(AR230,AR228,AR221,AR209,AR203,AR198,AR191,AR184,AR177)</f>
        <v>0</v>
      </c>
      <c r="AS233" s="49"/>
      <c r="AT233" s="49"/>
      <c r="AU233" s="49"/>
      <c r="AV233" s="72">
        <f>SUM(AV230,AV228,AV221,AV209,AV203,AV198,AV191,AV184,AV177)</f>
        <v>0</v>
      </c>
      <c r="AW233" s="49"/>
      <c r="AX233" s="72">
        <f>SUM(AX230,AX228,AX221,AX209,AX203,AX198,AX191,AX184,AX177)</f>
        <v>0</v>
      </c>
      <c r="AY233" s="49"/>
      <c r="AZ233" s="79">
        <f ca="1">SUM(AZ230,AZ228,AZ221,AZ209,AZ203,AZ184,AZ191,AZ177)</f>
        <v>0</v>
      </c>
      <c r="BA233" s="49"/>
      <c r="BB233" s="88">
        <f>SUM(BB177,BB184,BB191,BB198,BB203,BB209,BB221,BB228,BB230)</f>
        <v>453153.76</v>
      </c>
      <c r="BC233" s="16"/>
    </row>
    <row r="234" spans="1:55" x14ac:dyDescent="0.2">
      <c r="B234" s="196"/>
      <c r="D234" s="71"/>
      <c r="H234" s="71"/>
      <c r="L234" s="71"/>
      <c r="P234" s="71"/>
      <c r="T234" s="71"/>
      <c r="X234" s="71"/>
      <c r="AB234" s="71"/>
      <c r="AF234" s="71"/>
      <c r="AJ234" s="71"/>
      <c r="AN234" s="71"/>
      <c r="AR234" s="71"/>
      <c r="AV234" s="71"/>
      <c r="AX234" s="71"/>
      <c r="AZ234" s="78"/>
      <c r="BB234" s="86"/>
      <c r="BC234" s="5"/>
    </row>
    <row r="235" spans="1:55" x14ac:dyDescent="0.2">
      <c r="B235" s="196"/>
      <c r="D235" s="71"/>
      <c r="H235" s="71"/>
      <c r="L235" s="71"/>
      <c r="P235" s="71"/>
      <c r="T235" s="71"/>
      <c r="X235" s="71"/>
      <c r="AB235" s="71"/>
      <c r="AF235" s="71"/>
      <c r="AJ235" s="71"/>
      <c r="AN235" s="71"/>
      <c r="AR235" s="71"/>
      <c r="AV235" s="71"/>
      <c r="AX235" s="71"/>
      <c r="AZ235" s="78"/>
      <c r="BB235" s="86"/>
      <c r="BC235" s="5"/>
    </row>
    <row r="236" spans="1:55" ht="15.75" x14ac:dyDescent="0.25">
      <c r="A236" s="54" t="s">
        <v>473</v>
      </c>
      <c r="D236" s="71"/>
      <c r="H236" s="71"/>
      <c r="L236" s="71"/>
      <c r="P236" s="71"/>
      <c r="T236" s="71"/>
      <c r="X236" s="71"/>
      <c r="AB236" s="71"/>
      <c r="AF236" s="71"/>
      <c r="AJ236" s="71"/>
      <c r="AN236" s="71"/>
      <c r="AR236" s="71"/>
      <c r="AV236" s="71"/>
      <c r="AX236" s="71"/>
      <c r="AZ236" s="78"/>
      <c r="BB236" s="86"/>
      <c r="BC236" s="5"/>
    </row>
    <row r="237" spans="1:55" x14ac:dyDescent="0.2">
      <c r="B237" s="196"/>
      <c r="D237" s="71"/>
      <c r="H237" s="71"/>
      <c r="L237" s="71"/>
      <c r="P237" s="71"/>
      <c r="T237" s="71"/>
      <c r="X237" s="71"/>
      <c r="AB237" s="71"/>
      <c r="AF237" s="71"/>
      <c r="AJ237" s="71"/>
      <c r="AN237" s="71"/>
      <c r="AR237" s="71"/>
      <c r="AV237" s="71"/>
      <c r="AX237" s="71"/>
      <c r="AZ237" s="78"/>
      <c r="BB237" s="86"/>
      <c r="BC237" s="5"/>
    </row>
    <row r="238" spans="1:55" x14ac:dyDescent="0.2">
      <c r="A238" s="4">
        <v>70000</v>
      </c>
      <c r="B238" s="395" t="s">
        <v>416</v>
      </c>
      <c r="D238" s="271"/>
      <c r="H238" s="271"/>
      <c r="L238" s="271"/>
      <c r="P238" s="271"/>
      <c r="T238" s="271"/>
      <c r="X238" s="271"/>
      <c r="AB238" s="271"/>
      <c r="AF238" s="271"/>
      <c r="AJ238" s="271"/>
      <c r="AN238" s="271"/>
      <c r="AR238" s="271"/>
      <c r="AV238" s="271"/>
      <c r="AX238" s="70"/>
      <c r="AZ238" s="77"/>
      <c r="BB238" s="85"/>
      <c r="BC238" s="5"/>
    </row>
    <row r="239" spans="1:55" x14ac:dyDescent="0.2">
      <c r="A239" s="2">
        <v>70010</v>
      </c>
      <c r="B239" s="395"/>
      <c r="C239" s="196" t="s">
        <v>417</v>
      </c>
      <c r="D239" s="271">
        <f>SUMIF('Budgeting Worksheet'!H1076:H1079,$B$4,'Budgeting Worksheet'!J1076:J1079)</f>
        <v>0</v>
      </c>
      <c r="H239" s="271">
        <f>SUMIF('Budgeting Worksheet'!L1076:L1079,$B$4,'Budgeting Worksheet'!N1076:N1079)</f>
        <v>0</v>
      </c>
      <c r="L239" s="271">
        <f>SUMIF('Budgeting Worksheet'!P1076:P1079,$B$4,'Budgeting Worksheet'!R1076:R1079)</f>
        <v>0</v>
      </c>
      <c r="P239" s="271">
        <f>SUMIF('Budgeting Worksheet'!T1076:T1079,$B$4,'Budgeting Worksheet'!V1076:V1079)</f>
        <v>0</v>
      </c>
      <c r="T239" s="271">
        <f>SUMIF('Budgeting Worksheet'!X1076:X1079,$B$4,'Budgeting Worksheet'!Z1076:Z1079)</f>
        <v>0</v>
      </c>
      <c r="X239" s="271">
        <f>SUMIF('Budgeting Worksheet'!AB1076:AB1079,$B$4,'Budgeting Worksheet'!AD1076:AD1079)</f>
        <v>0</v>
      </c>
      <c r="AB239" s="271">
        <f>SUMIF('Budgeting Worksheet'!AF1076:AF1079,$B$4,'Budgeting Worksheet'!AH1076:AH1079)</f>
        <v>0</v>
      </c>
      <c r="AF239" s="271">
        <f>SUMIF('Budgeting Worksheet'!AJ1076:AJ1079,$B$4,'Budgeting Worksheet'!AL1076:AL1079)</f>
        <v>0</v>
      </c>
      <c r="AJ239" s="271">
        <f>SUMIF('Budgeting Worksheet'!AN1076:AN1079,$B$4,'Budgeting Worksheet'!AP1076:AP1079)</f>
        <v>0</v>
      </c>
      <c r="AN239" s="271">
        <f>SUMIF('Budgeting Worksheet'!AR1076:AR1079,$B$4,'Budgeting Worksheet'!AT1076:AT1079)</f>
        <v>0</v>
      </c>
      <c r="AR239" s="271">
        <f>SUMIF('Budgeting Worksheet'!AV1076:AV1079,$B$4,'Budgeting Worksheet'!AX1076:AX1079)</f>
        <v>0</v>
      </c>
      <c r="AV239" s="271">
        <f>SUMIF('Budgeting Worksheet'!AZ1076:AZ1079,$B$4,'Budgeting Worksheet'!BB1076:BB1079)</f>
        <v>0</v>
      </c>
      <c r="AX239" s="271">
        <f>SUMIF('Budgeting Worksheet'!BB1076:BB1079,$B$4,'Budgeting Worksheet'!BD1076:BD1079)</f>
        <v>0</v>
      </c>
      <c r="AZ239" s="78">
        <f ca="1">SUMIF('Budgeting Worksheet'!H1076:H1079,$B$4,'Budgeting Worksheet'!BJ1080)</f>
        <v>0</v>
      </c>
      <c r="BB239" s="86"/>
      <c r="BC239" s="5"/>
    </row>
    <row r="240" spans="1:55" x14ac:dyDescent="0.2">
      <c r="A240" s="2">
        <v>70100</v>
      </c>
      <c r="B240" s="395"/>
      <c r="C240" s="196" t="s">
        <v>418</v>
      </c>
      <c r="D240" s="271">
        <f>SUMIF('Budgeting Worksheet'!H1082:H1085,$B$4,'Budgeting Worksheet'!J1082:J1085)</f>
        <v>0</v>
      </c>
      <c r="H240" s="271">
        <f>SUMIF('Budgeting Worksheet'!L1082:L1085,$B$4,'Budgeting Worksheet'!N1082:N1085)</f>
        <v>0</v>
      </c>
      <c r="L240" s="271">
        <f>SUMIF('Budgeting Worksheet'!P1082:P1085,$B$4,'Budgeting Worksheet'!R1082:R1085)</f>
        <v>0</v>
      </c>
      <c r="P240" s="271">
        <f>SUMIF('Budgeting Worksheet'!T1082:T1085,$B$4,'Budgeting Worksheet'!V1082:V1085)</f>
        <v>0</v>
      </c>
      <c r="T240" s="271">
        <f>SUMIF('Budgeting Worksheet'!X1082:X1085,$B$4,'Budgeting Worksheet'!Z1082:Z1085)</f>
        <v>0</v>
      </c>
      <c r="X240" s="271">
        <f>SUMIF('Budgeting Worksheet'!AB1082:AB1085,$B$4,'Budgeting Worksheet'!AD1082:AD1085)</f>
        <v>0</v>
      </c>
      <c r="AB240" s="271">
        <f>SUMIF('Budgeting Worksheet'!AF1082:AF1085,$B$4,'Budgeting Worksheet'!AH1082:AH1085)</f>
        <v>0</v>
      </c>
      <c r="AF240" s="271">
        <f>SUMIF('Budgeting Worksheet'!AJ1082:AJ1085,$B$4,'Budgeting Worksheet'!AL1082:AL1085)</f>
        <v>0</v>
      </c>
      <c r="AJ240" s="271">
        <f>SUMIF('Budgeting Worksheet'!AN1082:AN1085,$B$4,'Budgeting Worksheet'!AP1082:AP1085)</f>
        <v>0</v>
      </c>
      <c r="AN240" s="271">
        <f>SUMIF('Budgeting Worksheet'!AR1082:AR1085,$B$4,'Budgeting Worksheet'!AT1082:AT1085)</f>
        <v>0</v>
      </c>
      <c r="AR240" s="271">
        <f>SUMIF('Budgeting Worksheet'!AV1082:AV1085,$B$4,'Budgeting Worksheet'!AX1082:AX1085)</f>
        <v>0</v>
      </c>
      <c r="AV240" s="271">
        <f>SUMIF('Budgeting Worksheet'!AZ1082:AZ1085,$B$4,'Budgeting Worksheet'!BB1082:BB1085)</f>
        <v>0</v>
      </c>
      <c r="AX240" s="271">
        <f>SUMIF('Budgeting Worksheet'!BB1082:BB1085,$B$4,'Budgeting Worksheet'!BD1082:BD1085)</f>
        <v>0</v>
      </c>
      <c r="AZ240" s="78">
        <f ca="1">SUMIF('Budgeting Worksheet'!H1082:H1085,$B$4,'Budgeting Worksheet'!BJ1086)</f>
        <v>0</v>
      </c>
      <c r="BB240" s="85"/>
      <c r="BC240" s="5"/>
    </row>
    <row r="241" spans="1:55" x14ac:dyDescent="0.2">
      <c r="A241" s="2">
        <v>70200</v>
      </c>
      <c r="B241" s="395"/>
      <c r="C241" s="196" t="s">
        <v>419</v>
      </c>
      <c r="D241" s="271">
        <f>SUMIF('Budgeting Worksheet'!H1088:H1091,$B$4,'Budgeting Worksheet'!J1088:J1091)</f>
        <v>0</v>
      </c>
      <c r="H241" s="271">
        <f>SUMIF('Budgeting Worksheet'!L1088:L1091,$B$4,'Budgeting Worksheet'!N1088:N1091)</f>
        <v>0</v>
      </c>
      <c r="L241" s="271">
        <f>SUMIF('Budgeting Worksheet'!P1088:P1091,$B$4,'Budgeting Worksheet'!R1088:R1091)</f>
        <v>0</v>
      </c>
      <c r="P241" s="271">
        <f>SUMIF('Budgeting Worksheet'!T1088:T1091,$B$4,'Budgeting Worksheet'!V1088:V1091)</f>
        <v>0</v>
      </c>
      <c r="T241" s="271">
        <f>SUMIF('Budgeting Worksheet'!X1088:X1091,$B$4,'Budgeting Worksheet'!Z1088:Z1091)</f>
        <v>0</v>
      </c>
      <c r="X241" s="271">
        <f>SUMIF('Budgeting Worksheet'!AB1088:AB1091,$B$4,'Budgeting Worksheet'!AD1088:AD1091)</f>
        <v>0</v>
      </c>
      <c r="AB241" s="271">
        <f>SUMIF('Budgeting Worksheet'!AF1088:AF1091,$B$4,'Budgeting Worksheet'!AH1088:AH1091)</f>
        <v>0</v>
      </c>
      <c r="AF241" s="271">
        <f>SUMIF('Budgeting Worksheet'!AJ1088:AJ1091,$B$4,'Budgeting Worksheet'!AL1088:AL1091)</f>
        <v>0</v>
      </c>
      <c r="AJ241" s="271">
        <f>SUMIF('Budgeting Worksheet'!AN1088:AN1091,$B$4,'Budgeting Worksheet'!AP1088:AP1091)</f>
        <v>0</v>
      </c>
      <c r="AN241" s="271">
        <f>SUMIF('Budgeting Worksheet'!AR1088:AR1091,$B$4,'Budgeting Worksheet'!AT1088:AT1091)</f>
        <v>0</v>
      </c>
      <c r="AR241" s="271">
        <f>SUMIF('Budgeting Worksheet'!AV1088:AV1091,$B$4,'Budgeting Worksheet'!AX1088:AX1091)</f>
        <v>0</v>
      </c>
      <c r="AV241" s="271">
        <f>SUMIF('Budgeting Worksheet'!AZ1088:AZ1091,$B$4,'Budgeting Worksheet'!BB1088:BB1091)</f>
        <v>0</v>
      </c>
      <c r="AX241" s="271">
        <f>SUMIF('Budgeting Worksheet'!BB1088:BB1091,$B$4,'Budgeting Worksheet'!BD1088:BD1091)</f>
        <v>0</v>
      </c>
      <c r="AZ241" s="78">
        <f ca="1">SUMIF('Budgeting Worksheet'!H1088:H1091,$B$4,'Budgeting Worksheet'!BJ1092)</f>
        <v>0</v>
      </c>
      <c r="BB241" s="86"/>
      <c r="BC241" s="5"/>
    </row>
    <row r="242" spans="1:55" x14ac:dyDescent="0.2">
      <c r="B242" s="395" t="s">
        <v>420</v>
      </c>
      <c r="D242" s="650">
        <f>SUM(D239:D241)</f>
        <v>0</v>
      </c>
      <c r="H242" s="650">
        <f>SUM(H239:H241)</f>
        <v>0</v>
      </c>
      <c r="L242" s="650">
        <f>SUM(L239:L241)</f>
        <v>0</v>
      </c>
      <c r="P242" s="650">
        <f>SUM(P239:P241)</f>
        <v>0</v>
      </c>
      <c r="T242" s="650">
        <f>SUM(T239:T241)</f>
        <v>0</v>
      </c>
      <c r="X242" s="650">
        <f>SUM(X239:X241)</f>
        <v>0</v>
      </c>
      <c r="AB242" s="650">
        <f>SUM(AB239:AB241)</f>
        <v>0</v>
      </c>
      <c r="AF242" s="650">
        <f>SUM(AF239:AF241)</f>
        <v>0</v>
      </c>
      <c r="AJ242" s="650">
        <f>SUM(AJ239:AJ241)</f>
        <v>0</v>
      </c>
      <c r="AN242" s="650">
        <f>SUM(AN239:AN241)</f>
        <v>0</v>
      </c>
      <c r="AR242" s="650">
        <f>SUM(AR239:AR241)</f>
        <v>0</v>
      </c>
      <c r="AV242" s="650">
        <f>SUM(AV239:AV241)</f>
        <v>0</v>
      </c>
      <c r="AX242" s="650">
        <f>SUM(AX239:AX241)</f>
        <v>0</v>
      </c>
      <c r="AZ242" s="670">
        <f ca="1">SUM(AZ239:AZ241)</f>
        <v>0</v>
      </c>
      <c r="BB242" s="85"/>
      <c r="BC242" s="5"/>
    </row>
    <row r="243" spans="1:55" x14ac:dyDescent="0.2">
      <c r="B243" s="196"/>
      <c r="D243" s="271"/>
      <c r="H243" s="271"/>
      <c r="L243" s="271"/>
      <c r="P243" s="271"/>
      <c r="T243" s="271"/>
      <c r="X243" s="271"/>
      <c r="AB243" s="271"/>
      <c r="AF243" s="271"/>
      <c r="AJ243" s="271"/>
      <c r="AN243" s="271"/>
      <c r="AR243" s="271"/>
      <c r="AV243" s="271"/>
      <c r="AX243" s="71"/>
      <c r="AZ243" s="78"/>
      <c r="BB243" s="86"/>
      <c r="BC243" s="5"/>
    </row>
    <row r="244" spans="1:55" x14ac:dyDescent="0.2">
      <c r="A244" s="4">
        <v>80000</v>
      </c>
      <c r="B244" s="395" t="s">
        <v>421</v>
      </c>
      <c r="D244" s="271"/>
      <c r="H244" s="271"/>
      <c r="L244" s="271"/>
      <c r="P244" s="271"/>
      <c r="T244" s="271"/>
      <c r="X244" s="271"/>
      <c r="AB244" s="271"/>
      <c r="AF244" s="271"/>
      <c r="AJ244" s="271"/>
      <c r="AN244" s="271"/>
      <c r="AR244" s="271"/>
      <c r="AV244" s="271"/>
      <c r="AX244" s="71"/>
      <c r="AZ244" s="78"/>
      <c r="BB244" s="86"/>
      <c r="BC244" s="5"/>
    </row>
    <row r="245" spans="1:55" x14ac:dyDescent="0.2">
      <c r="A245" s="2">
        <v>80005</v>
      </c>
      <c r="B245" s="395"/>
      <c r="C245" s="196" t="s">
        <v>422</v>
      </c>
      <c r="D245" s="271">
        <f>SUMIF('Budgeting Worksheet'!H1097:H1100,$B$4,'Budgeting Worksheet'!J1097:J1100)</f>
        <v>0</v>
      </c>
      <c r="H245" s="271">
        <f>SUMIF('Budgeting Worksheet'!L1097:L1100,$B$4,'Budgeting Worksheet'!N1097:N1100)</f>
        <v>0</v>
      </c>
      <c r="L245" s="271">
        <f>SUMIF('Budgeting Worksheet'!P1097:P1100,$B$4,'Budgeting Worksheet'!R1097:R1100)</f>
        <v>0</v>
      </c>
      <c r="P245" s="271">
        <f>SUMIF('Budgeting Worksheet'!T1097:T1100,$B$4,'Budgeting Worksheet'!V1097:V1100)</f>
        <v>0</v>
      </c>
      <c r="T245" s="271">
        <f>SUMIF('Budgeting Worksheet'!X1097:X1100,$B$4,'Budgeting Worksheet'!Z1097:Z1100)</f>
        <v>0</v>
      </c>
      <c r="X245" s="271">
        <f>SUMIF('Budgeting Worksheet'!AB1097:AB1100,$B$4,'Budgeting Worksheet'!AD1097:AD1100)</f>
        <v>0</v>
      </c>
      <c r="AB245" s="271">
        <f>SUMIF('Budgeting Worksheet'!AF1097:AF1100,$B$4,'Budgeting Worksheet'!AH1097:AH1100)</f>
        <v>0</v>
      </c>
      <c r="AF245" s="271">
        <f>SUMIF('Budgeting Worksheet'!AJ1097:AJ1100,$B$4,'Budgeting Worksheet'!AL1097:AL1100)</f>
        <v>0</v>
      </c>
      <c r="AJ245" s="271">
        <f>SUMIF('Budgeting Worksheet'!AN1097:AN1100,$B$4,'Budgeting Worksheet'!AP1097:AP1100)</f>
        <v>0</v>
      </c>
      <c r="AN245" s="271">
        <f>SUMIF('Budgeting Worksheet'!AR1097:AR1100,$B$4,'Budgeting Worksheet'!AT1097:AT1100)</f>
        <v>0</v>
      </c>
      <c r="AR245" s="271">
        <f>SUMIF('Budgeting Worksheet'!AV1097:AV1100,$B$4,'Budgeting Worksheet'!AX1097:AX1100)</f>
        <v>0</v>
      </c>
      <c r="AV245" s="271">
        <f>SUMIF('Budgeting Worksheet'!AZ1097:AZ1100,$B$4,'Budgeting Worksheet'!BB1097:BB1100)</f>
        <v>0</v>
      </c>
      <c r="AX245" s="271">
        <f>SUMIF('Budgeting Worksheet'!BB1097:BB1100,$B$4,'Budgeting Worksheet'!BD1097:BD1100)</f>
        <v>0</v>
      </c>
      <c r="AZ245" s="78">
        <f ca="1">SUMIF('Budgeting Worksheet'!H1097:H1100,$B$4,'Budgeting Worksheet'!BJ1101)</f>
        <v>0</v>
      </c>
      <c r="BB245" s="86"/>
      <c r="BC245" s="5"/>
    </row>
    <row r="246" spans="1:55" x14ac:dyDescent="0.2">
      <c r="A246" s="2">
        <v>80010</v>
      </c>
      <c r="C246" s="196" t="s">
        <v>423</v>
      </c>
      <c r="D246" s="271">
        <f>SUMIF('Budgeting Worksheet'!H1103:H1106,$B$4,'Budgeting Worksheet'!J1103:J1106)</f>
        <v>0</v>
      </c>
      <c r="H246" s="271">
        <f>SUMIF('Budgeting Worksheet'!L1103:L1106,$B$4,'Budgeting Worksheet'!N1103:N1106)</f>
        <v>0</v>
      </c>
      <c r="L246" s="271">
        <f>SUMIF('Budgeting Worksheet'!P1103:P1106,$B$4,'Budgeting Worksheet'!R1103:R1106)</f>
        <v>0</v>
      </c>
      <c r="P246" s="271">
        <f>SUMIF('Budgeting Worksheet'!T1103:T1106,$B$4,'Budgeting Worksheet'!V1103:V1106)</f>
        <v>0</v>
      </c>
      <c r="T246" s="271">
        <f>SUMIF('Budgeting Worksheet'!X1103:X1106,$B$4,'Budgeting Worksheet'!Z1103:Z1106)</f>
        <v>0</v>
      </c>
      <c r="X246" s="271">
        <f>SUMIF('Budgeting Worksheet'!AB1103:AB1106,$B$4,'Budgeting Worksheet'!AD1103:AD1106)</f>
        <v>0</v>
      </c>
      <c r="AB246" s="271">
        <f>SUMIF('Budgeting Worksheet'!AF1103:AF1106,$B$4,'Budgeting Worksheet'!AH1103:AH1106)</f>
        <v>0</v>
      </c>
      <c r="AF246" s="271">
        <f>SUMIF('Budgeting Worksheet'!AJ1103:AJ1106,$B$4,'Budgeting Worksheet'!AL1103:AL1106)</f>
        <v>0</v>
      </c>
      <c r="AJ246" s="271">
        <f>SUMIF('Budgeting Worksheet'!AN1103:AN1106,$B$4,'Budgeting Worksheet'!AP1103:AP1106)</f>
        <v>0</v>
      </c>
      <c r="AN246" s="271">
        <f>SUMIF('Budgeting Worksheet'!AR1103:AR1106,$B$4,'Budgeting Worksheet'!AT1103:AT1106)</f>
        <v>0</v>
      </c>
      <c r="AR246" s="271">
        <f>SUMIF('Budgeting Worksheet'!AV1103:AV1106,$B$4,'Budgeting Worksheet'!AX1103:AX1106)</f>
        <v>0</v>
      </c>
      <c r="AV246" s="271">
        <f>SUMIF('Budgeting Worksheet'!AZ1103:AZ1106,$B$4,'Budgeting Worksheet'!BB1103:BB1106)</f>
        <v>0</v>
      </c>
      <c r="AX246" s="271">
        <f>SUMIF('Budgeting Worksheet'!BB1103:BB1106,$B$4,'Budgeting Worksheet'!BD1103:BD1106)</f>
        <v>0</v>
      </c>
      <c r="AZ246" s="78">
        <f ca="1">SUMIF('Budgeting Worksheet'!H1103:H1106,$B$4,'Budgeting Worksheet'!BJ1107)</f>
        <v>0</v>
      </c>
      <c r="BB246" s="86"/>
      <c r="BC246" s="5"/>
    </row>
    <row r="247" spans="1:55" x14ac:dyDescent="0.2">
      <c r="A247" s="2">
        <v>80020</v>
      </c>
      <c r="B247" s="395"/>
      <c r="C247" s="196" t="s">
        <v>486</v>
      </c>
      <c r="D247" s="271">
        <f>SUMIF('Budgeting Worksheet'!H1115:H1118,$B$4,'Budgeting Worksheet'!J1115:J1118)</f>
        <v>0</v>
      </c>
      <c r="H247" s="271">
        <f>SUMIF('Budgeting Worksheet'!L1115:L1118,$B$4,'Budgeting Worksheet'!N1115:N1118)</f>
        <v>0</v>
      </c>
      <c r="L247" s="271">
        <f>SUMIF('Budgeting Worksheet'!P1115:P1118,$B$4,'Budgeting Worksheet'!R1115:R1118)</f>
        <v>0</v>
      </c>
      <c r="P247" s="271">
        <f>SUMIF('Budgeting Worksheet'!T1115:T1118,$B$4,'Budgeting Worksheet'!V1115:V1118)</f>
        <v>0</v>
      </c>
      <c r="T247" s="271">
        <f>SUMIF('Budgeting Worksheet'!X1115:X1118,$B$4,'Budgeting Worksheet'!Z1115:Z1118)</f>
        <v>0</v>
      </c>
      <c r="X247" s="271">
        <f>SUMIF('Budgeting Worksheet'!AB1115:AB1118,$B$4,'Budgeting Worksheet'!AD1115:AD1118)</f>
        <v>0</v>
      </c>
      <c r="AB247" s="271">
        <f>SUMIF('Budgeting Worksheet'!AF1115:AF1118,$B$4,'Budgeting Worksheet'!AH1115:AH1118)</f>
        <v>0</v>
      </c>
      <c r="AF247" s="271">
        <f>SUMIF('Budgeting Worksheet'!AJ1115:AJ1118,$B$4,'Budgeting Worksheet'!AL1115:AL1118)</f>
        <v>0</v>
      </c>
      <c r="AJ247" s="271">
        <f>SUMIF('Budgeting Worksheet'!AN1115:AN1118,$B$4,'Budgeting Worksheet'!AP1115:AP1118)</f>
        <v>0</v>
      </c>
      <c r="AN247" s="271">
        <f>SUMIF('Budgeting Worksheet'!AR1115:AR1118,$B$4,'Budgeting Worksheet'!AT1115:AT1118)</f>
        <v>0</v>
      </c>
      <c r="AR247" s="271">
        <f>SUMIF('Budgeting Worksheet'!AV1115:AV1118,$B$4,'Budgeting Worksheet'!AX1115:AX1118)</f>
        <v>0</v>
      </c>
      <c r="AV247" s="271">
        <f>SUMIF('Budgeting Worksheet'!AZ1115:AZ1118,$B$4,'Budgeting Worksheet'!BB1115:BB1118)</f>
        <v>0</v>
      </c>
      <c r="AX247" s="271">
        <f>SUMIF('Budgeting Worksheet'!BB1115:BB1118,$B$4,'Budgeting Worksheet'!BD1115:BD1118)</f>
        <v>0</v>
      </c>
      <c r="AZ247" s="78">
        <f ca="1">SUMIF('Budgeting Worksheet'!H1109:H1112,$B$4,'Budgeting Worksheet'!BJ1113)</f>
        <v>0</v>
      </c>
      <c r="BB247" s="86"/>
      <c r="BC247" s="5"/>
    </row>
    <row r="248" spans="1:55" x14ac:dyDescent="0.2">
      <c r="A248" s="2">
        <v>80050</v>
      </c>
      <c r="C248" s="196" t="s">
        <v>424</v>
      </c>
      <c r="D248" s="271">
        <f>SUMIF('Budgeting Worksheet'!H1121:H1124,$B$4,'Budgeting Worksheet'!J1121:J1124)</f>
        <v>0</v>
      </c>
      <c r="H248" s="271">
        <f>SUMIF('Budgeting Worksheet'!L1121:L1124,$B$4,'Budgeting Worksheet'!N1121:N1124)</f>
        <v>0</v>
      </c>
      <c r="L248" s="271">
        <f>SUMIF('Budgeting Worksheet'!P1121:P1124,$B$4,'Budgeting Worksheet'!R1121:R1124)</f>
        <v>0</v>
      </c>
      <c r="P248" s="271">
        <f>SUMIF('Budgeting Worksheet'!T1121:T1124,$B$4,'Budgeting Worksheet'!V1121:V1124)</f>
        <v>0</v>
      </c>
      <c r="T248" s="271">
        <f>SUMIF('Budgeting Worksheet'!X1121:X1124,$B$4,'Budgeting Worksheet'!Z1121:Z1124)</f>
        <v>0</v>
      </c>
      <c r="X248" s="271">
        <f>SUMIF('Budgeting Worksheet'!AB1121:AB1124,$B$4,'Budgeting Worksheet'!AD1121:AD1124)</f>
        <v>0</v>
      </c>
      <c r="AB248" s="271">
        <f>SUMIF('Budgeting Worksheet'!AF1121:AF1124,$B$4,'Budgeting Worksheet'!AH1121:AH1124)</f>
        <v>0</v>
      </c>
      <c r="AF248" s="271">
        <f>SUMIF('Budgeting Worksheet'!AJ1121:AJ1124,$B$4,'Budgeting Worksheet'!AL1121:AL1124)</f>
        <v>0</v>
      </c>
      <c r="AJ248" s="271">
        <f>SUMIF('Budgeting Worksheet'!AN1121:AN1124,$B$4,'Budgeting Worksheet'!AP1121:AP1124)</f>
        <v>0</v>
      </c>
      <c r="AN248" s="271">
        <f>SUMIF('Budgeting Worksheet'!AR1121:AR1124,$B$4,'Budgeting Worksheet'!AT1121:AT1124)</f>
        <v>0</v>
      </c>
      <c r="AR248" s="271">
        <f>SUMIF('Budgeting Worksheet'!AV1121:AV1124,$B$4,'Budgeting Worksheet'!AX1121:AX1124)</f>
        <v>0</v>
      </c>
      <c r="AV248" s="271">
        <f>SUMIF('Budgeting Worksheet'!AZ1121:AZ1124,$B$4,'Budgeting Worksheet'!BB1121:BB1124)</f>
        <v>0</v>
      </c>
      <c r="AX248" s="271">
        <f>SUMIF('Budgeting Worksheet'!BB1121:BB1124,$B$4,'Budgeting Worksheet'!BD1121:BD1124)</f>
        <v>0</v>
      </c>
      <c r="AZ248" s="78">
        <f ca="1">SUMIF('Budgeting Worksheet'!H1115:H1118,$B$4,'Budgeting Worksheet'!BJ1119)</f>
        <v>0</v>
      </c>
      <c r="BB248" s="86"/>
      <c r="BC248" s="5"/>
    </row>
    <row r="249" spans="1:55" x14ac:dyDescent="0.2">
      <c r="A249" s="2">
        <v>80060</v>
      </c>
      <c r="C249" s="196" t="s">
        <v>494</v>
      </c>
      <c r="D249" s="271">
        <f>SUMIF('Budgeting Worksheet'!H1127:H1130,$B$4,'Budgeting Worksheet'!J1127:J1130)</f>
        <v>0</v>
      </c>
      <c r="H249" s="271">
        <f>SUMIF('Budgeting Worksheet'!L1127:L1130,$B$4,'Budgeting Worksheet'!N1127:N1130)</f>
        <v>0</v>
      </c>
      <c r="L249" s="271">
        <f>SUMIF('Budgeting Worksheet'!P1127:P1130,$B$4,'Budgeting Worksheet'!R1127:R1130)</f>
        <v>0</v>
      </c>
      <c r="P249" s="271">
        <f>SUMIF('Budgeting Worksheet'!T1127:T1130,$B$4,'Budgeting Worksheet'!V1127:V1130)</f>
        <v>0</v>
      </c>
      <c r="T249" s="271">
        <f>SUMIF('Budgeting Worksheet'!X1127:X1130,$B$4,'Budgeting Worksheet'!Z1127:Z1130)</f>
        <v>0</v>
      </c>
      <c r="X249" s="271">
        <f>SUMIF('Budgeting Worksheet'!AB1127:AB1130,$B$4,'Budgeting Worksheet'!AD1127:AD1130)</f>
        <v>0</v>
      </c>
      <c r="AB249" s="271">
        <f>SUMIF('Budgeting Worksheet'!AF1127:AF1130,$B$4,'Budgeting Worksheet'!AH1127:AH1130)</f>
        <v>0</v>
      </c>
      <c r="AF249" s="271">
        <f>SUMIF('Budgeting Worksheet'!AJ1127:AJ1130,$B$4,'Budgeting Worksheet'!AL1127:AL1130)</f>
        <v>0</v>
      </c>
      <c r="AJ249" s="271">
        <f>SUMIF('Budgeting Worksheet'!AN1127:AN1130,$B$4,'Budgeting Worksheet'!AP1127:AP1130)</f>
        <v>0</v>
      </c>
      <c r="AN249" s="271">
        <f>SUMIF('Budgeting Worksheet'!AR1127:AR1130,$B$4,'Budgeting Worksheet'!AT1127:AT1130)</f>
        <v>0</v>
      </c>
      <c r="AR249" s="271">
        <f>SUMIF('Budgeting Worksheet'!AV1127:AV1130,$B$4,'Budgeting Worksheet'!AX1127:AX1130)</f>
        <v>0</v>
      </c>
      <c r="AV249" s="271">
        <f>SUMIF('Budgeting Worksheet'!AZ1127:AZ1130,$B$4,'Budgeting Worksheet'!BB1127:BB1130)</f>
        <v>0</v>
      </c>
      <c r="AX249" s="271">
        <f>SUMIF('Budgeting Worksheet'!BB1127:BB1130,$B$4,'Budgeting Worksheet'!BD1127:BD1130)</f>
        <v>0</v>
      </c>
      <c r="AZ249" s="78">
        <f ca="1">SUMIF('Budgeting Worksheet'!H1121:H1124,$B$4,'Budgeting Worksheet'!BJ1125)</f>
        <v>0</v>
      </c>
      <c r="BB249" s="86"/>
      <c r="BC249" s="5"/>
    </row>
    <row r="250" spans="1:55" x14ac:dyDescent="0.2">
      <c r="A250" s="2">
        <v>80070</v>
      </c>
      <c r="C250" s="196" t="s">
        <v>426</v>
      </c>
      <c r="D250" s="271"/>
      <c r="H250" s="271"/>
      <c r="L250" s="271"/>
      <c r="P250" s="271"/>
      <c r="T250" s="271"/>
      <c r="X250" s="271"/>
      <c r="AB250" s="271"/>
      <c r="AF250" s="271"/>
      <c r="AJ250" s="271"/>
      <c r="AN250" s="271"/>
      <c r="AR250" s="271">
        <f>SUMIF('Budgeting Worksheet'!AV1128:AV1131,$B$4,'Budgeting Worksheet'!AX1128:AX1131)</f>
        <v>0</v>
      </c>
      <c r="AV250" s="271">
        <f>SUMIF('Budgeting Worksheet'!AZ1128:AZ1131,$B$4,'Budgeting Worksheet'!BB1128:BB1131)</f>
        <v>0</v>
      </c>
      <c r="AX250" s="271">
        <f>SUMIF('Budgeting Worksheet'!BB1128:BB1131,$B$4,'Budgeting Worksheet'!BD1128:BD1131)</f>
        <v>0</v>
      </c>
      <c r="AZ250" s="78">
        <f ca="1">SUMIF('Budgeting Worksheet'!H1127:H1130,$B$4,'Budgeting Worksheet'!BJ1131)</f>
        <v>0</v>
      </c>
      <c r="BB250" s="86"/>
      <c r="BC250" s="5"/>
    </row>
    <row r="251" spans="1:55" x14ac:dyDescent="0.2">
      <c r="B251" s="395" t="s">
        <v>247</v>
      </c>
      <c r="D251" s="650">
        <f>SUM(D245:D249)</f>
        <v>0</v>
      </c>
      <c r="H251" s="650">
        <f>SUM(H245:H249)</f>
        <v>0</v>
      </c>
      <c r="L251" s="650">
        <f>SUM(L245:L249)</f>
        <v>0</v>
      </c>
      <c r="P251" s="650">
        <f>SUM(P245:P249)</f>
        <v>0</v>
      </c>
      <c r="T251" s="650">
        <f>SUM(T245:T249)</f>
        <v>0</v>
      </c>
      <c r="X251" s="650">
        <f>SUM(X245:X249)</f>
        <v>0</v>
      </c>
      <c r="AB251" s="650">
        <f>SUM(AB245:AB249)</f>
        <v>0</v>
      </c>
      <c r="AF251" s="650">
        <f>SUM(AF245:AF249)</f>
        <v>0</v>
      </c>
      <c r="AJ251" s="650">
        <f>SUM(AJ245:AJ249)</f>
        <v>0</v>
      </c>
      <c r="AN251" s="650">
        <f>SUM(AN245:AN249)</f>
        <v>0</v>
      </c>
      <c r="AR251" s="650">
        <f>SUM(AR245:AR250)</f>
        <v>0</v>
      </c>
      <c r="AV251" s="650">
        <f>SUM(AV245:AV250)</f>
        <v>0</v>
      </c>
      <c r="AX251" s="650">
        <f>SUM(AX245:AX250)</f>
        <v>0</v>
      </c>
      <c r="AZ251" s="669">
        <f ca="1">SUM(AZ245:AZ250)</f>
        <v>0</v>
      </c>
      <c r="BB251" s="86"/>
      <c r="BC251" s="5"/>
    </row>
    <row r="252" spans="1:55" x14ac:dyDescent="0.2">
      <c r="B252" s="196"/>
      <c r="D252" s="271"/>
      <c r="H252" s="271"/>
      <c r="L252" s="271"/>
      <c r="P252" s="271"/>
      <c r="T252" s="271"/>
      <c r="X252" s="271"/>
      <c r="AB252" s="271"/>
      <c r="AF252" s="271"/>
      <c r="AJ252" s="271"/>
      <c r="AN252" s="271"/>
      <c r="AR252" s="271"/>
      <c r="AV252" s="271"/>
      <c r="AX252" s="271"/>
      <c r="AZ252" s="78"/>
      <c r="BB252" s="86"/>
      <c r="BC252" s="5"/>
    </row>
    <row r="253" spans="1:55" ht="13.5" thickBot="1" x14ac:dyDescent="0.25">
      <c r="B253" s="196"/>
      <c r="D253" s="71"/>
      <c r="H253" s="71"/>
      <c r="L253" s="71"/>
      <c r="P253" s="71"/>
      <c r="T253" s="71"/>
      <c r="X253" s="71"/>
      <c r="AB253" s="71"/>
      <c r="AF253" s="71"/>
      <c r="AJ253" s="71"/>
      <c r="AN253" s="71"/>
      <c r="AR253" s="71"/>
      <c r="AV253" s="71"/>
      <c r="AX253" s="71"/>
      <c r="AZ253" s="78"/>
      <c r="BB253" s="86"/>
      <c r="BC253" s="5"/>
    </row>
    <row r="254" spans="1:55" s="17" customFormat="1" ht="15.75" thickBot="1" x14ac:dyDescent="0.3">
      <c r="A254" s="8" t="s">
        <v>474</v>
      </c>
      <c r="B254" s="49"/>
      <c r="C254" s="49"/>
      <c r="D254" s="72">
        <f>SUM(,D251,D242)</f>
        <v>0</v>
      </c>
      <c r="E254" s="49"/>
      <c r="F254" s="49"/>
      <c r="G254" s="49"/>
      <c r="H254" s="72">
        <f>SUM(,H251,H242)</f>
        <v>0</v>
      </c>
      <c r="I254" s="49"/>
      <c r="J254" s="49"/>
      <c r="K254" s="49"/>
      <c r="L254" s="72">
        <f>SUM(,L251,L242)</f>
        <v>0</v>
      </c>
      <c r="M254" s="49"/>
      <c r="N254" s="49"/>
      <c r="O254" s="49"/>
      <c r="P254" s="72">
        <f>SUM(,P251,P242)</f>
        <v>0</v>
      </c>
      <c r="Q254" s="49"/>
      <c r="R254" s="49"/>
      <c r="S254" s="49"/>
      <c r="T254" s="72">
        <f>SUM(,T251,T242)</f>
        <v>0</v>
      </c>
      <c r="U254" s="49"/>
      <c r="V254" s="49"/>
      <c r="W254" s="49"/>
      <c r="X254" s="72">
        <f>SUM(,X251,X242)</f>
        <v>0</v>
      </c>
      <c r="Y254" s="49"/>
      <c r="Z254" s="49"/>
      <c r="AA254" s="49"/>
      <c r="AB254" s="72">
        <f>SUM(,AB251,AB242)</f>
        <v>0</v>
      </c>
      <c r="AC254" s="49"/>
      <c r="AD254" s="49"/>
      <c r="AE254" s="49"/>
      <c r="AF254" s="72">
        <f>SUM(,AF251,AF242)</f>
        <v>0</v>
      </c>
      <c r="AG254" s="49"/>
      <c r="AH254" s="49"/>
      <c r="AI254" s="49"/>
      <c r="AJ254" s="72">
        <f>SUM(,AJ251,AJ242)</f>
        <v>0</v>
      </c>
      <c r="AK254" s="49"/>
      <c r="AL254" s="49"/>
      <c r="AM254" s="49"/>
      <c r="AN254" s="72">
        <f>SUM(,AN251,AN242)</f>
        <v>0</v>
      </c>
      <c r="AO254" s="49"/>
      <c r="AP254" s="49"/>
      <c r="AQ254" s="49"/>
      <c r="AR254" s="72">
        <f>SUM(,AR251,AR242)</f>
        <v>0</v>
      </c>
      <c r="AS254" s="49"/>
      <c r="AT254" s="49"/>
      <c r="AU254" s="49"/>
      <c r="AV254" s="72">
        <f>SUM(,AV251,AV242)</f>
        <v>0</v>
      </c>
      <c r="AW254" s="49"/>
      <c r="AX254" s="72">
        <f>SUM(,AX251,AX242)</f>
        <v>0</v>
      </c>
      <c r="AY254" s="49"/>
      <c r="AZ254" s="79">
        <f ca="1">SUM(,AZ240,AZ238)</f>
        <v>0</v>
      </c>
      <c r="BA254" s="49"/>
      <c r="BB254" s="88">
        <f>SUM(BB240,BB238)</f>
        <v>0</v>
      </c>
      <c r="BC254" s="16"/>
    </row>
    <row r="255" spans="1:55" x14ac:dyDescent="0.2">
      <c r="B255" s="196"/>
      <c r="D255" s="71"/>
      <c r="H255" s="71"/>
      <c r="L255" s="71"/>
      <c r="P255" s="71"/>
      <c r="T255" s="71"/>
      <c r="X255" s="71"/>
      <c r="AB255" s="71"/>
      <c r="AF255" s="71"/>
      <c r="AJ255" s="71"/>
      <c r="AN255" s="71"/>
      <c r="AR255" s="71"/>
      <c r="AV255" s="71"/>
      <c r="AX255" s="71"/>
      <c r="AZ255" s="78"/>
      <c r="BB255" s="86"/>
      <c r="BC255" s="5"/>
    </row>
    <row r="256" spans="1:55" x14ac:dyDescent="0.2">
      <c r="A256" s="2">
        <v>99991</v>
      </c>
      <c r="B256" s="196" t="s">
        <v>427</v>
      </c>
      <c r="D256" s="271">
        <f>SUMIF('Budgeting Worksheet'!H1153:H1156,$B$4,'Budgeting Worksheet'!J1153:J1156)</f>
        <v>0</v>
      </c>
      <c r="H256" s="271">
        <f>SUMIF('Budgeting Worksheet'!L1153:L1156,$B$4,'Budgeting Worksheet'!N1153:N1156)</f>
        <v>0</v>
      </c>
      <c r="L256" s="271">
        <f>SUMIF('Budgeting Worksheet'!P1153:P1156,$B$4,'Budgeting Worksheet'!R1153:R1156)</f>
        <v>0</v>
      </c>
      <c r="P256" s="271">
        <f>SUMIF('Budgeting Worksheet'!T1153:T1156,$B$4,'Budgeting Worksheet'!V1153:V1156)</f>
        <v>0</v>
      </c>
      <c r="T256" s="271">
        <f>SUMIF('Budgeting Worksheet'!X1153:X1156,$B$4,'Budgeting Worksheet'!Z1153:Z1156)</f>
        <v>0</v>
      </c>
      <c r="X256" s="271">
        <f>SUMIF('Budgeting Worksheet'!AB1153:AB1156,$B$4,'Budgeting Worksheet'!AD1153:AD1156)</f>
        <v>0</v>
      </c>
      <c r="AB256" s="271">
        <f>SUMIF('Budgeting Worksheet'!AF1153:AF1156,$B$4,'Budgeting Worksheet'!AH1153:AH1156)</f>
        <v>0</v>
      </c>
      <c r="AF256" s="271">
        <f>SUMIF('Budgeting Worksheet'!AJ1153:AJ1156,$B$4,'Budgeting Worksheet'!AL1153:AL1156)</f>
        <v>0</v>
      </c>
      <c r="AJ256" s="271">
        <f>SUMIF('Budgeting Worksheet'!AN1153:AN1156,$B$4,'Budgeting Worksheet'!AP1153:AP1156)</f>
        <v>0</v>
      </c>
      <c r="AN256" s="271">
        <f>SUMIF('Budgeting Worksheet'!AR1153:AR1156,$B$4,'Budgeting Worksheet'!AT1153:AT1156)</f>
        <v>0</v>
      </c>
      <c r="AR256" s="271">
        <f>SUMIF('Budgeting Worksheet'!AV1153:AV1156,$B$4,'Budgeting Worksheet'!AX1153:AX1156)</f>
        <v>0</v>
      </c>
      <c r="AV256" s="271">
        <f>SUMIF('Budgeting Worksheet'!AZ1153:AZ1156,$B$4,'Budgeting Worksheet'!BB1153:BB1156)</f>
        <v>0</v>
      </c>
      <c r="AX256" s="271">
        <f>SUMIF('Budgeting Worksheet'!BB1153:BB1156,$B$4,'Budgeting Worksheet'!BD1153:BD1156)</f>
        <v>0</v>
      </c>
      <c r="AZ256" s="78"/>
      <c r="BB256" s="86"/>
      <c r="BC256" s="5"/>
    </row>
    <row r="257" spans="1:55" x14ac:dyDescent="0.2">
      <c r="A257" s="2">
        <v>99992</v>
      </c>
      <c r="B257" s="196" t="s">
        <v>428</v>
      </c>
      <c r="C257" s="196"/>
      <c r="D257" s="271">
        <f>SUMIF('Budgeting Worksheet'!H1159:H1162,$B$4,'Budgeting Worksheet'!J1159:J1162)</f>
        <v>0</v>
      </c>
      <c r="H257" s="271">
        <f>SUMIF('Budgeting Worksheet'!L1159:L1162,$B$4,'Budgeting Worksheet'!N1159:N1162)</f>
        <v>0</v>
      </c>
      <c r="L257" s="271">
        <f>SUMIF('Budgeting Worksheet'!P1159:P1162,$B$4,'Budgeting Worksheet'!R1159:R1162)</f>
        <v>0</v>
      </c>
      <c r="P257" s="271">
        <f>SUMIF('Budgeting Worksheet'!T1159:T1162,$B$4,'Budgeting Worksheet'!V1159:V1162)</f>
        <v>0</v>
      </c>
      <c r="T257" s="271">
        <f>SUMIF('Budgeting Worksheet'!X1159:X1162,$B$4,'Budgeting Worksheet'!Z1159:Z1162)</f>
        <v>0</v>
      </c>
      <c r="X257" s="271">
        <f>SUMIF('Budgeting Worksheet'!AB1159:AB1162,$B$4,'Budgeting Worksheet'!AD1159:AD1162)</f>
        <v>0</v>
      </c>
      <c r="AB257" s="271">
        <f>SUMIF('Budgeting Worksheet'!AF1159:AF1162,$B$4,'Budgeting Worksheet'!AH1159:AH1162)</f>
        <v>0</v>
      </c>
      <c r="AF257" s="271">
        <f>SUMIF('Budgeting Worksheet'!AJ1159:AJ1162,$B$4,'Budgeting Worksheet'!AL1159:AL1162)</f>
        <v>0</v>
      </c>
      <c r="AJ257" s="271">
        <f>SUMIF('Budgeting Worksheet'!AN1159:AN1162,$B$4,'Budgeting Worksheet'!AP1159:AP1162)</f>
        <v>0</v>
      </c>
      <c r="AN257" s="271">
        <f>SUMIF('Budgeting Worksheet'!AR1159:AR1162,$B$4,'Budgeting Worksheet'!AT1159:AT1162)</f>
        <v>0</v>
      </c>
      <c r="AR257" s="271">
        <f>SUMIF('Budgeting Worksheet'!AV1159:AV1162,$B$4,'Budgeting Worksheet'!AX1159:AX1162)</f>
        <v>0</v>
      </c>
      <c r="AV257" s="271">
        <f>SUMIF('Budgeting Worksheet'!AZ1159:AZ1162,$B$4,'Budgeting Worksheet'!BB1159:BB1162)</f>
        <v>0</v>
      </c>
      <c r="AX257" s="271">
        <f>SUMIF('Budgeting Worksheet'!BB1159:BB1162,$B$4,'Budgeting Worksheet'!BD1159:BD1162)</f>
        <v>0</v>
      </c>
      <c r="AZ257" s="78"/>
      <c r="BB257" s="86"/>
      <c r="BC257" s="5"/>
    </row>
    <row r="258" spans="1:55" x14ac:dyDescent="0.2">
      <c r="B258" s="196"/>
      <c r="D258" s="650">
        <f>SUM(D256:D257)</f>
        <v>0</v>
      </c>
      <c r="H258" s="650">
        <f>SUM(H256:H257)</f>
        <v>0</v>
      </c>
      <c r="L258" s="650">
        <f>SUM(L256:L257)</f>
        <v>0</v>
      </c>
      <c r="P258" s="650">
        <f>SUM(P256:P257)</f>
        <v>0</v>
      </c>
      <c r="T258" s="650">
        <f>SUM(T256:T257)</f>
        <v>0</v>
      </c>
      <c r="X258" s="650">
        <f>SUM(X256:X257)</f>
        <v>0</v>
      </c>
      <c r="AB258" s="650">
        <f>SUM(AB256:AB257)</f>
        <v>0</v>
      </c>
      <c r="AF258" s="650">
        <f>SUM(AF256:AF257)</f>
        <v>0</v>
      </c>
      <c r="AJ258" s="650">
        <f>SUM(AJ256:AJ257)</f>
        <v>0</v>
      </c>
      <c r="AN258" s="650">
        <f>SUM(AN256:AN257)</f>
        <v>0</v>
      </c>
      <c r="AR258" s="650">
        <f>SUM(AR256:AR257)</f>
        <v>0</v>
      </c>
      <c r="AV258" s="650">
        <f>SUM(AV256:AV257)</f>
        <v>0</v>
      </c>
      <c r="AX258" s="650">
        <f>SUM(AX256:AX257)</f>
        <v>0</v>
      </c>
      <c r="AZ258" s="78"/>
      <c r="BB258" s="86"/>
      <c r="BC258" s="5"/>
    </row>
    <row r="259" spans="1:55" ht="13.5" thickBot="1" x14ac:dyDescent="0.25">
      <c r="B259" s="395"/>
      <c r="D259" s="70"/>
      <c r="H259" s="70"/>
      <c r="L259" s="70"/>
      <c r="P259" s="70"/>
      <c r="T259" s="70"/>
      <c r="X259" s="70"/>
      <c r="AB259" s="70"/>
      <c r="AF259" s="70"/>
      <c r="AJ259" s="70"/>
      <c r="AN259" s="70"/>
      <c r="AR259" s="70"/>
      <c r="AV259" s="70"/>
      <c r="AX259" s="70"/>
      <c r="AZ259" s="77"/>
      <c r="BB259" s="85"/>
      <c r="BC259" s="5"/>
    </row>
    <row r="260" spans="1:55" s="17" customFormat="1" ht="15.75" thickBot="1" x14ac:dyDescent="0.3">
      <c r="A260" s="8" t="s">
        <v>168</v>
      </c>
      <c r="B260" s="49"/>
      <c r="C260" s="49"/>
      <c r="D260" s="72">
        <f>D258</f>
        <v>0</v>
      </c>
      <c r="E260" s="49"/>
      <c r="F260" s="49"/>
      <c r="G260" s="49"/>
      <c r="H260" s="72">
        <f>H258</f>
        <v>0</v>
      </c>
      <c r="I260" s="49"/>
      <c r="J260" s="49"/>
      <c r="K260" s="49"/>
      <c r="L260" s="72">
        <f>L258</f>
        <v>0</v>
      </c>
      <c r="M260" s="49"/>
      <c r="N260" s="49"/>
      <c r="O260" s="49"/>
      <c r="P260" s="72">
        <f>P258</f>
        <v>0</v>
      </c>
      <c r="Q260" s="49"/>
      <c r="R260" s="49"/>
      <c r="S260" s="49"/>
      <c r="T260" s="72">
        <f>T258</f>
        <v>0</v>
      </c>
      <c r="U260" s="49"/>
      <c r="V260" s="49"/>
      <c r="W260" s="49"/>
      <c r="X260" s="72">
        <f>X258</f>
        <v>0</v>
      </c>
      <c r="Y260" s="49"/>
      <c r="Z260" s="49"/>
      <c r="AA260" s="49"/>
      <c r="AB260" s="72">
        <f>AB258</f>
        <v>0</v>
      </c>
      <c r="AC260" s="49"/>
      <c r="AD260" s="49"/>
      <c r="AE260" s="49"/>
      <c r="AF260" s="72">
        <f>AF258</f>
        <v>0</v>
      </c>
      <c r="AG260" s="49"/>
      <c r="AH260" s="49"/>
      <c r="AI260" s="49"/>
      <c r="AJ260" s="72">
        <f>AJ258</f>
        <v>0</v>
      </c>
      <c r="AK260" s="49"/>
      <c r="AL260" s="49"/>
      <c r="AM260" s="49"/>
      <c r="AN260" s="72">
        <f>AN258</f>
        <v>0</v>
      </c>
      <c r="AO260" s="49"/>
      <c r="AP260" s="49"/>
      <c r="AQ260" s="49"/>
      <c r="AR260" s="72">
        <f>AR258</f>
        <v>0</v>
      </c>
      <c r="AS260" s="49"/>
      <c r="AT260" s="49"/>
      <c r="AU260" s="49"/>
      <c r="AV260" s="72">
        <f>AV258</f>
        <v>0</v>
      </c>
      <c r="AW260" s="49"/>
      <c r="AX260" s="72">
        <f>AX258</f>
        <v>0</v>
      </c>
      <c r="AY260" s="49"/>
      <c r="AZ260" s="79">
        <f>SUM(BJ1166)</f>
        <v>0</v>
      </c>
      <c r="BA260" s="49"/>
      <c r="BB260" s="88">
        <f>SUM(BB257,,BB256)</f>
        <v>0</v>
      </c>
      <c r="BC260" s="16"/>
    </row>
    <row r="261" spans="1:55" x14ac:dyDescent="0.2">
      <c r="D261" s="71"/>
      <c r="H261" s="71"/>
      <c r="L261" s="71"/>
      <c r="P261" s="71"/>
      <c r="T261" s="71"/>
      <c r="X261" s="71"/>
      <c r="AB261" s="71"/>
      <c r="AF261" s="71"/>
      <c r="AJ261" s="71"/>
      <c r="AN261" s="71"/>
      <c r="AR261" s="71"/>
      <c r="AV261" s="71"/>
      <c r="AX261" s="71"/>
      <c r="AZ261" s="78"/>
      <c r="BB261" s="86"/>
      <c r="BC261" s="91"/>
    </row>
    <row r="262" spans="1:55" ht="13.5" thickBot="1" x14ac:dyDescent="0.25">
      <c r="D262" s="71"/>
      <c r="H262" s="71"/>
      <c r="L262" s="71"/>
      <c r="P262" s="71"/>
      <c r="T262" s="71"/>
      <c r="X262" s="71"/>
      <c r="AB262" s="71"/>
      <c r="AF262" s="71"/>
      <c r="AJ262" s="71"/>
      <c r="AN262" s="71"/>
      <c r="AR262" s="71"/>
      <c r="AV262" s="71"/>
      <c r="AX262" s="71"/>
      <c r="AZ262" s="78"/>
      <c r="BB262" s="86"/>
      <c r="BC262" s="91"/>
    </row>
    <row r="263" spans="1:55" s="21" customFormat="1" ht="15.75" x14ac:dyDescent="0.25">
      <c r="A263" s="22" t="s">
        <v>429</v>
      </c>
      <c r="B263" s="23"/>
      <c r="C263" s="23"/>
      <c r="D263" s="173">
        <f>SUM(D260,D254,D233,D158)</f>
        <v>0</v>
      </c>
      <c r="E263" s="23"/>
      <c r="F263" s="23"/>
      <c r="G263" s="23"/>
      <c r="H263" s="173">
        <f>SUM(H260,H254,H233,H158)</f>
        <v>0</v>
      </c>
      <c r="I263" s="23"/>
      <c r="J263" s="23"/>
      <c r="K263" s="23"/>
      <c r="L263" s="173">
        <f>SUM(L260,L254,L233,L158)</f>
        <v>0</v>
      </c>
      <c r="M263" s="23"/>
      <c r="N263" s="23"/>
      <c r="O263" s="23"/>
      <c r="P263" s="173">
        <f>SUM(P260,P254,P233,P158)</f>
        <v>0</v>
      </c>
      <c r="Q263" s="23"/>
      <c r="R263" s="23"/>
      <c r="S263" s="23"/>
      <c r="T263" s="173">
        <f>SUM(T260,T254,T233,T158)</f>
        <v>0</v>
      </c>
      <c r="U263" s="23"/>
      <c r="V263" s="23"/>
      <c r="W263" s="23"/>
      <c r="X263" s="173">
        <f>SUM(X260,X254,X233,X158)</f>
        <v>0</v>
      </c>
      <c r="Y263" s="23"/>
      <c r="Z263" s="23"/>
      <c r="AA263" s="23"/>
      <c r="AB263" s="173">
        <f>SUM(AB260,AB254,AB233,AB158)</f>
        <v>0</v>
      </c>
      <c r="AC263" s="23"/>
      <c r="AD263" s="23"/>
      <c r="AE263" s="23"/>
      <c r="AF263" s="173">
        <f>SUM(AF260,AF254,AF233,AF158)</f>
        <v>0</v>
      </c>
      <c r="AG263" s="23"/>
      <c r="AH263" s="23"/>
      <c r="AI263" s="23"/>
      <c r="AJ263" s="173">
        <f>SUM(AJ260,AJ254,AJ233,AJ158)</f>
        <v>0</v>
      </c>
      <c r="AK263" s="23"/>
      <c r="AL263" s="23"/>
      <c r="AM263" s="23"/>
      <c r="AN263" s="173">
        <f>SUM(AN260,AN254,AN233,AN158)</f>
        <v>0</v>
      </c>
      <c r="AO263" s="23"/>
      <c r="AP263" s="23"/>
      <c r="AQ263" s="23"/>
      <c r="AR263" s="173">
        <f>SUM(AR260,AR254,AR233,AR158)</f>
        <v>0</v>
      </c>
      <c r="AS263" s="23"/>
      <c r="AT263" s="23"/>
      <c r="AU263" s="23"/>
      <c r="AV263" s="173">
        <f>SUM(AV260,AV254,AV233,AV158)</f>
        <v>0</v>
      </c>
      <c r="AW263" s="23"/>
      <c r="AX263" s="173">
        <f>SUM(AX260,AX254,AX233,AX158)</f>
        <v>0</v>
      </c>
      <c r="AY263" s="23"/>
      <c r="AZ263" s="174">
        <f ca="1">SUM(AZ260,AZ254,AZ233,AZ158)</f>
        <v>0</v>
      </c>
      <c r="BA263" s="23"/>
      <c r="BB263" s="175">
        <f>SUM(BB260,BB254,BB233,BB158)</f>
        <v>729421.92</v>
      </c>
      <c r="BC263" s="66"/>
    </row>
    <row r="264" spans="1:55" s="21" customFormat="1" ht="15.75" x14ac:dyDescent="0.25">
      <c r="A264" s="22"/>
      <c r="B264" s="23"/>
      <c r="C264" s="23"/>
      <c r="D264" s="502"/>
      <c r="E264" s="23"/>
      <c r="F264" s="23"/>
      <c r="G264" s="23"/>
      <c r="H264" s="502"/>
      <c r="I264" s="23"/>
      <c r="J264" s="23"/>
      <c r="K264" s="23"/>
      <c r="L264" s="502"/>
      <c r="M264" s="23"/>
      <c r="N264" s="23"/>
      <c r="O264" s="23"/>
      <c r="P264" s="502"/>
      <c r="Q264" s="23"/>
      <c r="R264" s="23"/>
      <c r="S264" s="23"/>
      <c r="T264" s="502"/>
      <c r="U264" s="23"/>
      <c r="V264" s="23"/>
      <c r="W264" s="23"/>
      <c r="X264" s="502"/>
      <c r="Y264" s="23"/>
      <c r="Z264" s="23"/>
      <c r="AA264" s="23"/>
      <c r="AB264" s="502"/>
      <c r="AC264" s="23"/>
      <c r="AD264" s="23"/>
      <c r="AE264" s="23"/>
      <c r="AF264" s="502"/>
      <c r="AG264" s="23"/>
      <c r="AH264" s="23"/>
      <c r="AI264" s="23"/>
      <c r="AJ264" s="502"/>
      <c r="AK264" s="23"/>
      <c r="AL264" s="23"/>
      <c r="AM264" s="23"/>
      <c r="AN264" s="502"/>
      <c r="AO264" s="23"/>
      <c r="AP264" s="23"/>
      <c r="AQ264" s="23"/>
      <c r="AR264" s="502"/>
      <c r="AS264" s="23"/>
      <c r="AT264" s="23"/>
      <c r="AU264" s="23"/>
      <c r="AV264" s="502"/>
      <c r="AW264" s="23"/>
      <c r="AX264" s="502"/>
      <c r="AY264" s="23"/>
      <c r="AZ264" s="80"/>
      <c r="BA264" s="23"/>
      <c r="BB264" s="89"/>
      <c r="BC264" s="66"/>
    </row>
    <row r="265" spans="1:55" s="21" customFormat="1" ht="15.75" x14ac:dyDescent="0.25">
      <c r="A265" s="276" t="s">
        <v>252</v>
      </c>
      <c r="B265" s="276"/>
      <c r="C265" s="276"/>
      <c r="D265" s="830">
        <f>D54-(D158+D233+D260)</f>
        <v>0</v>
      </c>
      <c r="E265" s="276"/>
      <c r="F265" s="276"/>
      <c r="G265" s="276"/>
      <c r="H265" s="830">
        <f>H54-(H158+H233+H254)</f>
        <v>0</v>
      </c>
      <c r="I265" s="276"/>
      <c r="J265" s="276"/>
      <c r="K265" s="276"/>
      <c r="L265" s="830">
        <f>L54-(L158+L233+L254)</f>
        <v>0</v>
      </c>
      <c r="M265" s="276"/>
      <c r="N265" s="276"/>
      <c r="O265" s="276"/>
      <c r="P265" s="830">
        <f>P54-(P158+P233+P254)</f>
        <v>0</v>
      </c>
      <c r="Q265" s="276"/>
      <c r="R265" s="276"/>
      <c r="S265" s="276"/>
      <c r="T265" s="830">
        <f>T54-(T158+T233+T254)</f>
        <v>0</v>
      </c>
      <c r="U265" s="276"/>
      <c r="V265" s="276"/>
      <c r="W265" s="276"/>
      <c r="X265" s="830">
        <f>X54-(X158+X233+X254)</f>
        <v>0</v>
      </c>
      <c r="Y265" s="276"/>
      <c r="Z265" s="276"/>
      <c r="AA265" s="276"/>
      <c r="AB265" s="830">
        <f>AB54-(AB158+AB233+AB254)</f>
        <v>0</v>
      </c>
      <c r="AC265" s="276"/>
      <c r="AD265" s="276"/>
      <c r="AE265" s="276"/>
      <c r="AF265" s="830">
        <f>AF54-(AF158+AF233+AF254)</f>
        <v>0</v>
      </c>
      <c r="AG265" s="276"/>
      <c r="AH265" s="276"/>
      <c r="AI265" s="276"/>
      <c r="AJ265" s="830">
        <f>AJ54-(AJ158+AJ233+AJ254)</f>
        <v>0</v>
      </c>
      <c r="AK265" s="276"/>
      <c r="AL265" s="276"/>
      <c r="AM265" s="276"/>
      <c r="AN265" s="830">
        <f>AN54-(AN158+AN233+AN254)</f>
        <v>0</v>
      </c>
      <c r="AO265" s="276"/>
      <c r="AP265" s="276"/>
      <c r="AQ265" s="276"/>
      <c r="AR265" s="830">
        <f>AR54-(AR158+AR233+AR254)</f>
        <v>0</v>
      </c>
      <c r="AS265" s="276"/>
      <c r="AT265" s="276"/>
      <c r="AU265" s="276"/>
      <c r="AV265" s="830">
        <f>AV54-(AV158+AV233+AV254)</f>
        <v>0</v>
      </c>
      <c r="AW265" s="276"/>
      <c r="AX265" s="830">
        <f>AX54-(AX158+AX233+AX254)</f>
        <v>0</v>
      </c>
      <c r="AY265" s="24"/>
      <c r="AZ265" s="833">
        <f ca="1">AZ54-(AZ158+AZ233+AZ254)</f>
        <v>0</v>
      </c>
      <c r="BA265" s="24"/>
      <c r="BB265" s="834">
        <f>BB54-(BB158+BB233+BB254)</f>
        <v>630643.85999999975</v>
      </c>
      <c r="BC265" s="278"/>
    </row>
    <row r="266" spans="1:55" s="21" customFormat="1" ht="15.75" x14ac:dyDescent="0.25">
      <c r="A266" s="835" t="s">
        <v>253</v>
      </c>
      <c r="B266" s="835"/>
      <c r="C266" s="835"/>
      <c r="D266" s="830"/>
      <c r="E266" s="762"/>
      <c r="F266" s="762"/>
      <c r="G266" s="762"/>
      <c r="H266" s="830"/>
      <c r="I266" s="762"/>
      <c r="J266" s="762"/>
      <c r="K266" s="762"/>
      <c r="L266" s="830"/>
      <c r="M266" s="762"/>
      <c r="N266" s="762"/>
      <c r="O266" s="762"/>
      <c r="P266" s="830"/>
      <c r="Q266" s="762"/>
      <c r="R266" s="762"/>
      <c r="S266" s="762"/>
      <c r="T266" s="830"/>
      <c r="U266" s="762"/>
      <c r="V266" s="762"/>
      <c r="W266" s="762"/>
      <c r="X266" s="830"/>
      <c r="Y266" s="762"/>
      <c r="Z266" s="762"/>
      <c r="AA266" s="762"/>
      <c r="AB266" s="830"/>
      <c r="AC266" s="762"/>
      <c r="AD266" s="762"/>
      <c r="AE266" s="762"/>
      <c r="AF266" s="830"/>
      <c r="AG266" s="762"/>
      <c r="AH266" s="762"/>
      <c r="AI266" s="762"/>
      <c r="AJ266" s="830"/>
      <c r="AK266" s="762"/>
      <c r="AL266" s="762"/>
      <c r="AM266" s="762"/>
      <c r="AN266" s="830"/>
      <c r="AO266" s="762"/>
      <c r="AP266" s="762"/>
      <c r="AQ266" s="762"/>
      <c r="AR266" s="830"/>
      <c r="AS266" s="762"/>
      <c r="AT266" s="762"/>
      <c r="AU266" s="762"/>
      <c r="AV266" s="830"/>
      <c r="AW266" s="762"/>
      <c r="AX266" s="830"/>
      <c r="AY266" s="24"/>
      <c r="AZ266" s="833"/>
      <c r="BA266" s="24"/>
      <c r="BB266" s="834"/>
      <c r="BC266" s="278"/>
    </row>
    <row r="267" spans="1:55" s="21" customFormat="1" ht="15.75" x14ac:dyDescent="0.25">
      <c r="A267" s="277"/>
      <c r="B267" s="277"/>
      <c r="C267" s="277"/>
      <c r="D267" s="502"/>
      <c r="E267" s="277"/>
      <c r="F267" s="277"/>
      <c r="G267" s="277"/>
      <c r="H267" s="502"/>
      <c r="I267" s="277"/>
      <c r="J267" s="277"/>
      <c r="K267" s="277"/>
      <c r="L267" s="502"/>
      <c r="M267" s="277"/>
      <c r="N267" s="277"/>
      <c r="O267" s="277"/>
      <c r="P267" s="502"/>
      <c r="Q267" s="277"/>
      <c r="R267" s="277"/>
      <c r="S267" s="277"/>
      <c r="T267" s="502"/>
      <c r="U267" s="277"/>
      <c r="V267" s="277"/>
      <c r="W267" s="277"/>
      <c r="X267" s="502"/>
      <c r="Y267" s="277"/>
      <c r="Z267" s="277"/>
      <c r="AA267" s="277"/>
      <c r="AB267" s="502"/>
      <c r="AC267" s="277"/>
      <c r="AD267" s="277"/>
      <c r="AE267" s="277"/>
      <c r="AF267" s="502"/>
      <c r="AG267" s="277"/>
      <c r="AH267" s="277"/>
      <c r="AI267" s="277"/>
      <c r="AJ267" s="502"/>
      <c r="AK267" s="277"/>
      <c r="AL267" s="277"/>
      <c r="AM267" s="277"/>
      <c r="AN267" s="502"/>
      <c r="AO267" s="277"/>
      <c r="AP267" s="277"/>
      <c r="AQ267" s="277"/>
      <c r="AR267" s="502"/>
      <c r="AS267" s="277"/>
      <c r="AT267" s="277"/>
      <c r="AU267" s="277"/>
      <c r="AV267" s="502"/>
      <c r="AW267" s="277"/>
      <c r="AX267" s="502"/>
      <c r="AY267" s="23"/>
      <c r="AZ267" s="80"/>
      <c r="BA267" s="23"/>
      <c r="BB267" s="89"/>
      <c r="BC267" s="66"/>
    </row>
    <row r="268" spans="1:55" s="21" customFormat="1" ht="15.75" x14ac:dyDescent="0.25">
      <c r="A268" s="22" t="s">
        <v>475</v>
      </c>
      <c r="B268" s="23"/>
      <c r="C268" s="23"/>
      <c r="D268" s="651">
        <f>D54-D263</f>
        <v>0</v>
      </c>
      <c r="E268" s="23"/>
      <c r="F268" s="23"/>
      <c r="G268" s="23"/>
      <c r="H268" s="651">
        <f>H54-H263</f>
        <v>0</v>
      </c>
      <c r="I268" s="23"/>
      <c r="J268" s="23"/>
      <c r="K268" s="23"/>
      <c r="L268" s="651">
        <f>L54-L263</f>
        <v>0</v>
      </c>
      <c r="M268" s="23"/>
      <c r="N268" s="23"/>
      <c r="O268" s="23"/>
      <c r="P268" s="651">
        <f>P54-P263</f>
        <v>0</v>
      </c>
      <c r="Q268" s="23"/>
      <c r="R268" s="23"/>
      <c r="S268" s="23"/>
      <c r="T268" s="651">
        <f>T54-T263</f>
        <v>0</v>
      </c>
      <c r="U268" s="23"/>
      <c r="V268" s="23"/>
      <c r="W268" s="23"/>
      <c r="X268" s="651">
        <f>X54-X263</f>
        <v>0</v>
      </c>
      <c r="Y268" s="23"/>
      <c r="Z268" s="23"/>
      <c r="AA268" s="23"/>
      <c r="AB268" s="651">
        <f>AB54-AB263</f>
        <v>0</v>
      </c>
      <c r="AC268" s="23"/>
      <c r="AD268" s="23"/>
      <c r="AE268" s="23"/>
      <c r="AF268" s="651">
        <f>AF54-AF263</f>
        <v>0</v>
      </c>
      <c r="AG268" s="23"/>
      <c r="AH268" s="23"/>
      <c r="AI268" s="23"/>
      <c r="AJ268" s="651">
        <f>AJ54-AJ263</f>
        <v>0</v>
      </c>
      <c r="AK268" s="23"/>
      <c r="AL268" s="23"/>
      <c r="AM268" s="23"/>
      <c r="AN268" s="651">
        <f>AN54-AN263</f>
        <v>0</v>
      </c>
      <c r="AO268" s="23"/>
      <c r="AP268" s="23"/>
      <c r="AQ268" s="23"/>
      <c r="AR268" s="651">
        <f>AR54-AR263</f>
        <v>0</v>
      </c>
      <c r="AS268" s="23"/>
      <c r="AT268" s="23"/>
      <c r="AU268" s="23"/>
      <c r="AV268" s="651">
        <f>AV54-AV263</f>
        <v>0</v>
      </c>
      <c r="AW268" s="23"/>
      <c r="AX268" s="651">
        <f>AX54-AX263</f>
        <v>0</v>
      </c>
      <c r="AY268" s="23"/>
      <c r="AZ268" s="652">
        <f ca="1">AZ54-AZ263</f>
        <v>0</v>
      </c>
      <c r="BA268" s="23"/>
      <c r="BB268" s="653">
        <f>BB54-BB263</f>
        <v>630643.85999999975</v>
      </c>
      <c r="BC268" s="66"/>
    </row>
    <row r="269" spans="1:55" s="21" customFormat="1" ht="15.75" x14ac:dyDescent="0.25">
      <c r="A269" s="22"/>
      <c r="B269" s="23"/>
      <c r="C269" s="23"/>
      <c r="D269" s="502"/>
      <c r="E269" s="23"/>
      <c r="F269" s="23"/>
      <c r="G269" s="23"/>
      <c r="H269" s="502"/>
      <c r="I269" s="23"/>
      <c r="J269" s="23"/>
      <c r="K269" s="23"/>
      <c r="L269" s="502"/>
      <c r="M269" s="23"/>
      <c r="N269" s="23"/>
      <c r="O269" s="23"/>
      <c r="P269" s="502"/>
      <c r="Q269" s="23"/>
      <c r="R269" s="23"/>
      <c r="S269" s="23"/>
      <c r="T269" s="502"/>
      <c r="U269" s="23"/>
      <c r="V269" s="23"/>
      <c r="W269" s="23"/>
      <c r="X269" s="502"/>
      <c r="Y269" s="23"/>
      <c r="Z269" s="23"/>
      <c r="AA269" s="23"/>
      <c r="AB269" s="502"/>
      <c r="AC269" s="23"/>
      <c r="AD269" s="23"/>
      <c r="AE269" s="23"/>
      <c r="AF269" s="502"/>
      <c r="AG269" s="23"/>
      <c r="AH269" s="23"/>
      <c r="AI269" s="23"/>
      <c r="AJ269" s="502"/>
      <c r="AK269" s="23"/>
      <c r="AL269" s="23"/>
      <c r="AM269" s="23"/>
      <c r="AN269" s="502"/>
      <c r="AO269" s="23"/>
      <c r="AP269" s="23"/>
      <c r="AQ269" s="23"/>
      <c r="AR269" s="502"/>
      <c r="AS269" s="23"/>
      <c r="AT269" s="23"/>
      <c r="AU269" s="23"/>
      <c r="AV269" s="502"/>
      <c r="AW269" s="23"/>
      <c r="AX269" s="502"/>
      <c r="AY269" s="23"/>
      <c r="AZ269" s="80"/>
      <c r="BA269" s="23"/>
      <c r="BB269" s="89"/>
      <c r="BC269" s="66"/>
    </row>
    <row r="270" spans="1:55" s="21" customFormat="1" ht="15.75" x14ac:dyDescent="0.25">
      <c r="A270" s="22"/>
      <c r="B270" s="23"/>
      <c r="C270" s="23"/>
      <c r="D270" s="502"/>
      <c r="E270" s="23"/>
      <c r="F270" s="23"/>
      <c r="G270" s="23"/>
      <c r="H270" s="502"/>
      <c r="I270" s="23"/>
      <c r="J270" s="23"/>
      <c r="K270" s="23"/>
      <c r="L270" s="502"/>
      <c r="M270" s="23"/>
      <c r="N270" s="23"/>
      <c r="O270" s="23"/>
      <c r="P270" s="502"/>
      <c r="Q270" s="23"/>
      <c r="R270" s="23"/>
      <c r="S270" s="23"/>
      <c r="T270" s="502"/>
      <c r="U270" s="23"/>
      <c r="V270" s="23"/>
      <c r="W270" s="23"/>
      <c r="X270" s="502"/>
      <c r="Y270" s="23"/>
      <c r="Z270" s="23"/>
      <c r="AA270" s="23"/>
      <c r="AB270" s="502"/>
      <c r="AC270" s="23"/>
      <c r="AD270" s="23"/>
      <c r="AE270" s="23"/>
      <c r="AF270" s="502"/>
      <c r="AG270" s="23"/>
      <c r="AH270" s="23"/>
      <c r="AI270" s="23"/>
      <c r="AJ270" s="502"/>
      <c r="AK270" s="23"/>
      <c r="AL270" s="23"/>
      <c r="AM270" s="23"/>
      <c r="AN270" s="502"/>
      <c r="AO270" s="23"/>
      <c r="AP270" s="23"/>
      <c r="AQ270" s="23"/>
      <c r="AR270" s="502"/>
      <c r="AS270" s="23"/>
      <c r="AT270" s="23"/>
      <c r="AU270" s="23"/>
      <c r="AV270" s="502"/>
      <c r="AW270" s="23"/>
      <c r="AX270" s="502"/>
      <c r="AY270" s="23"/>
      <c r="AZ270" s="80"/>
      <c r="BA270" s="23"/>
      <c r="BB270" s="89"/>
      <c r="BC270" s="66"/>
    </row>
    <row r="271" spans="1:55" s="21" customFormat="1" ht="15.75" x14ac:dyDescent="0.25">
      <c r="A271" s="22"/>
      <c r="B271" s="23"/>
      <c r="C271" s="23"/>
      <c r="D271" s="502"/>
      <c r="E271" s="23"/>
      <c r="F271" s="23"/>
      <c r="G271" s="23"/>
      <c r="H271" s="502"/>
      <c r="I271" s="23"/>
      <c r="J271" s="23"/>
      <c r="K271" s="23"/>
      <c r="L271" s="502"/>
      <c r="M271" s="23"/>
      <c r="N271" s="23"/>
      <c r="O271" s="23"/>
      <c r="P271" s="502"/>
      <c r="Q271" s="23"/>
      <c r="R271" s="23"/>
      <c r="S271" s="23"/>
      <c r="T271" s="502"/>
      <c r="U271" s="23"/>
      <c r="V271" s="23"/>
      <c r="W271" s="23"/>
      <c r="X271" s="502"/>
      <c r="Y271" s="23"/>
      <c r="Z271" s="23"/>
      <c r="AA271" s="23"/>
      <c r="AB271" s="502"/>
      <c r="AC271" s="23"/>
      <c r="AD271" s="23"/>
      <c r="AE271" s="23"/>
      <c r="AF271" s="502"/>
      <c r="AG271" s="23"/>
      <c r="AH271" s="23"/>
      <c r="AI271" s="23"/>
      <c r="AJ271" s="502"/>
      <c r="AK271" s="23"/>
      <c r="AL271" s="23"/>
      <c r="AM271" s="23"/>
      <c r="AN271" s="502"/>
      <c r="AO271" s="23"/>
      <c r="AP271" s="23"/>
      <c r="AQ271" s="23"/>
      <c r="AR271" s="502"/>
      <c r="AS271" s="23"/>
      <c r="AT271" s="23"/>
      <c r="AU271" s="23"/>
      <c r="AV271" s="502"/>
      <c r="AW271" s="23"/>
      <c r="AX271" s="502"/>
      <c r="AY271" s="23"/>
      <c r="AZ271" s="80"/>
      <c r="BA271" s="23"/>
      <c r="BB271" s="89"/>
      <c r="BC271" s="66"/>
    </row>
    <row r="272" spans="1:55" s="21" customFormat="1" ht="15.75" x14ac:dyDescent="0.25">
      <c r="A272" s="54" t="s">
        <v>476</v>
      </c>
      <c r="B272" s="23"/>
      <c r="C272" s="23"/>
      <c r="D272" s="654"/>
      <c r="E272" s="23"/>
      <c r="F272" s="23"/>
      <c r="G272" s="23"/>
      <c r="H272" s="654"/>
      <c r="I272" s="23"/>
      <c r="J272" s="23"/>
      <c r="K272" s="23"/>
      <c r="L272" s="654"/>
      <c r="M272" s="23"/>
      <c r="N272" s="23"/>
      <c r="O272" s="23"/>
      <c r="P272" s="654"/>
      <c r="Q272" s="23"/>
      <c r="R272" s="23"/>
      <c r="S272" s="23"/>
      <c r="T272" s="654"/>
      <c r="U272" s="23"/>
      <c r="V272" s="23"/>
      <c r="W272" s="23"/>
      <c r="X272" s="654"/>
      <c r="Y272" s="23"/>
      <c r="Z272" s="23"/>
      <c r="AA272" s="23"/>
      <c r="AB272" s="654"/>
      <c r="AC272" s="23"/>
      <c r="AD272" s="23"/>
      <c r="AE272" s="23"/>
      <c r="AF272" s="654"/>
      <c r="AG272" s="23"/>
      <c r="AH272" s="23"/>
      <c r="AI272" s="23"/>
      <c r="AJ272" s="654"/>
      <c r="AK272" s="23"/>
      <c r="AL272" s="23"/>
      <c r="AM272" s="23"/>
      <c r="AN272" s="654"/>
      <c r="AO272" s="23"/>
      <c r="AP272" s="23"/>
      <c r="AQ272" s="23"/>
      <c r="AR272" s="654"/>
      <c r="AS272" s="23"/>
      <c r="AT272" s="23"/>
      <c r="AU272" s="23"/>
      <c r="AV272" s="654"/>
      <c r="AW272" s="23"/>
      <c r="AX272" s="654">
        <f ca="1">AZ274</f>
        <v>630643.85999999975</v>
      </c>
      <c r="AY272" s="23"/>
      <c r="AZ272" s="655">
        <f>BB274</f>
        <v>630643.85999999975</v>
      </c>
      <c r="BA272" s="23"/>
      <c r="BB272" s="281"/>
      <c r="BC272" s="66"/>
    </row>
    <row r="273" spans="1:55" s="21" customFormat="1" ht="15.75" x14ac:dyDescent="0.25">
      <c r="A273" s="54"/>
      <c r="B273" s="23"/>
      <c r="C273" s="23"/>
      <c r="D273" s="502"/>
      <c r="E273" s="23"/>
      <c r="F273" s="23"/>
      <c r="G273" s="23"/>
      <c r="H273" s="502"/>
      <c r="I273" s="23"/>
      <c r="J273" s="23"/>
      <c r="K273" s="23"/>
      <c r="L273" s="502"/>
      <c r="M273" s="23"/>
      <c r="N273" s="23"/>
      <c r="O273" s="23"/>
      <c r="P273" s="502"/>
      <c r="Q273" s="23"/>
      <c r="R273" s="23"/>
      <c r="S273" s="23"/>
      <c r="T273" s="502"/>
      <c r="U273" s="23"/>
      <c r="V273" s="23"/>
      <c r="W273" s="23"/>
      <c r="X273" s="502"/>
      <c r="Y273" s="23"/>
      <c r="Z273" s="23"/>
      <c r="AA273" s="23"/>
      <c r="AB273" s="502"/>
      <c r="AC273" s="23"/>
      <c r="AD273" s="23"/>
      <c r="AE273" s="23"/>
      <c r="AF273" s="502"/>
      <c r="AG273" s="23"/>
      <c r="AH273" s="23"/>
      <c r="AI273" s="23"/>
      <c r="AJ273" s="502"/>
      <c r="AK273" s="23"/>
      <c r="AL273" s="23"/>
      <c r="AM273" s="23"/>
      <c r="AN273" s="502"/>
      <c r="AO273" s="23"/>
      <c r="AP273" s="23"/>
      <c r="AQ273" s="23"/>
      <c r="AR273" s="502"/>
      <c r="AS273" s="23"/>
      <c r="AT273" s="23"/>
      <c r="AU273" s="23"/>
      <c r="AV273" s="502"/>
      <c r="AW273" s="23"/>
      <c r="AX273" s="502"/>
      <c r="AY273" s="23"/>
      <c r="AZ273" s="80"/>
      <c r="BA273" s="23"/>
      <c r="BB273" s="89"/>
      <c r="BC273" s="66"/>
    </row>
    <row r="274" spans="1:55" s="21" customFormat="1" ht="15.75" x14ac:dyDescent="0.25">
      <c r="A274" s="54" t="s">
        <v>477</v>
      </c>
      <c r="B274" s="23"/>
      <c r="C274" s="23"/>
      <c r="D274" s="654" t="e">
        <f>D272+#REF!</f>
        <v>#REF!</v>
      </c>
      <c r="E274" s="23"/>
      <c r="F274" s="23"/>
      <c r="G274" s="23"/>
      <c r="H274" s="654" t="e">
        <f>H272+#REF!</f>
        <v>#REF!</v>
      </c>
      <c r="I274" s="23"/>
      <c r="J274" s="23"/>
      <c r="K274" s="23"/>
      <c r="L274" s="654" t="e">
        <f>L272+#REF!</f>
        <v>#REF!</v>
      </c>
      <c r="M274" s="23"/>
      <c r="N274" s="23"/>
      <c r="O274" s="23"/>
      <c r="P274" s="654" t="e">
        <f>P272+#REF!</f>
        <v>#REF!</v>
      </c>
      <c r="Q274" s="23"/>
      <c r="R274" s="23"/>
      <c r="S274" s="23"/>
      <c r="T274" s="654" t="e">
        <f>T272+#REF!</f>
        <v>#REF!</v>
      </c>
      <c r="U274" s="23"/>
      <c r="V274" s="23"/>
      <c r="W274" s="23"/>
      <c r="X274" s="654" t="e">
        <f>X272+#REF!</f>
        <v>#REF!</v>
      </c>
      <c r="Y274" s="23"/>
      <c r="Z274" s="23"/>
      <c r="AA274" s="23"/>
      <c r="AB274" s="654" t="e">
        <f>AB272+#REF!</f>
        <v>#REF!</v>
      </c>
      <c r="AC274" s="23"/>
      <c r="AD274" s="23"/>
      <c r="AE274" s="23"/>
      <c r="AF274" s="654" t="e">
        <f>AF272+#REF!</f>
        <v>#REF!</v>
      </c>
      <c r="AG274" s="23"/>
      <c r="AH274" s="23"/>
      <c r="AI274" s="23"/>
      <c r="AJ274" s="654" t="e">
        <f>AJ272+#REF!</f>
        <v>#REF!</v>
      </c>
      <c r="AK274" s="23"/>
      <c r="AL274" s="23"/>
      <c r="AM274" s="23"/>
      <c r="AN274" s="654" t="e">
        <f>AN272+#REF!</f>
        <v>#REF!</v>
      </c>
      <c r="AO274" s="23"/>
      <c r="AP274" s="23"/>
      <c r="AQ274" s="23"/>
      <c r="AR274" s="654" t="e">
        <f>AR272+#REF!</f>
        <v>#REF!</v>
      </c>
      <c r="AS274" s="23"/>
      <c r="AT274" s="23"/>
      <c r="AU274" s="23"/>
      <c r="AV274" s="654" t="e">
        <f>AV272+#REF!</f>
        <v>#REF!</v>
      </c>
      <c r="AW274" s="23"/>
      <c r="AX274" s="654">
        <f ca="1">AX272+AX268</f>
        <v>630643.85999999975</v>
      </c>
      <c r="AY274" s="23"/>
      <c r="AZ274" s="655">
        <f ca="1">AZ272+AZ268</f>
        <v>630643.85999999975</v>
      </c>
      <c r="BA274" s="23"/>
      <c r="BB274" s="281">
        <f>BB272+BB268</f>
        <v>630643.85999999975</v>
      </c>
      <c r="BC274" s="66"/>
    </row>
    <row r="275" spans="1:55" s="21" customFormat="1" ht="15.75" x14ac:dyDescent="0.25">
      <c r="A275" s="22"/>
      <c r="B275" s="23"/>
      <c r="C275" s="23"/>
      <c r="D275" s="502"/>
      <c r="E275" s="23"/>
      <c r="F275" s="23"/>
      <c r="G275" s="23"/>
      <c r="H275" s="502"/>
      <c r="I275" s="23"/>
      <c r="J275" s="23"/>
      <c r="K275" s="23"/>
      <c r="L275" s="502"/>
      <c r="M275" s="23"/>
      <c r="N275" s="23"/>
      <c r="O275" s="23"/>
      <c r="P275" s="502"/>
      <c r="Q275" s="23"/>
      <c r="R275" s="23"/>
      <c r="S275" s="23"/>
      <c r="T275" s="502"/>
      <c r="U275" s="23"/>
      <c r="V275" s="23"/>
      <c r="W275" s="23"/>
      <c r="X275" s="502"/>
      <c r="Y275" s="23"/>
      <c r="Z275" s="23"/>
      <c r="AA275" s="23"/>
      <c r="AB275" s="502"/>
      <c r="AC275" s="23"/>
      <c r="AD275" s="23"/>
      <c r="AE275" s="23"/>
      <c r="AF275" s="502"/>
      <c r="AG275" s="23"/>
      <c r="AH275" s="23"/>
      <c r="AI275" s="23"/>
      <c r="AJ275" s="502"/>
      <c r="AK275" s="23"/>
      <c r="AL275" s="23"/>
      <c r="AM275" s="23"/>
      <c r="AN275" s="502"/>
      <c r="AO275" s="23"/>
      <c r="AP275" s="23"/>
      <c r="AQ275" s="23"/>
      <c r="AR275" s="502"/>
      <c r="AS275" s="23"/>
      <c r="AT275" s="23"/>
      <c r="AU275" s="23"/>
      <c r="AV275" s="502"/>
      <c r="AW275" s="23"/>
      <c r="AX275" s="502"/>
      <c r="AY275" s="23"/>
      <c r="AZ275" s="80"/>
      <c r="BA275" s="23"/>
      <c r="BB275" s="89"/>
      <c r="BC275" s="66"/>
    </row>
    <row r="276" spans="1:55" s="21" customFormat="1" ht="15.75" x14ac:dyDescent="0.25">
      <c r="A276" s="279" t="s">
        <v>478</v>
      </c>
      <c r="B276" s="17"/>
      <c r="C276" s="17"/>
      <c r="D276" s="502"/>
      <c r="E276" s="17"/>
      <c r="F276" s="17"/>
      <c r="G276" s="17"/>
      <c r="H276" s="502"/>
      <c r="I276" s="17"/>
      <c r="J276" s="17"/>
      <c r="K276" s="17"/>
      <c r="L276" s="502"/>
      <c r="M276" s="17"/>
      <c r="N276" s="17"/>
      <c r="O276" s="17"/>
      <c r="P276" s="502"/>
      <c r="Q276" s="17"/>
      <c r="R276" s="17"/>
      <c r="S276" s="17"/>
      <c r="T276" s="502"/>
      <c r="U276" s="17"/>
      <c r="V276" s="17"/>
      <c r="W276" s="17"/>
      <c r="X276" s="502"/>
      <c r="Y276" s="17"/>
      <c r="Z276" s="17"/>
      <c r="AA276" s="17"/>
      <c r="AB276" s="502"/>
      <c r="AC276" s="17"/>
      <c r="AD276" s="17"/>
      <c r="AE276" s="17"/>
      <c r="AF276" s="502"/>
      <c r="AG276" s="17"/>
      <c r="AH276" s="17"/>
      <c r="AI276" s="17"/>
      <c r="AJ276" s="502"/>
      <c r="AK276" s="17"/>
      <c r="AL276" s="17"/>
      <c r="AM276" s="17"/>
      <c r="AN276" s="502"/>
      <c r="AO276" s="17"/>
      <c r="AP276" s="17"/>
      <c r="AQ276" s="17"/>
      <c r="AR276" s="502"/>
      <c r="AS276" s="17"/>
      <c r="AT276" s="17"/>
      <c r="AU276" s="17"/>
      <c r="AV276" s="502"/>
      <c r="AW276" s="17"/>
      <c r="AX276" s="502"/>
      <c r="AY276" s="23"/>
      <c r="AZ276" s="80"/>
      <c r="BA276" s="23"/>
      <c r="BB276" s="89"/>
      <c r="BC276" s="66"/>
    </row>
    <row r="277" spans="1:55" s="21" customFormat="1" ht="15.75" x14ac:dyDescent="0.25">
      <c r="A277" s="280"/>
      <c r="B277" s="17" t="s">
        <v>479</v>
      </c>
      <c r="C277" s="17"/>
      <c r="D277" s="282">
        <f>SUMIF('Budgeting Worksheet'!H1137:H1141,$B$4,'Budgeting Worksheet'!J1137:J1141)</f>
        <v>0</v>
      </c>
      <c r="E277" s="17"/>
      <c r="F277" s="17"/>
      <c r="G277" s="17"/>
      <c r="H277" s="282">
        <f>SUMIF('Budgeting Worksheet'!L1137:L1141,$B$4,'Budgeting Worksheet'!N1137:N1141)</f>
        <v>0</v>
      </c>
      <c r="I277" s="17"/>
      <c r="J277" s="17"/>
      <c r="K277" s="17"/>
      <c r="L277" s="282">
        <f>SUMIF('Budgeting Worksheet'!P1137:P1141,$B$4,'Budgeting Worksheet'!R1137:R1141)</f>
        <v>0</v>
      </c>
      <c r="M277" s="17"/>
      <c r="N277" s="17"/>
      <c r="O277" s="17"/>
      <c r="P277" s="282">
        <f>SUMIF('Budgeting Worksheet'!T1137:T1141,$B$4,'Budgeting Worksheet'!V1137:V1141)</f>
        <v>0</v>
      </c>
      <c r="Q277" s="17"/>
      <c r="R277" s="17"/>
      <c r="S277" s="17"/>
      <c r="T277" s="282">
        <f>SUMIF('Budgeting Worksheet'!X1137:X1141,$B$4,'Budgeting Worksheet'!Z1137:Z1141)</f>
        <v>0</v>
      </c>
      <c r="U277" s="17"/>
      <c r="V277" s="17"/>
      <c r="W277" s="17"/>
      <c r="X277" s="282">
        <f>SUMIF('Budgeting Worksheet'!AB1137:AB1141,$B$4,'Budgeting Worksheet'!AD1137:AD1141)</f>
        <v>0</v>
      </c>
      <c r="Y277" s="17"/>
      <c r="Z277" s="17"/>
      <c r="AA277" s="17"/>
      <c r="AB277" s="282">
        <f>SUMIF('Budgeting Worksheet'!AF1137:AF1141,$B$4,'Budgeting Worksheet'!AH1137:AH1141)</f>
        <v>0</v>
      </c>
      <c r="AC277" s="17"/>
      <c r="AD277" s="17"/>
      <c r="AE277" s="17"/>
      <c r="AF277" s="282">
        <f>SUMIF('Budgeting Worksheet'!AJ1137:AJ1141,$B$4,'Budgeting Worksheet'!AL1137:AL1141)</f>
        <v>0</v>
      </c>
      <c r="AG277" s="17"/>
      <c r="AH277" s="17"/>
      <c r="AI277" s="17"/>
      <c r="AJ277" s="282">
        <f>SUMIF('Budgeting Worksheet'!AN1137:AN1141,$B$4,'Budgeting Worksheet'!AP1137:AP1141)</f>
        <v>0</v>
      </c>
      <c r="AK277" s="17"/>
      <c r="AL277" s="17"/>
      <c r="AM277" s="17"/>
      <c r="AN277" s="282">
        <f>SUMIF('Budgeting Worksheet'!AR1137:AR1141,$B$4,'Budgeting Worksheet'!AT1137:AT1141)</f>
        <v>0</v>
      </c>
      <c r="AO277" s="17"/>
      <c r="AP277" s="17"/>
      <c r="AQ277" s="17"/>
      <c r="AR277" s="282">
        <f>SUMIF('Budgeting Worksheet'!AV1137:AV1141,$B$4,'Budgeting Worksheet'!AX1137:AX1141)</f>
        <v>0</v>
      </c>
      <c r="AS277" s="17"/>
      <c r="AT277" s="17"/>
      <c r="AU277" s="17"/>
      <c r="AV277" s="282">
        <f>SUMIF('Budgeting Worksheet'!AZ1137:AZ1141,$B$4,'Budgeting Worksheet'!BB1137:BB1141)</f>
        <v>0</v>
      </c>
      <c r="AW277" s="17"/>
      <c r="AX277" s="502"/>
      <c r="AY277" s="23"/>
      <c r="AZ277" s="80"/>
      <c r="BA277" s="23"/>
      <c r="BB277" s="89"/>
      <c r="BC277" s="66"/>
    </row>
    <row r="278" spans="1:55" s="21" customFormat="1" ht="15.75" x14ac:dyDescent="0.25">
      <c r="A278" s="280"/>
      <c r="B278" s="17" t="s">
        <v>480</v>
      </c>
      <c r="C278" s="17"/>
      <c r="D278" s="282">
        <f>SUMIF('Budgeting Worksheet'!H1143:H1146,$B$4,'Budgeting Worksheet'!J1143:J1146)</f>
        <v>0</v>
      </c>
      <c r="E278" s="17"/>
      <c r="F278" s="17"/>
      <c r="G278" s="17"/>
      <c r="H278" s="282">
        <f>SUMIF('Budgeting Worksheet'!L1143:L1146,$B$4,'Budgeting Worksheet'!N1143:N1146)</f>
        <v>0</v>
      </c>
      <c r="I278" s="17"/>
      <c r="J278" s="17"/>
      <c r="K278" s="17"/>
      <c r="L278" s="282">
        <f>SUMIF('Budgeting Worksheet'!P1143:P1146,$B$4,'Budgeting Worksheet'!R1143:R1146)</f>
        <v>0</v>
      </c>
      <c r="M278" s="17"/>
      <c r="N278" s="17"/>
      <c r="O278" s="17"/>
      <c r="P278" s="282">
        <f>SUMIF('Budgeting Worksheet'!T1143:T1146,$B$4,'Budgeting Worksheet'!V1143:V1146)</f>
        <v>0</v>
      </c>
      <c r="Q278" s="17"/>
      <c r="R278" s="17"/>
      <c r="S278" s="17"/>
      <c r="T278" s="282">
        <f>SUMIF('Budgeting Worksheet'!X1143:X1146,$B$4,'Budgeting Worksheet'!Z1143:Z1146)</f>
        <v>0</v>
      </c>
      <c r="U278" s="17"/>
      <c r="V278" s="17"/>
      <c r="W278" s="17"/>
      <c r="X278" s="282">
        <f>SUMIF('Budgeting Worksheet'!AB1143:AB1146,$B$4,'Budgeting Worksheet'!AD1143:AD1146)</f>
        <v>0</v>
      </c>
      <c r="Y278" s="17"/>
      <c r="Z278" s="17"/>
      <c r="AA278" s="17"/>
      <c r="AB278" s="282">
        <f>SUMIF('Budgeting Worksheet'!AF1143:AF1146,$B$4,'Budgeting Worksheet'!AH1143:AH1146)</f>
        <v>0</v>
      </c>
      <c r="AC278" s="17"/>
      <c r="AD278" s="17"/>
      <c r="AE278" s="17"/>
      <c r="AF278" s="282">
        <f>SUMIF('Budgeting Worksheet'!AJ1143:AJ1146,$B$4,'Budgeting Worksheet'!AL1143:AL1146)</f>
        <v>0</v>
      </c>
      <c r="AG278" s="17"/>
      <c r="AH278" s="17"/>
      <c r="AI278" s="17"/>
      <c r="AJ278" s="282">
        <f>SUMIF('Budgeting Worksheet'!AN1143:AN1146,$B$4,'Budgeting Worksheet'!AP1143:AP1146)</f>
        <v>0</v>
      </c>
      <c r="AK278" s="17"/>
      <c r="AL278" s="17"/>
      <c r="AM278" s="17"/>
      <c r="AN278" s="282">
        <f>SUMIF('Budgeting Worksheet'!AR1143:AR1146,$B$4,'Budgeting Worksheet'!AT1143:AT1146)</f>
        <v>0</v>
      </c>
      <c r="AO278" s="17"/>
      <c r="AP278" s="17"/>
      <c r="AQ278" s="17"/>
      <c r="AR278" s="282">
        <f>SUMIF('Budgeting Worksheet'!AV1143:AV1146,$B$4,'Budgeting Worksheet'!AX1143:AX1146)</f>
        <v>0</v>
      </c>
      <c r="AS278" s="17"/>
      <c r="AT278" s="17"/>
      <c r="AU278" s="17"/>
      <c r="AV278" s="282">
        <f>SUMIF('Budgeting Worksheet'!AZ1143:AZ1146,$B$4,'Budgeting Worksheet'!BB1143:BB1146)</f>
        <v>0</v>
      </c>
      <c r="AW278" s="17"/>
      <c r="AX278" s="502"/>
      <c r="AY278" s="23"/>
      <c r="AZ278" s="80"/>
      <c r="BA278" s="23"/>
      <c r="BB278" s="89"/>
      <c r="BC278" s="66"/>
    </row>
    <row r="279" spans="1:55" s="21" customFormat="1" ht="15.75" x14ac:dyDescent="0.25">
      <c r="A279" s="279" t="s">
        <v>481</v>
      </c>
      <c r="B279" s="19"/>
      <c r="C279" s="19"/>
      <c r="D279" s="502">
        <f>SUM(D277:D278)</f>
        <v>0</v>
      </c>
      <c r="E279" s="19"/>
      <c r="F279" s="19"/>
      <c r="G279" s="19"/>
      <c r="H279" s="502">
        <f>SUM(H277:H278)</f>
        <v>0</v>
      </c>
      <c r="I279" s="19"/>
      <c r="J279" s="19"/>
      <c r="K279" s="19"/>
      <c r="L279" s="502">
        <f>SUM(L277:L278)</f>
        <v>0</v>
      </c>
      <c r="M279" s="19"/>
      <c r="N279" s="19"/>
      <c r="O279" s="19"/>
      <c r="P279" s="502">
        <f>SUM(P277:P278)</f>
        <v>0</v>
      </c>
      <c r="Q279" s="19"/>
      <c r="R279" s="19"/>
      <c r="S279" s="19"/>
      <c r="T279" s="502">
        <f>SUM(T277:T278)</f>
        <v>0</v>
      </c>
      <c r="U279" s="19"/>
      <c r="V279" s="19"/>
      <c r="W279" s="19"/>
      <c r="X279" s="502">
        <f>SUM(X277:X278)</f>
        <v>0</v>
      </c>
      <c r="Y279" s="19"/>
      <c r="Z279" s="19"/>
      <c r="AA279" s="19"/>
      <c r="AB279" s="502">
        <f>SUM(AB277:AB278)</f>
        <v>0</v>
      </c>
      <c r="AC279" s="19"/>
      <c r="AD279" s="19"/>
      <c r="AE279" s="19"/>
      <c r="AF279" s="502">
        <f>SUM(AF277:AF278)</f>
        <v>0</v>
      </c>
      <c r="AG279" s="19"/>
      <c r="AH279" s="19"/>
      <c r="AI279" s="19"/>
      <c r="AJ279" s="502">
        <f>SUM(AJ277:AJ278)</f>
        <v>0</v>
      </c>
      <c r="AK279" s="19"/>
      <c r="AL279" s="19"/>
      <c r="AM279" s="19"/>
      <c r="AN279" s="502">
        <f>SUM(AN277:AN278)</f>
        <v>0</v>
      </c>
      <c r="AO279" s="19"/>
      <c r="AP279" s="19"/>
      <c r="AQ279" s="19"/>
      <c r="AR279" s="502">
        <f>SUM(AR277:AR278)</f>
        <v>0</v>
      </c>
      <c r="AS279" s="19"/>
      <c r="AT279" s="19"/>
      <c r="AU279" s="19"/>
      <c r="AV279" s="502">
        <f>SUM(AV277:AV278)</f>
        <v>0</v>
      </c>
      <c r="AW279" s="19"/>
      <c r="AX279" s="502">
        <f>SUM(AX277:AX278)</f>
        <v>0</v>
      </c>
      <c r="AY279" s="23"/>
      <c r="AZ279" s="80">
        <f>SUM(AZ277:AZ278)</f>
        <v>0</v>
      </c>
      <c r="BA279" s="23"/>
      <c r="BB279" s="89">
        <f>SUM(BB277:BB278)</f>
        <v>0</v>
      </c>
      <c r="BC279" s="66"/>
    </row>
    <row r="280" spans="1:55" s="21" customFormat="1" ht="15.75" x14ac:dyDescent="0.25">
      <c r="A280" s="506"/>
      <c r="B280" s="23"/>
      <c r="C280" s="23"/>
      <c r="D280" s="502"/>
      <c r="E280" s="23"/>
      <c r="F280" s="23"/>
      <c r="G280" s="23"/>
      <c r="H280" s="502"/>
      <c r="I280" s="23"/>
      <c r="J280" s="23"/>
      <c r="K280" s="23"/>
      <c r="L280" s="502"/>
      <c r="M280" s="23"/>
      <c r="N280" s="23"/>
      <c r="O280" s="23"/>
      <c r="P280" s="502"/>
      <c r="Q280" s="23"/>
      <c r="R280" s="23"/>
      <c r="S280" s="23"/>
      <c r="T280" s="502"/>
      <c r="U280" s="23"/>
      <c r="V280" s="23"/>
      <c r="W280" s="23"/>
      <c r="X280" s="502"/>
      <c r="Y280" s="23"/>
      <c r="Z280" s="23"/>
      <c r="AA280" s="23"/>
      <c r="AB280" s="502"/>
      <c r="AC280" s="23"/>
      <c r="AD280" s="23"/>
      <c r="AE280" s="23"/>
      <c r="AF280" s="502"/>
      <c r="AG280" s="23"/>
      <c r="AH280" s="23"/>
      <c r="AI280" s="23"/>
      <c r="AJ280" s="502"/>
      <c r="AK280" s="23"/>
      <c r="AL280" s="23"/>
      <c r="AM280" s="23"/>
      <c r="AN280" s="502"/>
      <c r="AO280" s="23"/>
      <c r="AP280" s="23"/>
      <c r="AQ280" s="23"/>
      <c r="AR280" s="502"/>
      <c r="AS280" s="23"/>
      <c r="AT280" s="23"/>
      <c r="AU280" s="23"/>
      <c r="AV280" s="502"/>
      <c r="AW280" s="23"/>
      <c r="AX280" s="502"/>
      <c r="AY280" s="23"/>
      <c r="AZ280" s="80"/>
      <c r="BA280" s="23"/>
      <c r="BB280" s="89"/>
      <c r="BC280" s="66"/>
    </row>
    <row r="281" spans="1:55" ht="16.5" thickBot="1" x14ac:dyDescent="0.3">
      <c r="A281" s="506"/>
      <c r="D281" s="73"/>
      <c r="H281" s="73"/>
      <c r="L281" s="73"/>
      <c r="P281" s="73"/>
      <c r="T281" s="73"/>
      <c r="X281" s="73"/>
      <c r="AB281" s="73"/>
      <c r="AF281" s="73"/>
      <c r="AJ281" s="73"/>
      <c r="AN281" s="73"/>
      <c r="AR281" s="73"/>
      <c r="AV281" s="73"/>
      <c r="AX281" s="73"/>
      <c r="AZ281" s="81"/>
      <c r="BB281" s="90"/>
      <c r="BC281" s="5"/>
    </row>
    <row r="282" spans="1:55" x14ac:dyDescent="0.2">
      <c r="AZ282" s="5"/>
      <c r="BB282" s="5"/>
      <c r="BC282" s="5"/>
    </row>
    <row r="283" spans="1:55" x14ac:dyDescent="0.2">
      <c r="AZ283" s="5"/>
      <c r="BB283" s="5"/>
      <c r="BC283" s="5"/>
    </row>
    <row r="284" spans="1:55" ht="14.25" x14ac:dyDescent="0.2">
      <c r="B284" s="9"/>
      <c r="C284" s="824"/>
      <c r="D284" s="824"/>
      <c r="E284" s="824"/>
      <c r="F284" s="824"/>
      <c r="G284" s="824"/>
      <c r="H284" s="824"/>
      <c r="I284" s="824"/>
      <c r="J284" s="824"/>
      <c r="K284" s="824"/>
      <c r="L284" s="824"/>
      <c r="M284" s="824"/>
      <c r="N284" s="824"/>
      <c r="O284" s="824"/>
      <c r="P284" s="824"/>
      <c r="Q284" s="824"/>
      <c r="R284" s="824"/>
      <c r="S284" s="824"/>
      <c r="T284" s="824"/>
      <c r="U284" s="824"/>
      <c r="V284" s="824"/>
      <c r="W284" s="824"/>
      <c r="X284" s="824"/>
      <c r="Y284" s="824"/>
      <c r="Z284" s="824"/>
      <c r="AA284" s="824"/>
      <c r="AB284" s="824"/>
      <c r="AC284" s="824"/>
      <c r="AD284" s="824"/>
      <c r="AE284" s="824"/>
      <c r="AF284" s="824"/>
      <c r="AG284" s="824"/>
      <c r="AH284" s="824"/>
      <c r="AI284" s="824"/>
      <c r="AJ284" s="824"/>
      <c r="AK284" s="824"/>
      <c r="AL284" s="824"/>
      <c r="AM284" s="824"/>
      <c r="AN284" s="824"/>
      <c r="AO284" s="824"/>
      <c r="AP284" s="824"/>
      <c r="AQ284" s="824"/>
      <c r="AR284" s="824"/>
      <c r="AS284" s="824"/>
      <c r="AT284" s="824"/>
      <c r="AU284" s="824"/>
      <c r="AV284" s="824"/>
      <c r="AW284" s="824"/>
      <c r="AX284" s="824"/>
      <c r="AY284" s="824"/>
      <c r="AZ284" s="824"/>
      <c r="BA284" s="824"/>
      <c r="BB284" s="824"/>
      <c r="BC284" s="5"/>
    </row>
    <row r="285" spans="1:55" ht="14.25" x14ac:dyDescent="0.2">
      <c r="B285" s="9"/>
      <c r="C285" s="824"/>
      <c r="D285" s="824"/>
      <c r="E285" s="824"/>
      <c r="F285" s="824"/>
      <c r="G285" s="824"/>
      <c r="H285" s="824"/>
      <c r="I285" s="824"/>
      <c r="J285" s="824"/>
      <c r="K285" s="824"/>
      <c r="L285" s="824"/>
      <c r="M285" s="824"/>
      <c r="N285" s="824"/>
      <c r="O285" s="824"/>
      <c r="P285" s="824"/>
      <c r="Q285" s="824"/>
      <c r="R285" s="824"/>
      <c r="S285" s="824"/>
      <c r="T285" s="824"/>
      <c r="U285" s="824"/>
      <c r="V285" s="824"/>
      <c r="W285" s="824"/>
      <c r="X285" s="824"/>
      <c r="Y285" s="824"/>
      <c r="Z285" s="824"/>
      <c r="AA285" s="824"/>
      <c r="AB285" s="824"/>
      <c r="AC285" s="824"/>
      <c r="AD285" s="824"/>
      <c r="AE285" s="824"/>
      <c r="AF285" s="824"/>
      <c r="AG285" s="824"/>
      <c r="AH285" s="824"/>
      <c r="AI285" s="824"/>
      <c r="AJ285" s="824"/>
      <c r="AK285" s="824"/>
      <c r="AL285" s="824"/>
      <c r="AM285" s="824"/>
      <c r="AN285" s="824"/>
      <c r="AO285" s="824"/>
      <c r="AP285" s="824"/>
      <c r="AQ285" s="824"/>
      <c r="AR285" s="824"/>
      <c r="AS285" s="824"/>
      <c r="AT285" s="824"/>
      <c r="AU285" s="824"/>
      <c r="AV285" s="824"/>
      <c r="AW285" s="824"/>
      <c r="AX285" s="824"/>
      <c r="AY285" s="824"/>
      <c r="AZ285" s="824"/>
      <c r="BA285" s="824"/>
      <c r="BB285" s="824"/>
      <c r="BC285" s="5"/>
    </row>
    <row r="286" spans="1:55" ht="14.25" x14ac:dyDescent="0.2">
      <c r="B286" s="26"/>
      <c r="C286" s="825"/>
      <c r="D286" s="825"/>
      <c r="E286" s="825"/>
      <c r="F286" s="825"/>
      <c r="G286" s="825"/>
      <c r="H286" s="825"/>
      <c r="I286" s="825"/>
      <c r="J286" s="825"/>
      <c r="K286" s="825"/>
      <c r="L286" s="825"/>
      <c r="M286" s="825"/>
      <c r="N286" s="825"/>
      <c r="O286" s="825"/>
      <c r="P286" s="825"/>
      <c r="Q286" s="825"/>
      <c r="R286" s="825"/>
      <c r="S286" s="825"/>
      <c r="T286" s="825"/>
      <c r="U286" s="825"/>
      <c r="V286" s="825"/>
      <c r="W286" s="825"/>
      <c r="X286" s="825"/>
      <c r="Y286" s="825"/>
      <c r="Z286" s="825"/>
      <c r="AA286" s="825"/>
      <c r="AB286" s="825"/>
      <c r="AC286" s="825"/>
      <c r="AD286" s="825"/>
      <c r="AE286" s="825"/>
      <c r="AF286" s="825"/>
      <c r="AG286" s="825"/>
      <c r="AH286" s="825"/>
      <c r="AI286" s="825"/>
      <c r="AJ286" s="825"/>
      <c r="AK286" s="825"/>
      <c r="AL286" s="825"/>
      <c r="AM286" s="825"/>
      <c r="AN286" s="825"/>
      <c r="AO286" s="825"/>
      <c r="AP286" s="825"/>
      <c r="AQ286" s="825"/>
      <c r="AR286" s="825"/>
      <c r="AS286" s="825"/>
      <c r="AT286" s="825"/>
      <c r="AU286" s="825"/>
      <c r="AV286" s="825"/>
      <c r="AW286" s="825"/>
      <c r="AX286" s="825"/>
      <c r="AY286" s="825"/>
      <c r="AZ286" s="825"/>
      <c r="BA286" s="825"/>
      <c r="BB286" s="825"/>
      <c r="BC286" s="7"/>
    </row>
    <row r="287" spans="1:55" x14ac:dyDescent="0.2">
      <c r="AZ287" s="5"/>
      <c r="BB287" s="5"/>
      <c r="BC287" s="5"/>
    </row>
    <row r="288" spans="1:55" x14ac:dyDescent="0.2">
      <c r="A288" s="761"/>
      <c r="B288" s="25"/>
      <c r="C288" s="823"/>
      <c r="D288" s="823"/>
      <c r="E288" s="823"/>
      <c r="F288" s="823"/>
      <c r="G288" s="823"/>
      <c r="H288" s="823"/>
      <c r="I288" s="823"/>
      <c r="J288" s="823"/>
      <c r="K288" s="823"/>
      <c r="L288" s="823"/>
      <c r="M288" s="823"/>
      <c r="N288" s="823"/>
      <c r="O288" s="823"/>
      <c r="P288" s="823"/>
      <c r="Q288" s="823"/>
      <c r="R288" s="823"/>
      <c r="S288" s="823"/>
      <c r="T288" s="823"/>
      <c r="U288" s="823"/>
      <c r="V288" s="823"/>
      <c r="W288" s="823"/>
      <c r="X288" s="823"/>
      <c r="Y288" s="823"/>
      <c r="Z288" s="823"/>
      <c r="AA288" s="823"/>
      <c r="AB288" s="823"/>
      <c r="AC288" s="823"/>
      <c r="AD288" s="823"/>
      <c r="AE288" s="823"/>
      <c r="AF288" s="823"/>
      <c r="AG288" s="823"/>
      <c r="AH288" s="823"/>
      <c r="AI288" s="823"/>
      <c r="AJ288" s="823"/>
      <c r="AK288" s="823"/>
      <c r="AL288" s="823"/>
      <c r="AM288" s="823"/>
      <c r="AN288" s="823"/>
      <c r="AO288" s="823"/>
      <c r="AP288" s="823"/>
      <c r="AQ288" s="823"/>
      <c r="AR288" s="823"/>
      <c r="AS288" s="823"/>
      <c r="AT288" s="823"/>
      <c r="AU288" s="823"/>
      <c r="AV288" s="823"/>
      <c r="AW288" s="823"/>
      <c r="AX288" s="823"/>
      <c r="AY288" s="823"/>
      <c r="AZ288" s="823"/>
      <c r="BA288" s="823"/>
      <c r="BB288" s="823"/>
      <c r="BC288" s="5"/>
    </row>
    <row r="289" spans="1:57" x14ac:dyDescent="0.2">
      <c r="AZ289" s="5"/>
      <c r="BB289" s="5"/>
      <c r="BC289" s="5"/>
    </row>
    <row r="290" spans="1:57" x14ac:dyDescent="0.2">
      <c r="A290" s="409"/>
      <c r="D290" s="409"/>
      <c r="H290" s="409"/>
      <c r="L290" s="409"/>
      <c r="P290" s="409"/>
      <c r="T290" s="409"/>
      <c r="X290" s="409"/>
      <c r="AB290" s="409"/>
      <c r="AF290" s="409"/>
      <c r="AJ290" s="409"/>
      <c r="AN290" s="409"/>
      <c r="AR290" s="409"/>
      <c r="AV290" s="409"/>
      <c r="AX290" s="409"/>
      <c r="AZ290" s="5"/>
      <c r="BB290" s="5"/>
      <c r="BC290" s="5"/>
    </row>
    <row r="291" spans="1:57" x14ac:dyDescent="0.2">
      <c r="A291" s="409"/>
      <c r="D291" s="409"/>
      <c r="H291" s="409"/>
      <c r="L291" s="409"/>
      <c r="P291" s="409"/>
      <c r="T291" s="409"/>
      <c r="X291" s="409"/>
      <c r="AB291" s="409"/>
      <c r="AF291" s="409"/>
      <c r="AJ291" s="409"/>
      <c r="AN291" s="409"/>
      <c r="AR291" s="409"/>
      <c r="AV291" s="409"/>
      <c r="AX291" s="409"/>
      <c r="AZ291" s="5"/>
      <c r="BB291" s="5"/>
      <c r="BC291" s="5"/>
      <c r="BE291" s="761"/>
    </row>
    <row r="292" spans="1:57" x14ac:dyDescent="0.2">
      <c r="A292" s="409"/>
      <c r="D292" s="409"/>
      <c r="H292" s="409"/>
      <c r="L292" s="409"/>
      <c r="P292" s="409"/>
      <c r="T292" s="409"/>
      <c r="X292" s="409"/>
      <c r="AB292" s="409"/>
      <c r="AF292" s="409"/>
      <c r="AJ292" s="409"/>
      <c r="AN292" s="409"/>
      <c r="AR292" s="409"/>
      <c r="AV292" s="409"/>
      <c r="AX292" s="409"/>
      <c r="AZ292" s="5"/>
      <c r="BB292" s="5"/>
      <c r="BC292" s="5"/>
      <c r="BD292" s="761"/>
    </row>
    <row r="293" spans="1:57" x14ac:dyDescent="0.2">
      <c r="A293" s="409"/>
      <c r="D293" s="409"/>
      <c r="H293" s="409"/>
      <c r="L293" s="409"/>
      <c r="P293" s="409"/>
      <c r="T293" s="409"/>
      <c r="X293" s="409"/>
      <c r="AB293" s="409"/>
      <c r="AF293" s="409"/>
      <c r="AJ293" s="409"/>
      <c r="AN293" s="409"/>
      <c r="AR293" s="409"/>
      <c r="AV293" s="409"/>
      <c r="AX293" s="409"/>
      <c r="AZ293" s="5"/>
      <c r="BB293" s="5"/>
      <c r="BC293" s="5"/>
    </row>
    <row r="294" spans="1:57" x14ac:dyDescent="0.2">
      <c r="A294" s="409"/>
      <c r="D294" s="409"/>
      <c r="H294" s="409"/>
      <c r="L294" s="409"/>
      <c r="P294" s="409"/>
      <c r="T294" s="409"/>
      <c r="X294" s="409"/>
      <c r="AB294" s="409"/>
      <c r="AF294" s="409"/>
      <c r="AJ294" s="409"/>
      <c r="AN294" s="409"/>
      <c r="AR294" s="409"/>
      <c r="AV294" s="409"/>
      <c r="AX294" s="409"/>
      <c r="AZ294" s="5"/>
      <c r="BB294" s="5"/>
      <c r="BC294" s="5"/>
    </row>
    <row r="295" spans="1:57" x14ac:dyDescent="0.2">
      <c r="A295" s="409"/>
      <c r="D295" s="409"/>
      <c r="H295" s="409"/>
      <c r="L295" s="409"/>
      <c r="P295" s="409"/>
      <c r="T295" s="409"/>
      <c r="X295" s="409"/>
      <c r="AB295" s="409"/>
      <c r="AF295" s="409"/>
      <c r="AJ295" s="409"/>
      <c r="AN295" s="409"/>
      <c r="AR295" s="409"/>
      <c r="AV295" s="409"/>
      <c r="AX295" s="409"/>
      <c r="AZ295" s="5"/>
      <c r="BB295" s="5"/>
      <c r="BC295" s="5"/>
    </row>
    <row r="296" spans="1:57" x14ac:dyDescent="0.2">
      <c r="A296" s="409"/>
      <c r="D296" s="409"/>
      <c r="H296" s="409"/>
      <c r="L296" s="409"/>
      <c r="P296" s="409"/>
      <c r="T296" s="409"/>
      <c r="X296" s="409"/>
      <c r="AB296" s="409"/>
      <c r="AF296" s="409"/>
      <c r="AJ296" s="409"/>
      <c r="AN296" s="409"/>
      <c r="AR296" s="409"/>
      <c r="AV296" s="409"/>
      <c r="AX296" s="409"/>
      <c r="AZ296" s="5"/>
      <c r="BB296" s="5"/>
      <c r="BC296" s="5"/>
    </row>
    <row r="297" spans="1:57" x14ac:dyDescent="0.2">
      <c r="A297" s="409"/>
      <c r="D297" s="409"/>
      <c r="H297" s="409"/>
      <c r="L297" s="409"/>
      <c r="P297" s="409"/>
      <c r="T297" s="409"/>
      <c r="X297" s="409"/>
      <c r="AB297" s="409"/>
      <c r="AF297" s="409"/>
      <c r="AJ297" s="409"/>
      <c r="AN297" s="409"/>
      <c r="AR297" s="409"/>
      <c r="AV297" s="409"/>
      <c r="AX297" s="409"/>
      <c r="AZ297" s="5"/>
      <c r="BB297" s="5"/>
      <c r="BC297" s="5"/>
    </row>
    <row r="298" spans="1:57" x14ac:dyDescent="0.2">
      <c r="A298" s="409"/>
      <c r="D298" s="409"/>
      <c r="H298" s="409"/>
      <c r="L298" s="409"/>
      <c r="P298" s="409"/>
      <c r="T298" s="409"/>
      <c r="X298" s="409"/>
      <c r="AB298" s="409"/>
      <c r="AF298" s="409"/>
      <c r="AJ298" s="409"/>
      <c r="AN298" s="409"/>
      <c r="AR298" s="409"/>
      <c r="AV298" s="409"/>
      <c r="AX298" s="409"/>
      <c r="AZ298" s="5"/>
      <c r="BB298" s="5"/>
      <c r="BC298" s="5"/>
    </row>
    <row r="299" spans="1:57" x14ac:dyDescent="0.2">
      <c r="A299" s="409"/>
      <c r="D299" s="409"/>
      <c r="H299" s="409"/>
      <c r="L299" s="409"/>
      <c r="P299" s="409"/>
      <c r="T299" s="409"/>
      <c r="X299" s="409"/>
      <c r="AB299" s="409"/>
      <c r="AF299" s="409"/>
      <c r="AJ299" s="409"/>
      <c r="AN299" s="409"/>
      <c r="AR299" s="409"/>
      <c r="AV299" s="409"/>
      <c r="AX299" s="409"/>
      <c r="AZ299" s="5"/>
      <c r="BB299" s="5"/>
      <c r="BC299" s="5"/>
    </row>
    <row r="300" spans="1:57" x14ac:dyDescent="0.2">
      <c r="A300" s="409"/>
      <c r="D300" s="409"/>
      <c r="H300" s="409"/>
      <c r="L300" s="409"/>
      <c r="P300" s="409"/>
      <c r="T300" s="409"/>
      <c r="X300" s="409"/>
      <c r="AB300" s="409"/>
      <c r="AF300" s="409"/>
      <c r="AJ300" s="409"/>
      <c r="AN300" s="409"/>
      <c r="AR300" s="409"/>
      <c r="AV300" s="409"/>
      <c r="AX300" s="409"/>
      <c r="AZ300" s="5"/>
      <c r="BB300" s="5"/>
      <c r="BC300" s="5"/>
    </row>
    <row r="301" spans="1:57" x14ac:dyDescent="0.2">
      <c r="A301" s="409"/>
      <c r="D301" s="409"/>
      <c r="H301" s="409"/>
      <c r="L301" s="409"/>
      <c r="P301" s="409"/>
      <c r="T301" s="409"/>
      <c r="X301" s="409"/>
      <c r="AB301" s="409"/>
      <c r="AF301" s="409"/>
      <c r="AJ301" s="409"/>
      <c r="AN301" s="409"/>
      <c r="AR301" s="409"/>
      <c r="AV301" s="409"/>
      <c r="AX301" s="409"/>
      <c r="AZ301" s="5"/>
      <c r="BB301" s="5"/>
      <c r="BC301" s="5"/>
    </row>
    <row r="302" spans="1:57" x14ac:dyDescent="0.2">
      <c r="A302" s="409"/>
      <c r="D302" s="409"/>
      <c r="H302" s="409"/>
      <c r="L302" s="409"/>
      <c r="P302" s="409"/>
      <c r="T302" s="409"/>
      <c r="X302" s="409"/>
      <c r="AB302" s="409"/>
      <c r="AF302" s="409"/>
      <c r="AJ302" s="409"/>
      <c r="AN302" s="409"/>
      <c r="AR302" s="409"/>
      <c r="AV302" s="409"/>
      <c r="AX302" s="409"/>
      <c r="AZ302" s="5"/>
      <c r="BB302" s="5"/>
      <c r="BC302" s="5"/>
    </row>
    <row r="303" spans="1:57" x14ac:dyDescent="0.2">
      <c r="A303" s="409"/>
      <c r="D303" s="409"/>
      <c r="H303" s="409"/>
      <c r="L303" s="409"/>
      <c r="P303" s="409"/>
      <c r="T303" s="409"/>
      <c r="X303" s="409"/>
      <c r="AB303" s="409"/>
      <c r="AF303" s="409"/>
      <c r="AJ303" s="409"/>
      <c r="AN303" s="409"/>
      <c r="AR303" s="409"/>
      <c r="AV303" s="409"/>
      <c r="AX303" s="409"/>
      <c r="AZ303" s="5"/>
      <c r="BB303" s="5"/>
      <c r="BC303" s="5"/>
    </row>
    <row r="304" spans="1:57" x14ac:dyDescent="0.2">
      <c r="A304" s="409"/>
      <c r="D304" s="409"/>
      <c r="H304" s="409"/>
      <c r="L304" s="409"/>
      <c r="P304" s="409"/>
      <c r="T304" s="409"/>
      <c r="X304" s="409"/>
      <c r="AB304" s="409"/>
      <c r="AF304" s="409"/>
      <c r="AJ304" s="409"/>
      <c r="AN304" s="409"/>
      <c r="AR304" s="409"/>
      <c r="AV304" s="409"/>
      <c r="AX304" s="409"/>
      <c r="AZ304" s="5"/>
      <c r="BB304" s="5"/>
      <c r="BC304" s="5"/>
    </row>
    <row r="305" spans="1:55" x14ac:dyDescent="0.2">
      <c r="A305" s="409"/>
      <c r="D305" s="409"/>
      <c r="H305" s="409"/>
      <c r="L305" s="409"/>
      <c r="P305" s="409"/>
      <c r="T305" s="409"/>
      <c r="X305" s="409"/>
      <c r="AB305" s="409"/>
      <c r="AF305" s="409"/>
      <c r="AJ305" s="409"/>
      <c r="AN305" s="409"/>
      <c r="AR305" s="409"/>
      <c r="AV305" s="409"/>
      <c r="AX305" s="409"/>
      <c r="AZ305" s="5"/>
      <c r="BB305" s="5"/>
      <c r="BC305" s="5"/>
    </row>
    <row r="306" spans="1:55" x14ac:dyDescent="0.2">
      <c r="A306" s="409"/>
      <c r="D306" s="409"/>
      <c r="H306" s="409"/>
      <c r="L306" s="409"/>
      <c r="P306" s="409"/>
      <c r="T306" s="409"/>
      <c r="X306" s="409"/>
      <c r="AB306" s="409"/>
      <c r="AF306" s="409"/>
      <c r="AJ306" s="409"/>
      <c r="AN306" s="409"/>
      <c r="AR306" s="409"/>
      <c r="AV306" s="409"/>
      <c r="AX306" s="409"/>
      <c r="AZ306" s="5"/>
      <c r="BB306" s="5"/>
      <c r="BC306" s="5"/>
    </row>
    <row r="307" spans="1:55" x14ac:dyDescent="0.2">
      <c r="A307" s="409"/>
      <c r="D307" s="409"/>
      <c r="H307" s="409"/>
      <c r="L307" s="409"/>
      <c r="P307" s="409"/>
      <c r="T307" s="409"/>
      <c r="X307" s="409"/>
      <c r="AB307" s="409"/>
      <c r="AF307" s="409"/>
      <c r="AJ307" s="409"/>
      <c r="AN307" s="409"/>
      <c r="AR307" s="409"/>
      <c r="AV307" s="409"/>
      <c r="AX307" s="409"/>
      <c r="AZ307" s="5"/>
      <c r="BB307" s="5"/>
      <c r="BC307" s="5"/>
    </row>
    <row r="308" spans="1:55" x14ac:dyDescent="0.2">
      <c r="A308" s="409"/>
      <c r="D308" s="409"/>
      <c r="H308" s="409"/>
      <c r="L308" s="409"/>
      <c r="P308" s="409"/>
      <c r="T308" s="409"/>
      <c r="X308" s="409"/>
      <c r="AB308" s="409"/>
      <c r="AF308" s="409"/>
      <c r="AJ308" s="409"/>
      <c r="AN308" s="409"/>
      <c r="AR308" s="409"/>
      <c r="AV308" s="409"/>
      <c r="AX308" s="409"/>
      <c r="AZ308" s="5"/>
      <c r="BB308" s="5"/>
      <c r="BC308" s="5"/>
    </row>
    <row r="309" spans="1:55" x14ac:dyDescent="0.2">
      <c r="A309" s="409"/>
      <c r="D309" s="409"/>
      <c r="H309" s="409"/>
      <c r="L309" s="409"/>
      <c r="P309" s="409"/>
      <c r="T309" s="409"/>
      <c r="X309" s="409"/>
      <c r="AB309" s="409"/>
      <c r="AF309" s="409"/>
      <c r="AJ309" s="409"/>
      <c r="AN309" s="409"/>
      <c r="AR309" s="409"/>
      <c r="AV309" s="409"/>
      <c r="AX309" s="409"/>
      <c r="AZ309" s="5"/>
      <c r="BB309" s="5"/>
      <c r="BC309" s="5"/>
    </row>
    <row r="310" spans="1:55" x14ac:dyDescent="0.2">
      <c r="A310" s="409"/>
      <c r="D310" s="409"/>
      <c r="H310" s="409"/>
      <c r="L310" s="409"/>
      <c r="P310" s="409"/>
      <c r="T310" s="409"/>
      <c r="X310" s="409"/>
      <c r="AB310" s="409"/>
      <c r="AF310" s="409"/>
      <c r="AJ310" s="409"/>
      <c r="AN310" s="409"/>
      <c r="AR310" s="409"/>
      <c r="AV310" s="409"/>
      <c r="AX310" s="409"/>
      <c r="AZ310" s="5"/>
      <c r="BB310" s="5"/>
      <c r="BC310" s="5"/>
    </row>
    <row r="311" spans="1:55" x14ac:dyDescent="0.2">
      <c r="A311" s="409"/>
      <c r="D311" s="409"/>
      <c r="H311" s="409"/>
      <c r="L311" s="409"/>
      <c r="P311" s="409"/>
      <c r="T311" s="409"/>
      <c r="X311" s="409"/>
      <c r="AB311" s="409"/>
      <c r="AF311" s="409"/>
      <c r="AJ311" s="409"/>
      <c r="AN311" s="409"/>
      <c r="AR311" s="409"/>
      <c r="AV311" s="409"/>
      <c r="AX311" s="409"/>
      <c r="AZ311" s="5"/>
      <c r="BB311" s="5"/>
      <c r="BC311" s="5"/>
    </row>
    <row r="312" spans="1:55" x14ac:dyDescent="0.2">
      <c r="A312" s="409"/>
      <c r="D312" s="409"/>
      <c r="H312" s="409"/>
      <c r="L312" s="409"/>
      <c r="P312" s="409"/>
      <c r="T312" s="409"/>
      <c r="X312" s="409"/>
      <c r="AB312" s="409"/>
      <c r="AF312" s="409"/>
      <c r="AJ312" s="409"/>
      <c r="AN312" s="409"/>
      <c r="AR312" s="409"/>
      <c r="AV312" s="409"/>
      <c r="AX312" s="409"/>
      <c r="AZ312" s="5"/>
      <c r="BB312" s="5"/>
      <c r="BC312" s="5"/>
    </row>
    <row r="313" spans="1:55" x14ac:dyDescent="0.2">
      <c r="A313" s="409"/>
      <c r="D313" s="409"/>
      <c r="H313" s="409"/>
      <c r="L313" s="409"/>
      <c r="P313" s="409"/>
      <c r="T313" s="409"/>
      <c r="X313" s="409"/>
      <c r="AB313" s="409"/>
      <c r="AF313" s="409"/>
      <c r="AJ313" s="409"/>
      <c r="AN313" s="409"/>
      <c r="AR313" s="409"/>
      <c r="AV313" s="409"/>
      <c r="AX313" s="409"/>
      <c r="AZ313" s="5"/>
      <c r="BB313" s="5"/>
      <c r="BC313" s="5"/>
    </row>
    <row r="314" spans="1:55" x14ac:dyDescent="0.2">
      <c r="A314" s="409"/>
      <c r="D314" s="409"/>
      <c r="H314" s="409"/>
      <c r="L314" s="409"/>
      <c r="P314" s="409"/>
      <c r="T314" s="409"/>
      <c r="X314" s="409"/>
      <c r="AB314" s="409"/>
      <c r="AF314" s="409"/>
      <c r="AJ314" s="409"/>
      <c r="AN314" s="409"/>
      <c r="AR314" s="409"/>
      <c r="AV314" s="409"/>
      <c r="AX314" s="409"/>
      <c r="AZ314" s="5"/>
      <c r="BB314" s="5"/>
      <c r="BC314" s="5"/>
    </row>
    <row r="315" spans="1:55" x14ac:dyDescent="0.2">
      <c r="A315" s="409"/>
      <c r="D315" s="409"/>
      <c r="H315" s="409"/>
      <c r="L315" s="409"/>
      <c r="P315" s="409"/>
      <c r="T315" s="409"/>
      <c r="X315" s="409"/>
      <c r="AB315" s="409"/>
      <c r="AF315" s="409"/>
      <c r="AJ315" s="409"/>
      <c r="AN315" s="409"/>
      <c r="AR315" s="409"/>
      <c r="AV315" s="409"/>
      <c r="AX315" s="409"/>
      <c r="AZ315" s="5"/>
      <c r="BB315" s="5"/>
      <c r="BC315" s="5"/>
    </row>
    <row r="316" spans="1:55" x14ac:dyDescent="0.2">
      <c r="A316" s="409"/>
      <c r="D316" s="409"/>
      <c r="H316" s="409"/>
      <c r="L316" s="409"/>
      <c r="P316" s="409"/>
      <c r="T316" s="409"/>
      <c r="X316" s="409"/>
      <c r="AB316" s="409"/>
      <c r="AF316" s="409"/>
      <c r="AJ316" s="409"/>
      <c r="AN316" s="409"/>
      <c r="AR316" s="409"/>
      <c r="AV316" s="409"/>
      <c r="AX316" s="409"/>
      <c r="AZ316" s="5"/>
      <c r="BB316" s="5"/>
      <c r="BC316" s="5"/>
    </row>
    <row r="317" spans="1:55" x14ac:dyDescent="0.2">
      <c r="A317" s="409"/>
      <c r="D317" s="409"/>
      <c r="H317" s="409"/>
      <c r="L317" s="409"/>
      <c r="P317" s="409"/>
      <c r="T317" s="409"/>
      <c r="X317" s="409"/>
      <c r="AB317" s="409"/>
      <c r="AF317" s="409"/>
      <c r="AJ317" s="409"/>
      <c r="AN317" s="409"/>
      <c r="AR317" s="409"/>
      <c r="AV317" s="409"/>
      <c r="AX317" s="409"/>
      <c r="AZ317" s="5"/>
      <c r="BB317" s="5"/>
      <c r="BC317" s="5"/>
    </row>
    <row r="318" spans="1:55" x14ac:dyDescent="0.2">
      <c r="A318" s="409"/>
      <c r="D318" s="409"/>
      <c r="H318" s="409"/>
      <c r="L318" s="409"/>
      <c r="P318" s="409"/>
      <c r="T318" s="409"/>
      <c r="X318" s="409"/>
      <c r="AB318" s="409"/>
      <c r="AF318" s="409"/>
      <c r="AJ318" s="409"/>
      <c r="AN318" s="409"/>
      <c r="AR318" s="409"/>
      <c r="AV318" s="409"/>
      <c r="AX318" s="409"/>
      <c r="AZ318" s="5"/>
      <c r="BB318" s="5"/>
      <c r="BC318" s="5"/>
    </row>
    <row r="319" spans="1:55" x14ac:dyDescent="0.2">
      <c r="A319" s="409"/>
      <c r="D319" s="409"/>
      <c r="H319" s="409"/>
      <c r="L319" s="409"/>
      <c r="P319" s="409"/>
      <c r="T319" s="409"/>
      <c r="X319" s="409"/>
      <c r="AB319" s="409"/>
      <c r="AF319" s="409"/>
      <c r="AJ319" s="409"/>
      <c r="AN319" s="409"/>
      <c r="AR319" s="409"/>
      <c r="AV319" s="409"/>
      <c r="AX319" s="409"/>
      <c r="AZ319" s="5"/>
      <c r="BB319" s="5"/>
      <c r="BC319" s="5"/>
    </row>
    <row r="320" spans="1:55" x14ac:dyDescent="0.2">
      <c r="A320" s="409"/>
      <c r="D320" s="409"/>
      <c r="H320" s="409"/>
      <c r="L320" s="409"/>
      <c r="P320" s="409"/>
      <c r="T320" s="409"/>
      <c r="X320" s="409"/>
      <c r="AB320" s="409"/>
      <c r="AF320" s="409"/>
      <c r="AJ320" s="409"/>
      <c r="AN320" s="409"/>
      <c r="AR320" s="409"/>
      <c r="AV320" s="409"/>
      <c r="AX320" s="409"/>
      <c r="AZ320" s="5"/>
      <c r="BB320" s="5"/>
      <c r="BC320" s="5"/>
    </row>
    <row r="321" spans="1:55" x14ac:dyDescent="0.2">
      <c r="A321" s="409"/>
      <c r="D321" s="409"/>
      <c r="H321" s="409"/>
      <c r="L321" s="409"/>
      <c r="P321" s="409"/>
      <c r="T321" s="409"/>
      <c r="X321" s="409"/>
      <c r="AB321" s="409"/>
      <c r="AF321" s="409"/>
      <c r="AJ321" s="409"/>
      <c r="AN321" s="409"/>
      <c r="AR321" s="409"/>
      <c r="AV321" s="409"/>
      <c r="AX321" s="409"/>
      <c r="AZ321" s="5"/>
      <c r="BB321" s="5"/>
      <c r="BC321" s="5"/>
    </row>
  </sheetData>
  <mergeCells count="36">
    <mergeCell ref="X2:X3"/>
    <mergeCell ref="D2:D3"/>
    <mergeCell ref="H2:H3"/>
    <mergeCell ref="L2:L3"/>
    <mergeCell ref="P2:P3"/>
    <mergeCell ref="T2:T3"/>
    <mergeCell ref="AX2:AX3"/>
    <mergeCell ref="AZ2:AZ3"/>
    <mergeCell ref="BB2:BB3"/>
    <mergeCell ref="B4:C4"/>
    <mergeCell ref="D265:D266"/>
    <mergeCell ref="H265:H266"/>
    <mergeCell ref="L265:L266"/>
    <mergeCell ref="P265:P266"/>
    <mergeCell ref="T265:T266"/>
    <mergeCell ref="X265:X266"/>
    <mergeCell ref="AB2:AB3"/>
    <mergeCell ref="AF2:AF3"/>
    <mergeCell ref="AJ2:AJ3"/>
    <mergeCell ref="AN2:AN3"/>
    <mergeCell ref="AR2:AR3"/>
    <mergeCell ref="AV2:AV3"/>
    <mergeCell ref="C286:BB286"/>
    <mergeCell ref="C288:BB288"/>
    <mergeCell ref="AX265:AX266"/>
    <mergeCell ref="AZ265:AZ266"/>
    <mergeCell ref="BB265:BB266"/>
    <mergeCell ref="A266:C266"/>
    <mergeCell ref="C284:BB284"/>
    <mergeCell ref="C285:BB285"/>
    <mergeCell ref="AB265:AB266"/>
    <mergeCell ref="AF265:AF266"/>
    <mergeCell ref="AJ265:AJ266"/>
    <mergeCell ref="AN265:AN266"/>
    <mergeCell ref="AR265:AR266"/>
    <mergeCell ref="AV265:AV26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'Budgeting Worksheet'!$BS$1:$BS$6</xm:f>
          </x14:formula1>
          <xm:sqref>B4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tabColor theme="4" tint="-0.249977111117893"/>
    <pageSetUpPr fitToPage="1"/>
  </sheetPr>
  <dimension ref="A1:A249"/>
  <sheetViews>
    <sheetView workbookViewId="0">
      <pane xSplit="1" ySplit="1" topLeftCell="B2" activePane="bottomRight" state="frozenSplit"/>
      <selection pane="topRight" activeCell="H1" sqref="H1"/>
      <selection pane="bottomLeft" activeCell="A2" sqref="A2"/>
      <selection pane="bottomRight"/>
    </sheetView>
  </sheetViews>
  <sheetFormatPr defaultColWidth="8.85546875" defaultRowHeight="12.75" x14ac:dyDescent="0.2"/>
  <sheetData>
    <row r="1" s="2" customFormat="1" x14ac:dyDescent="0.2"/>
    <row r="16" ht="25.5" customHeight="1" x14ac:dyDescent="0.2"/>
    <row r="26" ht="25.5" customHeight="1" x14ac:dyDescent="0.2"/>
    <row r="32" ht="25.5" customHeight="1" x14ac:dyDescent="0.2"/>
    <row r="36" ht="25.5" customHeight="1" x14ac:dyDescent="0.2"/>
    <row r="41" ht="25.5" customHeight="1" x14ac:dyDescent="0.2"/>
    <row r="43" ht="25.5" customHeight="1" x14ac:dyDescent="0.2"/>
    <row r="50" ht="25.5" customHeight="1" x14ac:dyDescent="0.2"/>
    <row r="56" ht="25.5" customHeight="1" x14ac:dyDescent="0.2"/>
    <row r="61" ht="25.5" customHeight="1" x14ac:dyDescent="0.2"/>
    <row r="63" ht="25.5" customHeight="1" x14ac:dyDescent="0.2"/>
    <row r="73" ht="25.5" customHeight="1" x14ac:dyDescent="0.2"/>
    <row r="83" ht="25.5" customHeight="1" x14ac:dyDescent="0.2"/>
    <row r="90" ht="25.5" customHeight="1" x14ac:dyDescent="0.2"/>
    <row r="100" ht="25.5" customHeight="1" x14ac:dyDescent="0.2"/>
    <row r="103" ht="25.5" customHeight="1" x14ac:dyDescent="0.2"/>
    <row r="104" ht="25.5" customHeight="1" x14ac:dyDescent="0.2"/>
    <row r="112" ht="25.5" customHeight="1" x14ac:dyDescent="0.2"/>
    <row r="123" ht="25.5" customHeight="1" x14ac:dyDescent="0.2"/>
    <row r="131" ht="25.5" customHeight="1" x14ac:dyDescent="0.2"/>
    <row r="139" ht="25.5" customHeight="1" x14ac:dyDescent="0.2"/>
    <row r="157" ht="25.5" customHeight="1" x14ac:dyDescent="0.2"/>
    <row r="168" ht="25.5" customHeight="1" x14ac:dyDescent="0.2"/>
    <row r="174" ht="25.5" customHeight="1" x14ac:dyDescent="0.2"/>
    <row r="180" ht="25.5" customHeight="1" x14ac:dyDescent="0.2"/>
    <row r="193" ht="25.5" customHeight="1" x14ac:dyDescent="0.2"/>
    <row r="198" ht="25.5" customHeight="1" x14ac:dyDescent="0.2"/>
    <row r="203" ht="25.5" customHeight="1" x14ac:dyDescent="0.2"/>
    <row r="210" ht="25.5" customHeight="1" x14ac:dyDescent="0.2"/>
    <row r="215" ht="25.5" customHeight="1" x14ac:dyDescent="0.2"/>
    <row r="220" ht="25.5" customHeight="1" x14ac:dyDescent="0.2"/>
    <row r="226" ht="25.5" customHeight="1" x14ac:dyDescent="0.2"/>
    <row r="230" ht="25.5" customHeight="1" x14ac:dyDescent="0.2"/>
    <row r="233" ht="25.5" customHeight="1" x14ac:dyDescent="0.2"/>
    <row r="234" ht="25.5" customHeight="1" x14ac:dyDescent="0.2"/>
    <row r="242" ht="25.5" customHeight="1" x14ac:dyDescent="0.2"/>
    <row r="243" ht="25.5" customHeight="1" x14ac:dyDescent="0.2"/>
    <row r="248" ht="25.5" customHeight="1" x14ac:dyDescent="0.2"/>
    <row r="249" s="197" customFormat="1" ht="25.5" customHeight="1" x14ac:dyDescent="0.2"/>
  </sheetData>
  <pageMargins left="0.7" right="0.7" top="0.75" bottom="0.75" header="0.1" footer="0.3"/>
  <pageSetup fitToHeight="3" orientation="portrait" r:id="rId1"/>
  <headerFooter>
    <oddHeader>&amp;L&amp;"Arial,Bold"&amp;8 11:54 AM
&amp;"Arial,Bold"&amp;8 01/09/14
&amp;"Arial,Bold"&amp;8 Accrual Basis&amp;C&amp;"Arial,Bold"&amp;12 Results Learning LLC
&amp;"Arial,Bold"&amp;14 Budget Dump 2014
&amp;"Arial,Bold"&amp;10 January 2011 through December 2013</oddHeader>
    <oddFooter>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BW1184"/>
  <sheetViews>
    <sheetView showGridLines="0" tabSelected="1" zoomScale="90" zoomScaleNormal="90" zoomScalePageLayoutView="90" workbookViewId="0">
      <pane xSplit="6" ySplit="7" topLeftCell="BC344" activePane="bottomRight" state="frozen"/>
      <selection pane="topRight" activeCell="G1" sqref="G1"/>
      <selection pane="bottomLeft" activeCell="A7" sqref="A7"/>
      <selection pane="bottomRight" activeCell="BN1142" sqref="BN1142"/>
    </sheetView>
  </sheetViews>
  <sheetFormatPr defaultColWidth="8.85546875" defaultRowHeight="12.75" x14ac:dyDescent="0.2"/>
  <cols>
    <col min="1" max="1" width="0.85546875" customWidth="1"/>
    <col min="2" max="2" width="1.42578125" customWidth="1"/>
    <col min="3" max="3" width="10.85546875" style="2" customWidth="1"/>
    <col min="4" max="4" width="10" customWidth="1"/>
    <col min="5" max="5" width="32.42578125" customWidth="1"/>
    <col min="6" max="6" width="33.140625" customWidth="1"/>
    <col min="7" max="7" width="7.140625" style="44" customWidth="1"/>
    <col min="8" max="8" width="17.140625" style="44" customWidth="1"/>
    <col min="9" max="9" width="14.42578125" style="30" bestFit="1" customWidth="1"/>
    <col min="10" max="10" width="17.42578125" style="30" customWidth="1"/>
    <col min="11" max="12" width="7.140625" style="44" customWidth="1"/>
    <col min="13" max="13" width="12.42578125" style="30" customWidth="1"/>
    <col min="14" max="14" width="15.140625" style="30" customWidth="1"/>
    <col min="15" max="16" width="7.140625" style="44" customWidth="1"/>
    <col min="17" max="17" width="13" style="30" bestFit="1" customWidth="1"/>
    <col min="18" max="18" width="14.85546875" style="30" customWidth="1"/>
    <col min="19" max="20" width="7.140625" style="44" customWidth="1"/>
    <col min="21" max="21" width="12.42578125" style="30" customWidth="1"/>
    <col min="22" max="22" width="15" style="30" customWidth="1"/>
    <col min="23" max="24" width="7.140625" style="44" customWidth="1"/>
    <col min="25" max="25" width="13" style="30" bestFit="1" customWidth="1"/>
    <col min="26" max="26" width="15" style="30" customWidth="1"/>
    <col min="27" max="28" width="7.140625" style="44" customWidth="1"/>
    <col min="29" max="29" width="13" style="30" customWidth="1"/>
    <col min="30" max="30" width="15" style="30" customWidth="1"/>
    <col min="31" max="32" width="7.140625" style="44" customWidth="1"/>
    <col min="33" max="33" width="12.42578125" style="30" bestFit="1" customWidth="1"/>
    <col min="34" max="34" width="13.85546875" style="30" customWidth="1"/>
    <col min="35" max="36" width="7.140625" style="44" customWidth="1"/>
    <col min="37" max="37" width="13" style="30" bestFit="1" customWidth="1"/>
    <col min="38" max="38" width="14.42578125" style="30" customWidth="1"/>
    <col min="39" max="40" width="7.140625" style="44" customWidth="1"/>
    <col min="41" max="41" width="12.140625" style="30" customWidth="1"/>
    <col min="42" max="42" width="15.140625" style="30" customWidth="1"/>
    <col min="43" max="44" width="7.140625" style="44" customWidth="1"/>
    <col min="45" max="45" width="12.140625" style="30" customWidth="1"/>
    <col min="46" max="46" width="18.140625" style="30" customWidth="1"/>
    <col min="47" max="48" width="7.140625" style="44" customWidth="1"/>
    <col min="49" max="49" width="12.42578125" style="30" customWidth="1"/>
    <col min="50" max="50" width="17.42578125" style="30" customWidth="1"/>
    <col min="51" max="52" width="7.140625" style="44" customWidth="1"/>
    <col min="53" max="53" width="12.42578125" style="30" bestFit="1" customWidth="1"/>
    <col min="54" max="54" width="18.85546875" style="237" customWidth="1"/>
    <col min="55" max="55" width="1" style="30" customWidth="1"/>
    <col min="56" max="56" width="22.42578125" style="2" customWidth="1"/>
    <col min="57" max="57" width="1" style="2" customWidth="1"/>
    <col min="58" max="58" width="18.42578125" style="2" customWidth="1"/>
    <col min="59" max="59" width="1" style="2" customWidth="1"/>
    <col min="60" max="60" width="18.42578125" style="2" customWidth="1"/>
    <col min="61" max="61" width="1" style="2" customWidth="1"/>
    <col min="62" max="62" width="22.42578125" style="2" customWidth="1"/>
    <col min="63" max="63" width="1" style="2" customWidth="1"/>
    <col min="64" max="64" width="22.42578125" style="2" customWidth="1"/>
    <col min="65" max="65" width="2.140625" style="2" customWidth="1"/>
    <col min="66" max="66" width="21.42578125" style="2" customWidth="1"/>
    <col min="67" max="67" width="2.85546875" customWidth="1"/>
    <col min="68" max="68" width="17.42578125" bestFit="1" customWidth="1"/>
    <col min="69" max="69" width="10" bestFit="1" customWidth="1"/>
    <col min="70" max="70" width="9" customWidth="1"/>
    <col min="71" max="71" width="24" customWidth="1"/>
  </cols>
  <sheetData>
    <row r="1" spans="1:71" ht="18" x14ac:dyDescent="0.25">
      <c r="A1" s="409"/>
      <c r="B1" s="409"/>
      <c r="C1" s="3" t="str">
        <f>'General Fund Budget Summary'!A1</f>
        <v>Pleasant View Metro District</v>
      </c>
      <c r="D1" s="409"/>
      <c r="E1" s="409"/>
      <c r="F1" s="198" t="s">
        <v>96</v>
      </c>
      <c r="G1" s="337" t="s">
        <v>97</v>
      </c>
      <c r="H1" s="200"/>
      <c r="I1" s="396"/>
      <c r="J1" s="337" t="s">
        <v>98</v>
      </c>
      <c r="K1" s="199"/>
      <c r="L1" s="200"/>
      <c r="M1" s="396"/>
      <c r="N1" s="202"/>
      <c r="O1" s="199"/>
      <c r="P1" s="200"/>
      <c r="Q1" s="396"/>
      <c r="R1" s="202"/>
      <c r="S1" s="199"/>
      <c r="T1" s="200"/>
      <c r="U1" s="396"/>
      <c r="V1" s="202"/>
      <c r="W1" s="199"/>
      <c r="X1" s="200"/>
      <c r="Y1" s="396"/>
      <c r="Z1" s="202"/>
      <c r="AA1" s="199"/>
      <c r="AB1" s="200"/>
      <c r="AC1" s="396"/>
      <c r="AD1" s="202"/>
      <c r="AE1" s="199"/>
      <c r="AF1" s="200"/>
      <c r="AG1" s="396"/>
      <c r="AH1" s="202"/>
      <c r="AI1" s="199"/>
      <c r="AJ1" s="200"/>
      <c r="AK1" s="396"/>
      <c r="AL1" s="202"/>
      <c r="AM1" s="199"/>
      <c r="AN1" s="200"/>
      <c r="AO1" s="396"/>
      <c r="AP1" s="202"/>
      <c r="AQ1" s="199"/>
      <c r="AR1" s="200"/>
      <c r="AS1" s="396"/>
      <c r="AT1" s="202"/>
      <c r="AU1" s="199"/>
      <c r="AV1" s="200"/>
      <c r="AW1" s="396"/>
      <c r="AX1" s="202"/>
      <c r="AY1" s="199"/>
      <c r="AZ1" s="200"/>
      <c r="BA1" s="396"/>
      <c r="BB1" s="236"/>
      <c r="BC1" s="396"/>
      <c r="BD1" s="203" t="s">
        <v>99</v>
      </c>
      <c r="BF1" s="728"/>
      <c r="BG1" s="728"/>
      <c r="BH1" s="728"/>
      <c r="BJ1" s="203"/>
      <c r="BL1" s="203"/>
      <c r="BO1" s="409"/>
      <c r="BP1" s="409"/>
      <c r="BQ1" s="409"/>
      <c r="BR1" s="409"/>
      <c r="BS1" s="409" t="s">
        <v>100</v>
      </c>
    </row>
    <row r="2" spans="1:71" x14ac:dyDescent="0.2">
      <c r="A2" s="409"/>
      <c r="B2" s="409"/>
      <c r="C2" s="53" t="str">
        <f>'General Fund Budget Summary'!A2</f>
        <v>2020 Budget</v>
      </c>
      <c r="D2" s="395"/>
      <c r="E2" s="409"/>
      <c r="F2" s="409"/>
      <c r="G2" s="337" t="s">
        <v>101</v>
      </c>
      <c r="H2" s="200"/>
      <c r="I2" s="396"/>
      <c r="J2" s="337" t="s">
        <v>102</v>
      </c>
      <c r="K2" s="199"/>
      <c r="L2" s="200"/>
      <c r="M2" s="396"/>
      <c r="N2" s="202"/>
      <c r="O2" s="199"/>
      <c r="P2" s="200"/>
      <c r="Q2" s="396"/>
      <c r="R2" s="202"/>
      <c r="S2" s="199"/>
      <c r="T2" s="200"/>
      <c r="U2" s="396"/>
      <c r="V2" s="202"/>
      <c r="W2" s="199"/>
      <c r="X2" s="200"/>
      <c r="Y2" s="396"/>
      <c r="Z2" s="202"/>
      <c r="AA2" s="199"/>
      <c r="AB2" s="200"/>
      <c r="AC2" s="396"/>
      <c r="AD2" s="202"/>
      <c r="AE2" s="199"/>
      <c r="AF2" s="200"/>
      <c r="AG2" s="396"/>
      <c r="AH2" s="202"/>
      <c r="AI2" s="199"/>
      <c r="AJ2" s="200"/>
      <c r="AK2" s="396"/>
      <c r="AL2" s="202"/>
      <c r="AM2" s="199"/>
      <c r="AN2" s="200"/>
      <c r="AO2" s="396"/>
      <c r="AP2" s="202"/>
      <c r="AQ2" s="199"/>
      <c r="AR2" s="200"/>
      <c r="AS2" s="396"/>
      <c r="AT2" s="202"/>
      <c r="AU2" s="199"/>
      <c r="AV2" s="200"/>
      <c r="AW2" s="396"/>
      <c r="AX2" s="202"/>
      <c r="AY2" s="199"/>
      <c r="AZ2" s="200"/>
      <c r="BA2" s="396"/>
      <c r="BB2" s="236"/>
      <c r="BC2" s="396"/>
      <c r="BD2" s="29"/>
      <c r="BE2" s="29"/>
      <c r="BF2" s="29"/>
      <c r="BG2" s="29"/>
      <c r="BH2" s="29"/>
      <c r="BI2" s="29"/>
      <c r="BJ2" s="29"/>
      <c r="BK2" s="29"/>
      <c r="BL2" s="29"/>
      <c r="BM2" s="12"/>
      <c r="BN2" s="29"/>
      <c r="BO2" s="395"/>
      <c r="BP2" s="409"/>
      <c r="BQ2" s="409"/>
      <c r="BR2" s="409"/>
      <c r="BS2" s="409" t="s">
        <v>36</v>
      </c>
    </row>
    <row r="3" spans="1:71" x14ac:dyDescent="0.2">
      <c r="A3" s="409"/>
      <c r="B3" s="409"/>
      <c r="C3" s="539" t="s">
        <v>103</v>
      </c>
      <c r="D3" s="395"/>
      <c r="E3" s="409"/>
      <c r="F3" s="409"/>
      <c r="G3" s="337" t="s">
        <v>104</v>
      </c>
      <c r="H3" s="200"/>
      <c r="I3" s="396"/>
      <c r="J3" s="338" t="s">
        <v>105</v>
      </c>
      <c r="K3" s="199"/>
      <c r="L3" s="200"/>
      <c r="M3" s="396"/>
      <c r="N3" s="202"/>
      <c r="O3" s="199"/>
      <c r="P3" s="200"/>
      <c r="Q3" s="396"/>
      <c r="R3" s="202"/>
      <c r="S3" s="199"/>
      <c r="T3" s="200"/>
      <c r="U3" s="396"/>
      <c r="V3" s="202"/>
      <c r="W3" s="199"/>
      <c r="X3" s="200"/>
      <c r="Y3" s="396"/>
      <c r="Z3" s="202"/>
      <c r="AA3" s="199"/>
      <c r="AB3" s="200"/>
      <c r="AC3" s="396"/>
      <c r="AD3" s="202"/>
      <c r="AE3" s="199"/>
      <c r="AF3" s="200"/>
      <c r="AG3" s="396"/>
      <c r="AH3" s="202"/>
      <c r="AI3" s="199"/>
      <c r="AJ3" s="200"/>
      <c r="AK3" s="396"/>
      <c r="AL3" s="202"/>
      <c r="AM3" s="199"/>
      <c r="AN3" s="200"/>
      <c r="AO3" s="396"/>
      <c r="AP3" s="202"/>
      <c r="AQ3" s="199"/>
      <c r="AR3" s="200"/>
      <c r="AS3" s="396"/>
      <c r="AT3" s="202"/>
      <c r="AU3" s="199"/>
      <c r="AV3" s="200"/>
      <c r="AW3" s="396"/>
      <c r="AX3" s="202"/>
      <c r="AY3" s="199"/>
      <c r="AZ3" s="200"/>
      <c r="BA3" s="396"/>
      <c r="BB3" s="236"/>
      <c r="BC3" s="396"/>
      <c r="BD3" s="29"/>
      <c r="BE3" s="29"/>
      <c r="BF3" s="29"/>
      <c r="BG3" s="29"/>
      <c r="BH3" s="29"/>
      <c r="BI3" s="29"/>
      <c r="BJ3" s="29"/>
      <c r="BK3" s="29"/>
      <c r="BL3" s="29"/>
      <c r="BM3" s="12"/>
      <c r="BN3" s="29"/>
      <c r="BO3" s="395"/>
      <c r="BP3" s="409"/>
      <c r="BQ3" s="409"/>
      <c r="BR3" s="409"/>
      <c r="BS3" s="409" t="s">
        <v>106</v>
      </c>
    </row>
    <row r="4" spans="1:71" ht="12.75" customHeight="1" thickBot="1" x14ac:dyDescent="0.25">
      <c r="A4" s="409"/>
      <c r="B4" s="409"/>
      <c r="C4" s="539"/>
      <c r="D4" s="395"/>
      <c r="E4" s="409"/>
      <c r="F4" s="409"/>
      <c r="H4" s="201"/>
      <c r="I4" s="396"/>
      <c r="J4" s="396"/>
      <c r="L4" s="201"/>
      <c r="M4" s="396"/>
      <c r="N4" s="396"/>
      <c r="P4" s="201"/>
      <c r="Q4" s="396"/>
      <c r="R4" s="396"/>
      <c r="T4" s="201"/>
      <c r="U4" s="396"/>
      <c r="V4" s="396"/>
      <c r="X4" s="201"/>
      <c r="Y4" s="396"/>
      <c r="Z4" s="396"/>
      <c r="AB4" s="201"/>
      <c r="AC4" s="396"/>
      <c r="AD4" s="396"/>
      <c r="AF4" s="201"/>
      <c r="AG4" s="396"/>
      <c r="AH4" s="396"/>
      <c r="AJ4" s="201"/>
      <c r="AK4" s="396"/>
      <c r="AL4" s="396"/>
      <c r="AN4" s="201"/>
      <c r="AO4" s="396"/>
      <c r="AP4" s="396"/>
      <c r="AR4" s="201"/>
      <c r="AS4" s="396"/>
      <c r="AT4" s="396"/>
      <c r="AV4" s="201"/>
      <c r="AW4" s="396"/>
      <c r="AX4" s="396"/>
      <c r="AZ4" s="201"/>
      <c r="BA4" s="396"/>
      <c r="BC4" s="396"/>
      <c r="BD4" s="29"/>
      <c r="BE4" s="29"/>
      <c r="BF4" s="29"/>
      <c r="BG4" s="29"/>
      <c r="BH4" s="29"/>
      <c r="BI4" s="29"/>
      <c r="BJ4" s="29"/>
      <c r="BK4" s="29"/>
      <c r="BL4" s="29"/>
      <c r="BM4" s="12"/>
      <c r="BN4" s="29"/>
      <c r="BO4" s="395"/>
      <c r="BP4" s="409"/>
      <c r="BQ4" s="409"/>
      <c r="BR4" s="409"/>
      <c r="BS4" s="409" t="s">
        <v>107</v>
      </c>
    </row>
    <row r="5" spans="1:71" x14ac:dyDescent="0.2">
      <c r="A5" s="409"/>
      <c r="B5" s="409"/>
      <c r="C5" s="539"/>
      <c r="D5" s="395"/>
      <c r="E5" s="409"/>
      <c r="F5" s="409"/>
      <c r="G5" s="252"/>
      <c r="H5" s="253"/>
      <c r="I5" s="254"/>
      <c r="J5" s="255"/>
      <c r="K5" s="252"/>
      <c r="L5" s="253"/>
      <c r="M5" s="254"/>
      <c r="N5" s="255"/>
      <c r="O5" s="252"/>
      <c r="P5" s="253"/>
      <c r="Q5" s="254"/>
      <c r="R5" s="255"/>
      <c r="S5" s="252"/>
      <c r="T5" s="253"/>
      <c r="U5" s="254"/>
      <c r="V5" s="255"/>
      <c r="W5" s="252"/>
      <c r="X5" s="253"/>
      <c r="Y5" s="254"/>
      <c r="Z5" s="255"/>
      <c r="AA5" s="252"/>
      <c r="AB5" s="253"/>
      <c r="AC5" s="254"/>
      <c r="AD5" s="255"/>
      <c r="AE5" s="252"/>
      <c r="AF5" s="253"/>
      <c r="AG5" s="254"/>
      <c r="AH5" s="255"/>
      <c r="AI5" s="252"/>
      <c r="AJ5" s="253"/>
      <c r="AK5" s="254"/>
      <c r="AL5" s="255"/>
      <c r="AM5" s="252"/>
      <c r="AN5" s="253"/>
      <c r="AO5" s="254"/>
      <c r="AP5" s="255"/>
      <c r="AQ5" s="252"/>
      <c r="AR5" s="253"/>
      <c r="AS5" s="254"/>
      <c r="AT5" s="255"/>
      <c r="AU5" s="252"/>
      <c r="AV5" s="253"/>
      <c r="AW5" s="254"/>
      <c r="AX5" s="255"/>
      <c r="AY5" s="252"/>
      <c r="AZ5" s="253"/>
      <c r="BA5" s="254"/>
      <c r="BB5" s="256"/>
      <c r="BC5" s="396"/>
      <c r="BD5" s="29"/>
      <c r="BE5" s="29"/>
      <c r="BF5" s="29"/>
      <c r="BG5" s="29"/>
      <c r="BH5" s="29"/>
      <c r="BI5" s="29"/>
      <c r="BJ5" s="29"/>
      <c r="BK5" s="29"/>
      <c r="BL5" s="29"/>
      <c r="BM5" s="12"/>
      <c r="BN5" s="29"/>
      <c r="BO5" s="395"/>
      <c r="BP5" s="409"/>
      <c r="BQ5" s="409"/>
      <c r="BR5" s="409"/>
      <c r="BS5" s="409" t="s">
        <v>108</v>
      </c>
    </row>
    <row r="6" spans="1:71" s="38" customFormat="1" ht="30.75" thickBot="1" x14ac:dyDescent="0.25">
      <c r="A6" s="153"/>
      <c r="B6" s="134"/>
      <c r="C6" s="135" t="s">
        <v>109</v>
      </c>
      <c r="D6" s="136" t="s">
        <v>110</v>
      </c>
      <c r="E6" s="135" t="s">
        <v>111</v>
      </c>
      <c r="F6" s="135" t="s">
        <v>112</v>
      </c>
      <c r="G6" s="250" t="s">
        <v>113</v>
      </c>
      <c r="H6" s="137" t="s">
        <v>114</v>
      </c>
      <c r="I6" s="138" t="s">
        <v>115</v>
      </c>
      <c r="J6" s="251" t="s">
        <v>116</v>
      </c>
      <c r="K6" s="250" t="s">
        <v>113</v>
      </c>
      <c r="L6" s="137" t="s">
        <v>114</v>
      </c>
      <c r="M6" s="138" t="s">
        <v>115</v>
      </c>
      <c r="N6" s="251" t="s">
        <v>116</v>
      </c>
      <c r="O6" s="250" t="s">
        <v>113</v>
      </c>
      <c r="P6" s="137" t="s">
        <v>114</v>
      </c>
      <c r="Q6" s="138" t="s">
        <v>115</v>
      </c>
      <c r="R6" s="251" t="s">
        <v>116</v>
      </c>
      <c r="S6" s="250" t="s">
        <v>113</v>
      </c>
      <c r="T6" s="137" t="s">
        <v>114</v>
      </c>
      <c r="U6" s="138" t="s">
        <v>115</v>
      </c>
      <c r="V6" s="251" t="s">
        <v>116</v>
      </c>
      <c r="W6" s="250" t="s">
        <v>113</v>
      </c>
      <c r="X6" s="137" t="s">
        <v>114</v>
      </c>
      <c r="Y6" s="138" t="s">
        <v>115</v>
      </c>
      <c r="Z6" s="251" t="s">
        <v>116</v>
      </c>
      <c r="AA6" s="250" t="s">
        <v>113</v>
      </c>
      <c r="AB6" s="137" t="s">
        <v>114</v>
      </c>
      <c r="AC6" s="138" t="s">
        <v>115</v>
      </c>
      <c r="AD6" s="251" t="s">
        <v>116</v>
      </c>
      <c r="AE6" s="250" t="s">
        <v>113</v>
      </c>
      <c r="AF6" s="137" t="s">
        <v>114</v>
      </c>
      <c r="AG6" s="138" t="s">
        <v>115</v>
      </c>
      <c r="AH6" s="251" t="s">
        <v>116</v>
      </c>
      <c r="AI6" s="250" t="s">
        <v>113</v>
      </c>
      <c r="AJ6" s="137" t="s">
        <v>114</v>
      </c>
      <c r="AK6" s="138" t="s">
        <v>115</v>
      </c>
      <c r="AL6" s="251" t="s">
        <v>116</v>
      </c>
      <c r="AM6" s="250" t="s">
        <v>113</v>
      </c>
      <c r="AN6" s="137" t="s">
        <v>114</v>
      </c>
      <c r="AO6" s="138" t="s">
        <v>115</v>
      </c>
      <c r="AP6" s="251" t="s">
        <v>116</v>
      </c>
      <c r="AQ6" s="250" t="s">
        <v>113</v>
      </c>
      <c r="AR6" s="137" t="s">
        <v>114</v>
      </c>
      <c r="AS6" s="138" t="s">
        <v>115</v>
      </c>
      <c r="AT6" s="251" t="s">
        <v>116</v>
      </c>
      <c r="AU6" s="250" t="s">
        <v>113</v>
      </c>
      <c r="AV6" s="137" t="s">
        <v>114</v>
      </c>
      <c r="AW6" s="138" t="s">
        <v>115</v>
      </c>
      <c r="AX6" s="251" t="s">
        <v>116</v>
      </c>
      <c r="AY6" s="250" t="s">
        <v>113</v>
      </c>
      <c r="AZ6" s="137" t="s">
        <v>114</v>
      </c>
      <c r="BA6" s="138" t="s">
        <v>115</v>
      </c>
      <c r="BB6" s="251" t="s">
        <v>116</v>
      </c>
      <c r="BC6" s="139"/>
      <c r="BD6" s="239" t="s">
        <v>544</v>
      </c>
      <c r="BE6" s="240"/>
      <c r="BF6" s="239" t="s">
        <v>598</v>
      </c>
      <c r="BG6" s="240"/>
      <c r="BH6" s="239" t="s">
        <v>557</v>
      </c>
      <c r="BI6" s="240"/>
      <c r="BJ6" s="239" t="s">
        <v>542</v>
      </c>
      <c r="BK6" s="240"/>
      <c r="BL6" s="239" t="s">
        <v>487</v>
      </c>
      <c r="BM6" s="140"/>
      <c r="BN6" s="239" t="s">
        <v>543</v>
      </c>
      <c r="BP6" s="404"/>
      <c r="BQ6" s="405"/>
    </row>
    <row r="7" spans="1:71" s="247" customFormat="1" ht="12.75" customHeight="1" x14ac:dyDescent="0.2">
      <c r="A7" s="241"/>
      <c r="B7" s="242"/>
      <c r="C7" s="243"/>
      <c r="D7" s="244"/>
      <c r="E7" s="243"/>
      <c r="F7" s="243"/>
      <c r="G7" s="811" t="s">
        <v>117</v>
      </c>
      <c r="H7" s="812"/>
      <c r="I7" s="812"/>
      <c r="J7" s="813"/>
      <c r="K7" s="811" t="s">
        <v>118</v>
      </c>
      <c r="L7" s="812"/>
      <c r="M7" s="812"/>
      <c r="N7" s="813"/>
      <c r="O7" s="811" t="s">
        <v>119</v>
      </c>
      <c r="P7" s="812"/>
      <c r="Q7" s="812"/>
      <c r="R7" s="813"/>
      <c r="S7" s="811" t="s">
        <v>120</v>
      </c>
      <c r="T7" s="812"/>
      <c r="U7" s="812"/>
      <c r="V7" s="813"/>
      <c r="W7" s="811" t="s">
        <v>121</v>
      </c>
      <c r="X7" s="812"/>
      <c r="Y7" s="812"/>
      <c r="Z7" s="813"/>
      <c r="AA7" s="811" t="s">
        <v>122</v>
      </c>
      <c r="AB7" s="812"/>
      <c r="AC7" s="812"/>
      <c r="AD7" s="813"/>
      <c r="AE7" s="811" t="s">
        <v>123</v>
      </c>
      <c r="AF7" s="812"/>
      <c r="AG7" s="812"/>
      <c r="AH7" s="813"/>
      <c r="AI7" s="811" t="s">
        <v>124</v>
      </c>
      <c r="AJ7" s="812"/>
      <c r="AK7" s="812"/>
      <c r="AL7" s="813"/>
      <c r="AM7" s="811" t="s">
        <v>125</v>
      </c>
      <c r="AN7" s="812"/>
      <c r="AO7" s="812"/>
      <c r="AP7" s="813"/>
      <c r="AQ7" s="811" t="s">
        <v>126</v>
      </c>
      <c r="AR7" s="812"/>
      <c r="AS7" s="812"/>
      <c r="AT7" s="813"/>
      <c r="AU7" s="811" t="s">
        <v>127</v>
      </c>
      <c r="AV7" s="812"/>
      <c r="AW7" s="812"/>
      <c r="AX7" s="813"/>
      <c r="AY7" s="811" t="s">
        <v>128</v>
      </c>
      <c r="AZ7" s="812"/>
      <c r="BA7" s="812"/>
      <c r="BB7" s="813"/>
      <c r="BC7" s="245"/>
      <c r="BD7" s="244"/>
      <c r="BE7" s="245"/>
      <c r="BF7" s="244"/>
      <c r="BG7" s="245"/>
      <c r="BH7" s="244"/>
      <c r="BI7" s="245"/>
      <c r="BJ7" s="244"/>
      <c r="BK7" s="245"/>
      <c r="BL7" s="244"/>
      <c r="BM7" s="246"/>
      <c r="BN7" s="244"/>
      <c r="BO7" s="408"/>
      <c r="BP7" s="408"/>
      <c r="BQ7" s="408"/>
      <c r="BR7" s="408"/>
      <c r="BS7" s="408"/>
    </row>
    <row r="8" spans="1:71" s="15" customFormat="1" ht="12.75" customHeight="1" thickBot="1" x14ac:dyDescent="0.25">
      <c r="A8" s="35"/>
      <c r="B8" s="35"/>
      <c r="C8" s="36"/>
      <c r="D8" s="35"/>
      <c r="E8" s="35"/>
      <c r="F8" s="35"/>
      <c r="G8" s="205"/>
      <c r="H8" s="45"/>
      <c r="I8" s="37"/>
      <c r="J8" s="206"/>
      <c r="K8" s="205"/>
      <c r="L8" s="45"/>
      <c r="M8" s="37"/>
      <c r="N8" s="206"/>
      <c r="O8" s="205"/>
      <c r="P8" s="45"/>
      <c r="Q8" s="37"/>
      <c r="R8" s="206"/>
      <c r="S8" s="205"/>
      <c r="T8" s="45"/>
      <c r="U8" s="37"/>
      <c r="V8" s="206"/>
      <c r="W8" s="205"/>
      <c r="X8" s="45"/>
      <c r="Y8" s="37"/>
      <c r="Z8" s="206"/>
      <c r="AA8" s="205"/>
      <c r="AB8" s="45"/>
      <c r="AC8" s="37"/>
      <c r="AD8" s="206"/>
      <c r="AE8" s="205"/>
      <c r="AF8" s="45"/>
      <c r="AG8" s="37"/>
      <c r="AH8" s="206"/>
      <c r="AI8" s="205"/>
      <c r="AJ8" s="45"/>
      <c r="AK8" s="37"/>
      <c r="AL8" s="206"/>
      <c r="AM8" s="205"/>
      <c r="AN8" s="45"/>
      <c r="AO8" s="37"/>
      <c r="AP8" s="206"/>
      <c r="AQ8" s="205"/>
      <c r="AR8" s="45"/>
      <c r="AS8" s="37"/>
      <c r="AT8" s="206"/>
      <c r="AU8" s="205"/>
      <c r="AV8" s="45"/>
      <c r="AW8" s="37"/>
      <c r="AX8" s="206"/>
      <c r="AY8" s="205"/>
      <c r="AZ8" s="45"/>
      <c r="BA8" s="37"/>
      <c r="BB8" s="257"/>
      <c r="BC8" s="37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</row>
    <row r="9" spans="1:71" s="15" customFormat="1" ht="12.75" customHeight="1" thickBot="1" x14ac:dyDescent="0.25">
      <c r="A9" s="141"/>
      <c r="B9" s="142"/>
      <c r="C9" s="143"/>
      <c r="D9" s="142"/>
      <c r="E9" s="142"/>
      <c r="F9" s="142"/>
      <c r="G9" s="207"/>
      <c r="H9" s="144"/>
      <c r="I9" s="145"/>
      <c r="J9" s="208"/>
      <c r="K9" s="207"/>
      <c r="L9" s="144"/>
      <c r="M9" s="145"/>
      <c r="N9" s="208"/>
      <c r="O9" s="207"/>
      <c r="P9" s="144"/>
      <c r="Q9" s="145"/>
      <c r="R9" s="208"/>
      <c r="S9" s="207"/>
      <c r="T9" s="144"/>
      <c r="U9" s="145"/>
      <c r="V9" s="208"/>
      <c r="W9" s="207"/>
      <c r="X9" s="144"/>
      <c r="Y9" s="145"/>
      <c r="Z9" s="208"/>
      <c r="AA9" s="207"/>
      <c r="AB9" s="144"/>
      <c r="AC9" s="145"/>
      <c r="AD9" s="208"/>
      <c r="AE9" s="207"/>
      <c r="AF9" s="144"/>
      <c r="AG9" s="145"/>
      <c r="AH9" s="208"/>
      <c r="AI9" s="207"/>
      <c r="AJ9" s="144"/>
      <c r="AK9" s="145"/>
      <c r="AL9" s="208"/>
      <c r="AM9" s="207"/>
      <c r="AN9" s="144"/>
      <c r="AO9" s="145"/>
      <c r="AP9" s="208"/>
      <c r="AQ9" s="207"/>
      <c r="AR9" s="144"/>
      <c r="AS9" s="145"/>
      <c r="AT9" s="208"/>
      <c r="AU9" s="207"/>
      <c r="AV9" s="144"/>
      <c r="AW9" s="145"/>
      <c r="AX9" s="208"/>
      <c r="AY9" s="207"/>
      <c r="AZ9" s="144"/>
      <c r="BA9" s="145"/>
      <c r="BB9" s="258"/>
      <c r="BC9" s="145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</row>
    <row r="10" spans="1:71" s="15" customFormat="1" ht="12.75" customHeight="1" x14ac:dyDescent="0.2">
      <c r="A10" s="107"/>
      <c r="B10" s="118"/>
      <c r="C10" s="119"/>
      <c r="D10" s="120"/>
      <c r="E10" s="120"/>
      <c r="F10" s="120"/>
      <c r="G10" s="209"/>
      <c r="H10" s="121"/>
      <c r="I10" s="122"/>
      <c r="J10" s="210"/>
      <c r="K10" s="209"/>
      <c r="L10" s="121"/>
      <c r="M10" s="122"/>
      <c r="N10" s="210"/>
      <c r="O10" s="209"/>
      <c r="P10" s="121"/>
      <c r="Q10" s="122"/>
      <c r="R10" s="210"/>
      <c r="S10" s="209"/>
      <c r="T10" s="121"/>
      <c r="U10" s="122"/>
      <c r="V10" s="210"/>
      <c r="W10" s="209"/>
      <c r="X10" s="121"/>
      <c r="Y10" s="122"/>
      <c r="Z10" s="210"/>
      <c r="AA10" s="209"/>
      <c r="AB10" s="121"/>
      <c r="AC10" s="122"/>
      <c r="AD10" s="210"/>
      <c r="AE10" s="209"/>
      <c r="AF10" s="121"/>
      <c r="AG10" s="122"/>
      <c r="AH10" s="210"/>
      <c r="AI10" s="209"/>
      <c r="AJ10" s="121"/>
      <c r="AK10" s="122"/>
      <c r="AL10" s="210"/>
      <c r="AM10" s="209"/>
      <c r="AN10" s="121"/>
      <c r="AO10" s="122"/>
      <c r="AP10" s="210"/>
      <c r="AQ10" s="209"/>
      <c r="AR10" s="121"/>
      <c r="AS10" s="122"/>
      <c r="AT10" s="210"/>
      <c r="AU10" s="209"/>
      <c r="AV10" s="121"/>
      <c r="AW10" s="122"/>
      <c r="AX10" s="210"/>
      <c r="AY10" s="209"/>
      <c r="AZ10" s="121"/>
      <c r="BA10" s="122"/>
      <c r="BB10" s="259"/>
      <c r="BC10" s="122"/>
      <c r="BD10" s="123"/>
      <c r="BE10" s="123"/>
      <c r="BF10" s="123"/>
      <c r="BG10" s="123"/>
      <c r="BH10" s="123"/>
      <c r="BI10" s="123"/>
      <c r="BJ10" s="123"/>
      <c r="BK10" s="123"/>
      <c r="BL10" s="123"/>
      <c r="BM10" s="124"/>
      <c r="BN10" s="123"/>
    </row>
    <row r="11" spans="1:71" s="15" customFormat="1" ht="12.75" customHeight="1" x14ac:dyDescent="0.25">
      <c r="A11" s="107"/>
      <c r="B11" s="133" t="s">
        <v>129</v>
      </c>
      <c r="C11" s="36"/>
      <c r="D11" s="35"/>
      <c r="E11" s="35"/>
      <c r="F11" s="35"/>
      <c r="G11" s="205"/>
      <c r="H11" s="45"/>
      <c r="I11" s="37"/>
      <c r="J11" s="206"/>
      <c r="K11" s="205"/>
      <c r="L11" s="45"/>
      <c r="M11" s="37"/>
      <c r="N11" s="206"/>
      <c r="O11" s="205"/>
      <c r="P11" s="45"/>
      <c r="Q11" s="37"/>
      <c r="R11" s="206"/>
      <c r="S11" s="205"/>
      <c r="T11" s="45"/>
      <c r="U11" s="37"/>
      <c r="V11" s="206"/>
      <c r="W11" s="205"/>
      <c r="X11" s="45"/>
      <c r="Y11" s="37"/>
      <c r="Z11" s="206"/>
      <c r="AA11" s="205"/>
      <c r="AB11" s="45"/>
      <c r="AC11" s="37"/>
      <c r="AD11" s="206"/>
      <c r="AE11" s="205"/>
      <c r="AF11" s="45"/>
      <c r="AG11" s="37"/>
      <c r="AH11" s="206"/>
      <c r="AI11" s="205"/>
      <c r="AJ11" s="45"/>
      <c r="AK11" s="37"/>
      <c r="AL11" s="206"/>
      <c r="AM11" s="205"/>
      <c r="AN11" s="45"/>
      <c r="AO11" s="37"/>
      <c r="AP11" s="206"/>
      <c r="AQ11" s="205"/>
      <c r="AR11" s="45"/>
      <c r="AS11" s="37"/>
      <c r="AT11" s="206"/>
      <c r="AU11" s="205"/>
      <c r="AV11" s="45"/>
      <c r="AW11" s="37"/>
      <c r="AX11" s="206"/>
      <c r="AY11" s="205"/>
      <c r="AZ11" s="45"/>
      <c r="BA11" s="37"/>
      <c r="BB11" s="257"/>
      <c r="BC11" s="37"/>
      <c r="BD11" s="13"/>
      <c r="BE11" s="13"/>
      <c r="BF11" s="13"/>
      <c r="BG11" s="13"/>
      <c r="BH11" s="13"/>
      <c r="BI11" s="13"/>
      <c r="BJ11" s="13"/>
      <c r="BK11" s="13"/>
      <c r="BL11" s="13"/>
      <c r="BM11" s="126"/>
      <c r="BN11" s="13"/>
    </row>
    <row r="12" spans="1:71" s="15" customFormat="1" ht="12.75" customHeight="1" x14ac:dyDescent="0.2">
      <c r="A12" s="107"/>
      <c r="B12" s="125"/>
      <c r="C12" s="36"/>
      <c r="D12" s="35"/>
      <c r="E12" s="35"/>
      <c r="F12" s="35"/>
      <c r="G12" s="205"/>
      <c r="H12" s="45"/>
      <c r="I12" s="37"/>
      <c r="J12" s="206"/>
      <c r="K12" s="205"/>
      <c r="L12" s="45"/>
      <c r="M12" s="37"/>
      <c r="N12" s="206"/>
      <c r="O12" s="205"/>
      <c r="P12" s="45"/>
      <c r="Q12" s="37"/>
      <c r="R12" s="206"/>
      <c r="S12" s="205"/>
      <c r="T12" s="45"/>
      <c r="U12" s="37"/>
      <c r="V12" s="206"/>
      <c r="W12" s="205"/>
      <c r="X12" s="45"/>
      <c r="Y12" s="37"/>
      <c r="Z12" s="206"/>
      <c r="AA12" s="205"/>
      <c r="AB12" s="45"/>
      <c r="AC12" s="37"/>
      <c r="AD12" s="206"/>
      <c r="AE12" s="205"/>
      <c r="AF12" s="45"/>
      <c r="AG12" s="37"/>
      <c r="AH12" s="206"/>
      <c r="AI12" s="205"/>
      <c r="AJ12" s="45"/>
      <c r="AK12" s="37"/>
      <c r="AL12" s="206"/>
      <c r="AM12" s="205"/>
      <c r="AN12" s="45"/>
      <c r="AO12" s="37"/>
      <c r="AP12" s="206"/>
      <c r="AQ12" s="205"/>
      <c r="AR12" s="45"/>
      <c r="AS12" s="37"/>
      <c r="AT12" s="206"/>
      <c r="AU12" s="205"/>
      <c r="AV12" s="45"/>
      <c r="AW12" s="37"/>
      <c r="AX12" s="206"/>
      <c r="AY12" s="205"/>
      <c r="AZ12" s="45"/>
      <c r="BA12" s="37"/>
      <c r="BB12" s="257"/>
      <c r="BC12" s="37"/>
      <c r="BD12" s="13"/>
      <c r="BE12" s="13"/>
      <c r="BF12" s="13"/>
      <c r="BG12" s="13"/>
      <c r="BH12" s="13"/>
      <c r="BI12" s="13"/>
      <c r="BJ12" s="13"/>
      <c r="BK12" s="13"/>
      <c r="BL12" s="13"/>
      <c r="BM12" s="126"/>
      <c r="BN12" s="13"/>
    </row>
    <row r="13" spans="1:71" ht="12.75" customHeight="1" x14ac:dyDescent="0.2">
      <c r="A13" s="108"/>
      <c r="B13" s="128"/>
      <c r="C13" s="577">
        <v>41000</v>
      </c>
      <c r="D13" s="578" t="s">
        <v>130</v>
      </c>
      <c r="E13" s="579"/>
      <c r="F13" s="580"/>
      <c r="G13" s="581"/>
      <c r="H13" s="582"/>
      <c r="I13" s="583"/>
      <c r="J13" s="584"/>
      <c r="K13" s="581"/>
      <c r="L13" s="582"/>
      <c r="M13" s="583"/>
      <c r="N13" s="584"/>
      <c r="O13" s="581"/>
      <c r="P13" s="582"/>
      <c r="Q13" s="583"/>
      <c r="R13" s="584"/>
      <c r="S13" s="581"/>
      <c r="T13" s="582"/>
      <c r="U13" s="583"/>
      <c r="V13" s="584"/>
      <c r="W13" s="581"/>
      <c r="X13" s="582"/>
      <c r="Y13" s="583"/>
      <c r="Z13" s="584"/>
      <c r="AA13" s="581"/>
      <c r="AB13" s="582"/>
      <c r="AC13" s="583"/>
      <c r="AD13" s="584"/>
      <c r="AE13" s="581"/>
      <c r="AF13" s="582"/>
      <c r="AG13" s="583"/>
      <c r="AH13" s="584"/>
      <c r="AI13" s="581"/>
      <c r="AJ13" s="582"/>
      <c r="AK13" s="583"/>
      <c r="AL13" s="584"/>
      <c r="AM13" s="581"/>
      <c r="AN13" s="582"/>
      <c r="AO13" s="583"/>
      <c r="AP13" s="584"/>
      <c r="AQ13" s="581"/>
      <c r="AR13" s="582"/>
      <c r="AS13" s="583"/>
      <c r="AT13" s="584"/>
      <c r="AU13" s="581"/>
      <c r="AV13" s="582"/>
      <c r="AW13" s="583"/>
      <c r="AX13" s="584"/>
      <c r="AY13" s="581"/>
      <c r="AZ13" s="582"/>
      <c r="BA13" s="583"/>
      <c r="BB13" s="585"/>
      <c r="BC13" s="34"/>
      <c r="BD13" s="11"/>
      <c r="BE13" s="11"/>
      <c r="BF13" s="11"/>
      <c r="BG13" s="11"/>
      <c r="BH13" s="11"/>
      <c r="BI13" s="11"/>
      <c r="BJ13" s="11"/>
      <c r="BK13" s="11"/>
      <c r="BL13" s="11"/>
      <c r="BM13" s="127"/>
      <c r="BN13" s="11"/>
      <c r="BO13" s="409"/>
      <c r="BP13" s="409"/>
      <c r="BQ13" s="409"/>
      <c r="BR13" s="409"/>
      <c r="BS13" s="409"/>
    </row>
    <row r="14" spans="1:71" s="409" customFormat="1" ht="5.0999999999999996" customHeight="1" x14ac:dyDescent="0.2">
      <c r="A14" s="108"/>
      <c r="B14" s="128"/>
      <c r="C14" s="32"/>
      <c r="D14" s="33"/>
      <c r="E14" s="27"/>
      <c r="F14" s="425"/>
      <c r="G14" s="426"/>
      <c r="H14" s="427"/>
      <c r="I14" s="428"/>
      <c r="J14" s="429"/>
      <c r="K14" s="426"/>
      <c r="L14" s="427"/>
      <c r="M14" s="428"/>
      <c r="N14" s="429"/>
      <c r="O14" s="426"/>
      <c r="P14" s="427"/>
      <c r="Q14" s="428"/>
      <c r="R14" s="429"/>
      <c r="S14" s="426"/>
      <c r="T14" s="427"/>
      <c r="U14" s="428"/>
      <c r="V14" s="429"/>
      <c r="W14" s="426"/>
      <c r="X14" s="427"/>
      <c r="Y14" s="428"/>
      <c r="Z14" s="429"/>
      <c r="AA14" s="426"/>
      <c r="AB14" s="427"/>
      <c r="AC14" s="428"/>
      <c r="AD14" s="429"/>
      <c r="AE14" s="426"/>
      <c r="AF14" s="427"/>
      <c r="AG14" s="428"/>
      <c r="AH14" s="429"/>
      <c r="AI14" s="426"/>
      <c r="AJ14" s="427"/>
      <c r="AK14" s="428"/>
      <c r="AL14" s="429"/>
      <c r="AM14" s="426"/>
      <c r="AN14" s="427"/>
      <c r="AO14" s="428"/>
      <c r="AP14" s="429"/>
      <c r="AQ14" s="426"/>
      <c r="AR14" s="427"/>
      <c r="AS14" s="428"/>
      <c r="AT14" s="429"/>
      <c r="AU14" s="426"/>
      <c r="AV14" s="427"/>
      <c r="AW14" s="428"/>
      <c r="AX14" s="429"/>
      <c r="AY14" s="426"/>
      <c r="AZ14" s="427"/>
      <c r="BA14" s="428"/>
      <c r="BB14" s="430"/>
      <c r="BC14" s="34"/>
      <c r="BD14" s="11"/>
      <c r="BE14" s="11"/>
      <c r="BF14" s="11"/>
      <c r="BG14" s="11"/>
      <c r="BH14" s="11"/>
      <c r="BI14" s="11"/>
      <c r="BJ14" s="11"/>
      <c r="BK14" s="11"/>
      <c r="BL14" s="11"/>
      <c r="BM14" s="127"/>
      <c r="BN14" s="11"/>
    </row>
    <row r="15" spans="1:71" ht="12.75" customHeight="1" x14ac:dyDescent="0.2">
      <c r="A15" s="586" t="s">
        <v>131</v>
      </c>
      <c r="B15" s="128"/>
      <c r="C15" s="97">
        <f>'General Fund Budget Summary'!A10</f>
        <v>40010</v>
      </c>
      <c r="D15" s="109"/>
      <c r="E15" s="390" t="str">
        <f>'General Fund Budget Summary'!C10</f>
        <v>Specific Ownership Tax</v>
      </c>
      <c r="F15" s="204">
        <v>92000</v>
      </c>
      <c r="G15" s="211">
        <v>1</v>
      </c>
      <c r="H15" s="423" t="s">
        <v>100</v>
      </c>
      <c r="I15" s="410">
        <v>7666.6666599999999</v>
      </c>
      <c r="J15" s="212">
        <f t="shared" ref="J15:J18" si="0">I15*G15</f>
        <v>7666.6666599999999</v>
      </c>
      <c r="K15" s="211">
        <v>1</v>
      </c>
      <c r="L15" s="248" t="s">
        <v>100</v>
      </c>
      <c r="M15" s="410">
        <f>I15</f>
        <v>7666.6666599999999</v>
      </c>
      <c r="N15" s="212">
        <f>K15*M15</f>
        <v>7666.6666599999999</v>
      </c>
      <c r="O15" s="211">
        <v>1</v>
      </c>
      <c r="P15" s="248" t="s">
        <v>100</v>
      </c>
      <c r="Q15" s="410">
        <f>N15</f>
        <v>7666.6666599999999</v>
      </c>
      <c r="R15" s="212">
        <f>O15*Q15</f>
        <v>7666.6666599999999</v>
      </c>
      <c r="S15" s="211">
        <v>1</v>
      </c>
      <c r="T15" s="248" t="s">
        <v>100</v>
      </c>
      <c r="U15" s="410">
        <f>Q15</f>
        <v>7666.6666599999999</v>
      </c>
      <c r="V15" s="212">
        <f>S15*U15</f>
        <v>7666.6666599999999</v>
      </c>
      <c r="W15" s="211">
        <v>1</v>
      </c>
      <c r="X15" s="248" t="s">
        <v>100</v>
      </c>
      <c r="Y15" s="410">
        <f>U15</f>
        <v>7666.6666599999999</v>
      </c>
      <c r="Z15" s="212">
        <f>W15*Y15</f>
        <v>7666.6666599999999</v>
      </c>
      <c r="AA15" s="211">
        <v>1</v>
      </c>
      <c r="AB15" s="248" t="s">
        <v>100</v>
      </c>
      <c r="AC15" s="410">
        <f>Y15</f>
        <v>7666.6666599999999</v>
      </c>
      <c r="AD15" s="212">
        <f>AA15*AC15</f>
        <v>7666.6666599999999</v>
      </c>
      <c r="AE15" s="211">
        <v>1</v>
      </c>
      <c r="AF15" s="248" t="s">
        <v>100</v>
      </c>
      <c r="AG15" s="410">
        <f t="shared" ref="AG15" si="1">AC15</f>
        <v>7666.6666599999999</v>
      </c>
      <c r="AH15" s="212">
        <f t="shared" ref="AH15" si="2">AE15*AG15</f>
        <v>7666.6666599999999</v>
      </c>
      <c r="AI15" s="211">
        <v>1</v>
      </c>
      <c r="AJ15" s="248" t="s">
        <v>100</v>
      </c>
      <c r="AK15" s="410">
        <f t="shared" ref="AK15" si="3">AG15</f>
        <v>7666.6666599999999</v>
      </c>
      <c r="AL15" s="212">
        <f t="shared" ref="AL15" si="4">AI15*AK15</f>
        <v>7666.6666599999999</v>
      </c>
      <c r="AM15" s="211">
        <v>1</v>
      </c>
      <c r="AN15" s="248" t="s">
        <v>100</v>
      </c>
      <c r="AO15" s="410">
        <f t="shared" ref="AO15" si="5">AK15</f>
        <v>7666.6666599999999</v>
      </c>
      <c r="AP15" s="212">
        <f t="shared" ref="AP15" si="6">AM15*AO15</f>
        <v>7666.6666599999999</v>
      </c>
      <c r="AQ15" s="211">
        <v>1</v>
      </c>
      <c r="AR15" s="248" t="s">
        <v>100</v>
      </c>
      <c r="AS15" s="410">
        <f t="shared" ref="AS15" si="7">AO15</f>
        <v>7666.6666599999999</v>
      </c>
      <c r="AT15" s="212">
        <f t="shared" ref="AT15" si="8">AQ15*AS15</f>
        <v>7666.6666599999999</v>
      </c>
      <c r="AU15" s="211">
        <v>1</v>
      </c>
      <c r="AV15" s="248" t="s">
        <v>100</v>
      </c>
      <c r="AW15" s="410">
        <f t="shared" ref="AW15" si="9">AS15</f>
        <v>7666.6666599999999</v>
      </c>
      <c r="AX15" s="212">
        <f t="shared" ref="AX15" si="10">AU15*AW15</f>
        <v>7666.6666599999999</v>
      </c>
      <c r="AY15" s="211">
        <v>1</v>
      </c>
      <c r="AZ15" s="248" t="s">
        <v>100</v>
      </c>
      <c r="BA15" s="410">
        <f t="shared" ref="BA15" si="11">AW15</f>
        <v>7666.6666599999999</v>
      </c>
      <c r="BB15" s="212">
        <f t="shared" ref="BB15" si="12">AY15*BA15</f>
        <v>7666.6666599999999</v>
      </c>
      <c r="BC15" s="94"/>
      <c r="BD15" s="587">
        <f>SUM(BB15,AX15,AT15,AP15,AL15,AH15,AD15,Z15,R15,N15,J15,V15,)</f>
        <v>91999.999920000017</v>
      </c>
      <c r="BE15" s="94"/>
      <c r="BF15" s="587">
        <v>52041.13</v>
      </c>
      <c r="BG15" s="94"/>
      <c r="BH15" s="587">
        <f>BF15*0.35/0.65</f>
        <v>28022.146923076922</v>
      </c>
      <c r="BI15" s="94"/>
      <c r="BJ15" s="587">
        <f>SUM(BF15,BH15)</f>
        <v>80063.276923076919</v>
      </c>
      <c r="BK15" s="94"/>
      <c r="BL15" s="587">
        <v>69999.999996000013</v>
      </c>
      <c r="BM15" s="127"/>
      <c r="BN15" s="662">
        <v>104244.99</v>
      </c>
      <c r="BO15" s="409"/>
      <c r="BP15" s="409"/>
      <c r="BQ15" s="409"/>
      <c r="BR15" s="409"/>
      <c r="BS15" s="409"/>
    </row>
    <row r="16" spans="1:71" x14ac:dyDescent="0.2">
      <c r="A16" s="108"/>
      <c r="B16" s="128"/>
      <c r="C16" s="95">
        <f>'General Fund Budget Summary'!A11</f>
        <v>41020</v>
      </c>
      <c r="D16" s="98"/>
      <c r="E16" s="424" t="str">
        <f>'General Fund Budget Summary'!C11</f>
        <v>Property Tax</v>
      </c>
      <c r="F16" s="729">
        <f>173407396*(7/1000)</f>
        <v>1213851.7720000001</v>
      </c>
      <c r="G16" s="590">
        <v>1</v>
      </c>
      <c r="H16" s="591" t="s">
        <v>100</v>
      </c>
      <c r="I16" s="733">
        <v>1.7087949101892599E-3</v>
      </c>
      <c r="J16" s="593">
        <f>I16*F16</f>
        <v>2074.2237297178144</v>
      </c>
      <c r="K16" s="211">
        <v>1</v>
      </c>
      <c r="L16" s="594" t="s">
        <v>100</v>
      </c>
      <c r="M16" s="739">
        <v>6.9139324275824497E-3</v>
      </c>
      <c r="N16" s="593">
        <f>M16*$F$16</f>
        <v>8392.4891287092196</v>
      </c>
      <c r="O16" s="211">
        <v>1</v>
      </c>
      <c r="P16" s="594" t="s">
        <v>100</v>
      </c>
      <c r="Q16" s="739">
        <v>0.33295661955634098</v>
      </c>
      <c r="R16" s="593">
        <f>Q16*$F$16</f>
        <v>404159.98264759441</v>
      </c>
      <c r="S16" s="211">
        <v>1</v>
      </c>
      <c r="T16" s="594" t="s">
        <v>100</v>
      </c>
      <c r="U16" s="739">
        <v>6.3661992121580802E-2</v>
      </c>
      <c r="V16" s="593">
        <f>U16*$F$16</f>
        <v>77276.221945830897</v>
      </c>
      <c r="W16" s="211">
        <v>1</v>
      </c>
      <c r="X16" s="594" t="s">
        <v>100</v>
      </c>
      <c r="Y16" s="739">
        <v>0.21660200334771801</v>
      </c>
      <c r="Z16" s="593">
        <f>Y16*$F$16</f>
        <v>262922.72558237746</v>
      </c>
      <c r="AA16" s="211">
        <v>1</v>
      </c>
      <c r="AB16" s="594" t="s">
        <v>100</v>
      </c>
      <c r="AC16" s="739">
        <v>8.5173783772838102E-2</v>
      </c>
      <c r="AD16" s="593">
        <f>AC16*$F$16</f>
        <v>103388.34836060439</v>
      </c>
      <c r="AE16" s="211">
        <v>1</v>
      </c>
      <c r="AF16" s="594" t="s">
        <v>100</v>
      </c>
      <c r="AG16" s="739">
        <v>0.254417989264205</v>
      </c>
      <c r="AH16" s="593">
        <f t="shared" ref="AH16" si="13">AG16*$F$16</f>
        <v>308825.72709703224</v>
      </c>
      <c r="AI16" s="211">
        <v>1</v>
      </c>
      <c r="AJ16" s="594" t="s">
        <v>100</v>
      </c>
      <c r="AK16" s="739">
        <v>1.2065683397495201E-2</v>
      </c>
      <c r="AL16" s="593">
        <f t="shared" ref="AL16" si="14">AK16*$F$16</f>
        <v>14645.951172440531</v>
      </c>
      <c r="AM16" s="211">
        <v>1</v>
      </c>
      <c r="AN16" s="594" t="s">
        <v>100</v>
      </c>
      <c r="AO16" s="739">
        <v>6.8711991457693702E-3</v>
      </c>
      <c r="AP16" s="593">
        <f t="shared" ref="AP16:AT16" si="15">AO16*$F$16</f>
        <v>8340.6172588570371</v>
      </c>
      <c r="AQ16" s="211">
        <v>1</v>
      </c>
      <c r="AR16" s="594" t="s">
        <v>100</v>
      </c>
      <c r="AS16" s="739">
        <v>4.8508147100640104E-3</v>
      </c>
      <c r="AT16" s="593">
        <f t="shared" si="15"/>
        <v>5888.1700314548661</v>
      </c>
      <c r="AU16" s="211">
        <v>1</v>
      </c>
      <c r="AV16" s="594" t="s">
        <v>100</v>
      </c>
      <c r="AW16" s="739">
        <v>8.60239180721405E-3</v>
      </c>
      <c r="AX16" s="593">
        <f t="shared" ref="AX16" si="16">AW16*$F$16</f>
        <v>10442.028538625058</v>
      </c>
      <c r="AY16" s="211">
        <v>1</v>
      </c>
      <c r="AZ16" s="594" t="s">
        <v>100</v>
      </c>
      <c r="BA16" s="739">
        <v>6.1748066361536997E-3</v>
      </c>
      <c r="BB16" s="593">
        <f t="shared" ref="BB16" si="17">BA16*$F$16</f>
        <v>7495.2999770525284</v>
      </c>
      <c r="BC16" s="94"/>
      <c r="BD16" s="596">
        <f>SUM(BB16,AX16,AT16,AP16,AL16,AH16,AD16,Z16,R16,N16,J16,V16,)-0.01</f>
        <v>1213851.7754702966</v>
      </c>
      <c r="BE16" s="94"/>
      <c r="BF16" s="596">
        <v>1055342.3400000001</v>
      </c>
      <c r="BG16" s="94"/>
      <c r="BH16" s="596">
        <f>BF16*0.35/0.65</f>
        <v>568261.26</v>
      </c>
      <c r="BI16" s="94"/>
      <c r="BJ16" s="596">
        <f>SUM(BF16,BH16)</f>
        <v>1623603.6</v>
      </c>
      <c r="BK16" s="94"/>
      <c r="BL16" s="596">
        <v>1072684.4099999999</v>
      </c>
      <c r="BM16" s="127"/>
      <c r="BN16" s="663">
        <v>1112641.3799999999</v>
      </c>
      <c r="BO16" s="409"/>
      <c r="BP16" s="709"/>
      <c r="BQ16" s="409"/>
      <c r="BR16" s="409"/>
      <c r="BS16" s="409"/>
    </row>
    <row r="17" spans="1:69" x14ac:dyDescent="0.2">
      <c r="A17" s="108"/>
      <c r="B17" s="128"/>
      <c r="C17" s="95">
        <f>'General Fund Budget Summary'!A12</f>
        <v>41040</v>
      </c>
      <c r="D17" s="98"/>
      <c r="E17" s="424" t="str">
        <f>'General Fund Budget Summary'!C12</f>
        <v>Prior Year Tax</v>
      </c>
      <c r="F17" s="412"/>
      <c r="G17" s="590">
        <v>1</v>
      </c>
      <c r="H17" s="591" t="s">
        <v>100</v>
      </c>
      <c r="I17" s="411"/>
      <c r="J17" s="214">
        <f t="shared" si="0"/>
        <v>0</v>
      </c>
      <c r="K17" s="213"/>
      <c r="L17" s="594" t="str">
        <f t="shared" ref="L17:L18" si="18">H17</f>
        <v>Admin</v>
      </c>
      <c r="M17" s="411"/>
      <c r="N17" s="214">
        <f t="shared" ref="N17:N18" si="19">M17*K17</f>
        <v>0</v>
      </c>
      <c r="O17" s="213"/>
      <c r="P17" s="249" t="str">
        <f>L17</f>
        <v>Admin</v>
      </c>
      <c r="Q17" s="411"/>
      <c r="R17" s="214">
        <f t="shared" ref="R17:R18" si="20">Q17*O17</f>
        <v>0</v>
      </c>
      <c r="S17" s="213"/>
      <c r="T17" s="249" t="str">
        <f>P17</f>
        <v>Admin</v>
      </c>
      <c r="U17" s="411"/>
      <c r="V17" s="214">
        <f t="shared" ref="V17:V18" si="21">U17*S17</f>
        <v>0</v>
      </c>
      <c r="W17" s="213"/>
      <c r="X17" s="249" t="str">
        <f>T17</f>
        <v>Admin</v>
      </c>
      <c r="Y17" s="411"/>
      <c r="Z17" s="214">
        <f t="shared" ref="Z17:Z18" si="22">Y17*W17</f>
        <v>0</v>
      </c>
      <c r="AA17" s="213"/>
      <c r="AB17" s="249" t="str">
        <f>X17</f>
        <v>Admin</v>
      </c>
      <c r="AC17" s="411"/>
      <c r="AD17" s="214">
        <f t="shared" ref="AD17:AD18" si="23">AC17*AA17</f>
        <v>0</v>
      </c>
      <c r="AE17" s="213"/>
      <c r="AF17" s="249" t="str">
        <f>AB17</f>
        <v>Admin</v>
      </c>
      <c r="AG17" s="411"/>
      <c r="AH17" s="214">
        <f t="shared" ref="AH17:AH18" si="24">AG17*AE17</f>
        <v>0</v>
      </c>
      <c r="AI17" s="213"/>
      <c r="AJ17" s="249" t="str">
        <f>AF17</f>
        <v>Admin</v>
      </c>
      <c r="AK17" s="411"/>
      <c r="AL17" s="214">
        <f t="shared" ref="AL17:AL18" si="25">AK17*AI17</f>
        <v>0</v>
      </c>
      <c r="AM17" s="213"/>
      <c r="AN17" s="249" t="str">
        <f>AJ17</f>
        <v>Admin</v>
      </c>
      <c r="AO17" s="411"/>
      <c r="AP17" s="214">
        <f t="shared" ref="AP17:AP18" si="26">AO17*AM17</f>
        <v>0</v>
      </c>
      <c r="AQ17" s="213"/>
      <c r="AR17" s="249" t="str">
        <f>AN17</f>
        <v>Admin</v>
      </c>
      <c r="AS17" s="411"/>
      <c r="AT17" s="214">
        <f t="shared" ref="AT17:AT18" si="27">AS17*AQ17</f>
        <v>0</v>
      </c>
      <c r="AU17" s="213"/>
      <c r="AV17" s="249" t="str">
        <f>AR17</f>
        <v>Admin</v>
      </c>
      <c r="AW17" s="411"/>
      <c r="AX17" s="214">
        <f t="shared" ref="AX17:AX18" si="28">AW17*AU17</f>
        <v>0</v>
      </c>
      <c r="AY17" s="213"/>
      <c r="AZ17" s="249" t="str">
        <f>AV17</f>
        <v>Admin</v>
      </c>
      <c r="BA17" s="411"/>
      <c r="BB17" s="261">
        <f t="shared" ref="BB17:BB18" si="29">BA17*AY17</f>
        <v>0</v>
      </c>
      <c r="BC17" s="94"/>
      <c r="BD17" s="596">
        <f>SUM(BB17,AX17,AT17,AP17,AL17,AH17,AD17,Z17,R17,N17,J17,V17,)</f>
        <v>0</v>
      </c>
      <c r="BE17" s="596"/>
      <c r="BF17" s="596">
        <v>0</v>
      </c>
      <c r="BG17" s="596"/>
      <c r="BH17" s="596">
        <v>0</v>
      </c>
      <c r="BI17" s="596"/>
      <c r="BJ17" s="596">
        <f>SUM(BF17,BH17)</f>
        <v>0</v>
      </c>
      <c r="BK17" s="596"/>
      <c r="BL17" s="596">
        <v>0</v>
      </c>
      <c r="BM17" s="127"/>
      <c r="BN17" s="596">
        <v>310.83999999999997</v>
      </c>
      <c r="BO17" s="409"/>
      <c r="BP17" s="409"/>
      <c r="BQ17" s="409"/>
    </row>
    <row r="18" spans="1:69" x14ac:dyDescent="0.2">
      <c r="A18" s="108"/>
      <c r="B18" s="128"/>
      <c r="C18" s="95">
        <f>'General Fund Budget Summary'!A13</f>
        <v>41045</v>
      </c>
      <c r="D18" s="98"/>
      <c r="E18" s="424" t="str">
        <f>'General Fund Budget Summary'!C13</f>
        <v>Property Tax Interest</v>
      </c>
      <c r="F18" s="412"/>
      <c r="G18" s="213"/>
      <c r="H18" s="591" t="s">
        <v>100</v>
      </c>
      <c r="I18" s="411"/>
      <c r="J18" s="214">
        <f t="shared" si="0"/>
        <v>0</v>
      </c>
      <c r="K18" s="213"/>
      <c r="L18" s="594" t="str">
        <f t="shared" si="18"/>
        <v>Admin</v>
      </c>
      <c r="M18" s="411"/>
      <c r="N18" s="214">
        <f t="shared" si="19"/>
        <v>0</v>
      </c>
      <c r="O18" s="213"/>
      <c r="P18" s="249" t="str">
        <f>L18</f>
        <v>Admin</v>
      </c>
      <c r="Q18" s="411"/>
      <c r="R18" s="214">
        <f t="shared" si="20"/>
        <v>0</v>
      </c>
      <c r="S18" s="213"/>
      <c r="T18" s="249" t="str">
        <f>P18</f>
        <v>Admin</v>
      </c>
      <c r="U18" s="411"/>
      <c r="V18" s="214">
        <f t="shared" si="21"/>
        <v>0</v>
      </c>
      <c r="W18" s="213"/>
      <c r="X18" s="249" t="str">
        <f>T18</f>
        <v>Admin</v>
      </c>
      <c r="Y18" s="411"/>
      <c r="Z18" s="214">
        <f t="shared" si="22"/>
        <v>0</v>
      </c>
      <c r="AA18" s="213"/>
      <c r="AB18" s="249" t="str">
        <f>X18</f>
        <v>Admin</v>
      </c>
      <c r="AC18" s="411"/>
      <c r="AD18" s="214">
        <f t="shared" si="23"/>
        <v>0</v>
      </c>
      <c r="AE18" s="213"/>
      <c r="AF18" s="249" t="str">
        <f>AB18</f>
        <v>Admin</v>
      </c>
      <c r="AG18" s="411"/>
      <c r="AH18" s="214">
        <f t="shared" si="24"/>
        <v>0</v>
      </c>
      <c r="AI18" s="213"/>
      <c r="AJ18" s="249" t="str">
        <f>AF18</f>
        <v>Admin</v>
      </c>
      <c r="AK18" s="411"/>
      <c r="AL18" s="214">
        <f t="shared" si="25"/>
        <v>0</v>
      </c>
      <c r="AM18" s="213"/>
      <c r="AN18" s="249" t="str">
        <f>AJ18</f>
        <v>Admin</v>
      </c>
      <c r="AO18" s="411"/>
      <c r="AP18" s="214">
        <f t="shared" si="26"/>
        <v>0</v>
      </c>
      <c r="AQ18" s="213"/>
      <c r="AR18" s="249" t="str">
        <f>AN18</f>
        <v>Admin</v>
      </c>
      <c r="AS18" s="411"/>
      <c r="AT18" s="214">
        <f t="shared" si="27"/>
        <v>0</v>
      </c>
      <c r="AU18" s="213"/>
      <c r="AV18" s="249" t="str">
        <f>AR18</f>
        <v>Admin</v>
      </c>
      <c r="AW18" s="411"/>
      <c r="AX18" s="214">
        <f t="shared" si="28"/>
        <v>0</v>
      </c>
      <c r="AY18" s="213"/>
      <c r="AZ18" s="249" t="str">
        <f>AV18</f>
        <v>Admin</v>
      </c>
      <c r="BA18" s="411"/>
      <c r="BB18" s="261">
        <f t="shared" si="29"/>
        <v>0</v>
      </c>
      <c r="BC18" s="94"/>
      <c r="BD18" s="596">
        <f>SUM(BB18,AX18,AT18,AP18,AL18,AH18,AD18,Z18,R18,N18,J18,V18,)</f>
        <v>0</v>
      </c>
      <c r="BE18" s="596"/>
      <c r="BF18" s="596">
        <v>295.60000000000002</v>
      </c>
      <c r="BG18" s="596"/>
      <c r="BH18" s="596">
        <f>BF18*0.35/0.65</f>
        <v>159.16923076923078</v>
      </c>
      <c r="BI18" s="596"/>
      <c r="BJ18" s="596">
        <f>SUM(BF18,BH18)</f>
        <v>454.76923076923083</v>
      </c>
      <c r="BK18" s="596"/>
      <c r="BL18" s="596">
        <v>0</v>
      </c>
      <c r="BM18" s="127"/>
      <c r="BN18" s="596">
        <v>-44.12</v>
      </c>
      <c r="BO18" s="409"/>
      <c r="BP18" s="409"/>
      <c r="BQ18" s="409"/>
    </row>
    <row r="19" spans="1:69" ht="12.75" customHeight="1" x14ac:dyDescent="0.2">
      <c r="A19" s="108"/>
      <c r="B19" s="128"/>
      <c r="C19" s="96"/>
      <c r="D19" s="99"/>
      <c r="E19" s="112"/>
      <c r="F19" s="102"/>
      <c r="G19" s="215"/>
      <c r="H19" s="103"/>
      <c r="I19" s="104" t="s">
        <v>132</v>
      </c>
      <c r="J19" s="214">
        <f>SUM(J15:J18)</f>
        <v>9740.8903897178134</v>
      </c>
      <c r="K19" s="215"/>
      <c r="L19" s="103"/>
      <c r="M19" s="104" t="s">
        <v>118</v>
      </c>
      <c r="N19" s="214">
        <f>SUM(N15:N18)</f>
        <v>16059.15578870922</v>
      </c>
      <c r="O19" s="215"/>
      <c r="P19" s="103"/>
      <c r="Q19" s="104" t="s">
        <v>119</v>
      </c>
      <c r="R19" s="214">
        <f>SUM(R15:R18)</f>
        <v>411826.6493075944</v>
      </c>
      <c r="S19" s="215"/>
      <c r="T19" s="103"/>
      <c r="U19" s="104" t="s">
        <v>120</v>
      </c>
      <c r="V19" s="214">
        <f>SUM(V15:V18)</f>
        <v>84942.8886058309</v>
      </c>
      <c r="W19" s="215"/>
      <c r="X19" s="103"/>
      <c r="Y19" s="104" t="s">
        <v>121</v>
      </c>
      <c r="Z19" s="214">
        <f>SUM(Z15:Z18)</f>
        <v>270589.39224237745</v>
      </c>
      <c r="AA19" s="215"/>
      <c r="AB19" s="103"/>
      <c r="AC19" s="104" t="s">
        <v>122</v>
      </c>
      <c r="AD19" s="214">
        <f>SUM(AD15:AD18)</f>
        <v>111055.01502060439</v>
      </c>
      <c r="AE19" s="215"/>
      <c r="AF19" s="103"/>
      <c r="AG19" s="104" t="s">
        <v>123</v>
      </c>
      <c r="AH19" s="214">
        <f>SUM(AH15:AH18)</f>
        <v>316492.39375703223</v>
      </c>
      <c r="AI19" s="215"/>
      <c r="AJ19" s="103"/>
      <c r="AK19" s="104" t="s">
        <v>124</v>
      </c>
      <c r="AL19" s="214">
        <f>SUM(AL15:AL18)</f>
        <v>22312.61783244053</v>
      </c>
      <c r="AM19" s="215"/>
      <c r="AN19" s="103"/>
      <c r="AO19" s="104" t="s">
        <v>125</v>
      </c>
      <c r="AP19" s="214">
        <f>SUM(AP15:AP18)</f>
        <v>16007.283918857036</v>
      </c>
      <c r="AQ19" s="215"/>
      <c r="AR19" s="103"/>
      <c r="AS19" s="104" t="s">
        <v>126</v>
      </c>
      <c r="AT19" s="214">
        <f>SUM(AT15:AT18)</f>
        <v>13554.836691454866</v>
      </c>
      <c r="AU19" s="215"/>
      <c r="AV19" s="103"/>
      <c r="AW19" s="104" t="s">
        <v>127</v>
      </c>
      <c r="AX19" s="214">
        <f>SUM(AX15:AX18)</f>
        <v>18108.695198625057</v>
      </c>
      <c r="AY19" s="215"/>
      <c r="AZ19" s="103"/>
      <c r="BA19" s="104" t="s">
        <v>128</v>
      </c>
      <c r="BB19" s="261">
        <f>SUM(BB15:BB18)</f>
        <v>15161.966637052528</v>
      </c>
      <c r="BC19" s="94"/>
      <c r="BD19" s="93">
        <f>SUM(BD15:BD18)</f>
        <v>1305851.7753902967</v>
      </c>
      <c r="BE19" s="92"/>
      <c r="BF19" s="93">
        <f>SUM(BF15:BF18)</f>
        <v>1107679.07</v>
      </c>
      <c r="BG19" s="92"/>
      <c r="BH19" s="93">
        <f>SUM(BH15:BH18)</f>
        <v>596442.57615384622</v>
      </c>
      <c r="BI19" s="92"/>
      <c r="BJ19" s="93">
        <f>SUM(BJ15:BJ18)</f>
        <v>1704121.6461538463</v>
      </c>
      <c r="BK19" s="92"/>
      <c r="BL19" s="93">
        <f>SUM(BL15:BL18)</f>
        <v>1142684.4099959999</v>
      </c>
      <c r="BM19" s="127"/>
      <c r="BN19" s="657">
        <f>SUM(BN15:BN18)</f>
        <v>1217153.0899999999</v>
      </c>
      <c r="BO19" s="409"/>
      <c r="BP19" s="409"/>
      <c r="BQ19" s="409"/>
    </row>
    <row r="20" spans="1:69" s="15" customFormat="1" ht="5.0999999999999996" customHeight="1" x14ac:dyDescent="0.2">
      <c r="A20" s="107"/>
      <c r="B20" s="125"/>
      <c r="C20" s="36"/>
      <c r="D20" s="35"/>
      <c r="E20" s="35"/>
      <c r="F20" s="35"/>
      <c r="G20" s="205"/>
      <c r="H20" s="45"/>
      <c r="I20" s="37"/>
      <c r="J20" s="206"/>
      <c r="K20" s="205"/>
      <c r="L20" s="45"/>
      <c r="M20" s="37"/>
      <c r="N20" s="206"/>
      <c r="O20" s="205"/>
      <c r="P20" s="45"/>
      <c r="Q20" s="37"/>
      <c r="R20" s="206"/>
      <c r="S20" s="205"/>
      <c r="T20" s="45"/>
      <c r="U20" s="37"/>
      <c r="V20" s="206"/>
      <c r="W20" s="205"/>
      <c r="X20" s="45"/>
      <c r="Y20" s="37"/>
      <c r="Z20" s="206"/>
      <c r="AA20" s="205"/>
      <c r="AB20" s="45"/>
      <c r="AC20" s="37"/>
      <c r="AD20" s="206"/>
      <c r="AE20" s="205"/>
      <c r="AF20" s="45"/>
      <c r="AG20" s="37"/>
      <c r="AH20" s="206"/>
      <c r="AI20" s="205"/>
      <c r="AJ20" s="45"/>
      <c r="AK20" s="37"/>
      <c r="AL20" s="206"/>
      <c r="AM20" s="205"/>
      <c r="AN20" s="45"/>
      <c r="AO20" s="37"/>
      <c r="AP20" s="206"/>
      <c r="AQ20" s="205"/>
      <c r="AR20" s="45"/>
      <c r="AS20" s="37"/>
      <c r="AT20" s="206"/>
      <c r="AU20" s="205"/>
      <c r="AV20" s="45"/>
      <c r="AW20" s="37"/>
      <c r="AX20" s="206"/>
      <c r="AY20" s="205"/>
      <c r="AZ20" s="45"/>
      <c r="BA20" s="37"/>
      <c r="BB20" s="257"/>
      <c r="BC20" s="37"/>
      <c r="BD20" s="13"/>
      <c r="BE20" s="13"/>
      <c r="BF20" s="13"/>
      <c r="BG20" s="13"/>
      <c r="BH20" s="13"/>
      <c r="BI20" s="13"/>
      <c r="BJ20" s="13"/>
      <c r="BK20" s="13"/>
      <c r="BL20" s="13"/>
      <c r="BM20" s="126"/>
      <c r="BN20" s="13"/>
    </row>
    <row r="21" spans="1:69" s="443" customFormat="1" ht="15" x14ac:dyDescent="0.25">
      <c r="A21" s="434"/>
      <c r="B21" s="435"/>
      <c r="C21" s="436"/>
      <c r="D21" s="437"/>
      <c r="E21" s="437"/>
      <c r="F21" s="238" t="s">
        <v>133</v>
      </c>
      <c r="G21" s="438"/>
      <c r="H21" s="439"/>
      <c r="I21" s="440"/>
      <c r="J21" s="441">
        <f>J19</f>
        <v>9740.8903897178134</v>
      </c>
      <c r="K21" s="438"/>
      <c r="L21" s="439"/>
      <c r="M21" s="439"/>
      <c r="N21" s="441">
        <f>N19</f>
        <v>16059.15578870922</v>
      </c>
      <c r="O21" s="438"/>
      <c r="P21" s="439"/>
      <c r="Q21" s="440"/>
      <c r="R21" s="441">
        <f>R19</f>
        <v>411826.6493075944</v>
      </c>
      <c r="S21" s="438"/>
      <c r="T21" s="439"/>
      <c r="U21" s="440"/>
      <c r="V21" s="441">
        <f>V19</f>
        <v>84942.8886058309</v>
      </c>
      <c r="W21" s="438"/>
      <c r="X21" s="439"/>
      <c r="Y21" s="440"/>
      <c r="Z21" s="441">
        <f>Z19</f>
        <v>270589.39224237745</v>
      </c>
      <c r="AA21" s="438"/>
      <c r="AB21" s="439"/>
      <c r="AC21" s="440"/>
      <c r="AD21" s="441">
        <f>AD19</f>
        <v>111055.01502060439</v>
      </c>
      <c r="AE21" s="438"/>
      <c r="AF21" s="439"/>
      <c r="AG21" s="440"/>
      <c r="AH21" s="441">
        <f>AH19</f>
        <v>316492.39375703223</v>
      </c>
      <c r="AI21" s="438"/>
      <c r="AJ21" s="439"/>
      <c r="AK21" s="440"/>
      <c r="AL21" s="441">
        <f>AL19</f>
        <v>22312.61783244053</v>
      </c>
      <c r="AM21" s="438"/>
      <c r="AN21" s="439"/>
      <c r="AO21" s="440"/>
      <c r="AP21" s="441">
        <f>AP19</f>
        <v>16007.283918857036</v>
      </c>
      <c r="AQ21" s="438"/>
      <c r="AR21" s="439"/>
      <c r="AS21" s="440"/>
      <c r="AT21" s="441">
        <f>AT19</f>
        <v>13554.836691454866</v>
      </c>
      <c r="AU21" s="438"/>
      <c r="AV21" s="439"/>
      <c r="AW21" s="440"/>
      <c r="AX21" s="441">
        <f>AX19</f>
        <v>18108.695198625057</v>
      </c>
      <c r="AY21" s="438"/>
      <c r="AZ21" s="439"/>
      <c r="BA21" s="440"/>
      <c r="BB21" s="441">
        <f>BB19</f>
        <v>15161.966637052528</v>
      </c>
      <c r="BC21" s="440"/>
      <c r="BD21" s="442">
        <f>BD19</f>
        <v>1305851.7753902967</v>
      </c>
      <c r="BE21" s="117"/>
      <c r="BF21" s="442">
        <f>BF19</f>
        <v>1107679.07</v>
      </c>
      <c r="BG21" s="117"/>
      <c r="BH21" s="442">
        <f>BH19</f>
        <v>596442.57615384622</v>
      </c>
      <c r="BI21" s="117"/>
      <c r="BJ21" s="442">
        <f>BJ19</f>
        <v>1704121.6461538463</v>
      </c>
      <c r="BK21" s="117"/>
      <c r="BL21" s="442">
        <f>BL19</f>
        <v>1142684.4099959999</v>
      </c>
      <c r="BM21" s="130"/>
      <c r="BN21" s="442">
        <f>BN19</f>
        <v>1217153.0899999999</v>
      </c>
    </row>
    <row r="22" spans="1:69" s="15" customFormat="1" ht="5.0999999999999996" customHeight="1" x14ac:dyDescent="0.2">
      <c r="A22" s="107"/>
      <c r="B22" s="125"/>
      <c r="C22" s="36"/>
      <c r="D22" s="35"/>
      <c r="E22" s="35"/>
      <c r="F22" s="35"/>
      <c r="G22" s="205"/>
      <c r="H22" s="45"/>
      <c r="I22" s="37"/>
      <c r="J22" s="206"/>
      <c r="K22" s="205"/>
      <c r="L22" s="45"/>
      <c r="M22" s="37"/>
      <c r="N22" s="206"/>
      <c r="O22" s="205"/>
      <c r="P22" s="45"/>
      <c r="Q22" s="37"/>
      <c r="R22" s="206"/>
      <c r="S22" s="205"/>
      <c r="T22" s="45"/>
      <c r="U22" s="37"/>
      <c r="V22" s="206"/>
      <c r="W22" s="205"/>
      <c r="X22" s="45"/>
      <c r="Y22" s="37"/>
      <c r="Z22" s="206"/>
      <c r="AA22" s="205"/>
      <c r="AB22" s="45"/>
      <c r="AC22" s="37"/>
      <c r="AD22" s="206"/>
      <c r="AE22" s="205"/>
      <c r="AF22" s="45"/>
      <c r="AG22" s="37"/>
      <c r="AH22" s="206"/>
      <c r="AI22" s="205"/>
      <c r="AJ22" s="45"/>
      <c r="AK22" s="37"/>
      <c r="AL22" s="206"/>
      <c r="AM22" s="205"/>
      <c r="AN22" s="45"/>
      <c r="AO22" s="37"/>
      <c r="AP22" s="206"/>
      <c r="AQ22" s="205"/>
      <c r="AR22" s="45"/>
      <c r="AS22" s="37"/>
      <c r="AT22" s="206"/>
      <c r="AU22" s="205"/>
      <c r="AV22" s="45"/>
      <c r="AW22" s="37"/>
      <c r="AX22" s="206"/>
      <c r="AY22" s="205"/>
      <c r="AZ22" s="45"/>
      <c r="BA22" s="37"/>
      <c r="BB22" s="257"/>
      <c r="BC22" s="37"/>
      <c r="BD22" s="13"/>
      <c r="BE22" s="13"/>
      <c r="BF22" s="13"/>
      <c r="BG22" s="13"/>
      <c r="BH22" s="13"/>
      <c r="BI22" s="13"/>
      <c r="BJ22" s="13"/>
      <c r="BK22" s="13"/>
      <c r="BL22" s="13"/>
      <c r="BM22" s="126"/>
      <c r="BN22" s="13"/>
    </row>
    <row r="23" spans="1:69" s="409" customFormat="1" ht="12.75" customHeight="1" x14ac:dyDescent="0.2">
      <c r="A23" s="108"/>
      <c r="B23" s="128"/>
      <c r="C23" s="577">
        <f>'General Fund Budget Summary'!A16</f>
        <v>42000</v>
      </c>
      <c r="D23" s="578" t="str">
        <f>'General Fund Budget Summary'!B16</f>
        <v>Fire Protection Administrative</v>
      </c>
      <c r="E23" s="579"/>
      <c r="F23" s="580"/>
      <c r="G23" s="581"/>
      <c r="H23" s="582"/>
      <c r="I23" s="583"/>
      <c r="J23" s="584"/>
      <c r="K23" s="581"/>
      <c r="L23" s="582"/>
      <c r="M23" s="583"/>
      <c r="N23" s="584"/>
      <c r="O23" s="581"/>
      <c r="P23" s="582"/>
      <c r="Q23" s="583"/>
      <c r="R23" s="584"/>
      <c r="S23" s="581"/>
      <c r="T23" s="582"/>
      <c r="U23" s="583"/>
      <c r="V23" s="584"/>
      <c r="W23" s="581"/>
      <c r="X23" s="582"/>
      <c r="Y23" s="583"/>
      <c r="Z23" s="584"/>
      <c r="AA23" s="581"/>
      <c r="AB23" s="582"/>
      <c r="AC23" s="583"/>
      <c r="AD23" s="584"/>
      <c r="AE23" s="581"/>
      <c r="AF23" s="582"/>
      <c r="AG23" s="583"/>
      <c r="AH23" s="584"/>
      <c r="AI23" s="581"/>
      <c r="AJ23" s="582"/>
      <c r="AK23" s="583"/>
      <c r="AL23" s="584"/>
      <c r="AM23" s="581"/>
      <c r="AN23" s="582"/>
      <c r="AO23" s="583"/>
      <c r="AP23" s="584"/>
      <c r="AQ23" s="581"/>
      <c r="AR23" s="582"/>
      <c r="AS23" s="583"/>
      <c r="AT23" s="584"/>
      <c r="AU23" s="581"/>
      <c r="AV23" s="582"/>
      <c r="AW23" s="583"/>
      <c r="AX23" s="584"/>
      <c r="AY23" s="581"/>
      <c r="AZ23" s="582"/>
      <c r="BA23" s="583"/>
      <c r="BB23" s="585"/>
      <c r="BC23" s="34"/>
      <c r="BD23" s="11"/>
      <c r="BE23" s="11"/>
      <c r="BF23" s="11"/>
      <c r="BG23" s="11"/>
      <c r="BH23" s="11"/>
      <c r="BI23" s="11"/>
      <c r="BJ23" s="11"/>
      <c r="BK23" s="11"/>
      <c r="BL23" s="11"/>
      <c r="BM23" s="127"/>
      <c r="BN23" s="11"/>
    </row>
    <row r="24" spans="1:69" s="409" customFormat="1" ht="5.0999999999999996" customHeight="1" x14ac:dyDescent="0.2">
      <c r="A24" s="108"/>
      <c r="B24" s="128"/>
      <c r="C24" s="32"/>
      <c r="D24" s="33"/>
      <c r="E24" s="27"/>
      <c r="F24" s="425"/>
      <c r="G24" s="426"/>
      <c r="H24" s="427"/>
      <c r="I24" s="428"/>
      <c r="J24" s="429"/>
      <c r="K24" s="426"/>
      <c r="L24" s="427"/>
      <c r="M24" s="428"/>
      <c r="N24" s="429"/>
      <c r="O24" s="426"/>
      <c r="P24" s="427"/>
      <c r="Q24" s="428"/>
      <c r="R24" s="429"/>
      <c r="S24" s="426"/>
      <c r="T24" s="427"/>
      <c r="U24" s="428"/>
      <c r="V24" s="429"/>
      <c r="W24" s="426"/>
      <c r="X24" s="427"/>
      <c r="Y24" s="428"/>
      <c r="Z24" s="429"/>
      <c r="AA24" s="426"/>
      <c r="AB24" s="427"/>
      <c r="AC24" s="428"/>
      <c r="AD24" s="429"/>
      <c r="AE24" s="426"/>
      <c r="AF24" s="427"/>
      <c r="AG24" s="428"/>
      <c r="AH24" s="429"/>
      <c r="AI24" s="426"/>
      <c r="AJ24" s="427"/>
      <c r="AK24" s="428"/>
      <c r="AL24" s="429"/>
      <c r="AM24" s="426"/>
      <c r="AN24" s="427"/>
      <c r="AO24" s="428"/>
      <c r="AP24" s="429"/>
      <c r="AQ24" s="426"/>
      <c r="AR24" s="427"/>
      <c r="AS24" s="428"/>
      <c r="AT24" s="429"/>
      <c r="AU24" s="426"/>
      <c r="AV24" s="427"/>
      <c r="AW24" s="428"/>
      <c r="AX24" s="429"/>
      <c r="AY24" s="426"/>
      <c r="AZ24" s="427"/>
      <c r="BA24" s="428"/>
      <c r="BB24" s="430"/>
      <c r="BC24" s="34"/>
      <c r="BD24" s="11"/>
      <c r="BE24" s="11"/>
      <c r="BF24" s="11"/>
      <c r="BG24" s="11"/>
      <c r="BH24" s="11"/>
      <c r="BI24" s="11"/>
      <c r="BJ24" s="11"/>
      <c r="BK24" s="11"/>
      <c r="BL24" s="11"/>
      <c r="BM24" s="127"/>
      <c r="BN24" s="11"/>
    </row>
    <row r="25" spans="1:69" s="409" customFormat="1" ht="12.75" customHeight="1" x14ac:dyDescent="0.2">
      <c r="A25" s="586" t="s">
        <v>131</v>
      </c>
      <c r="B25" s="128"/>
      <c r="C25" s="730">
        <f>'General Fund Budget Summary'!A17</f>
        <v>42040</v>
      </c>
      <c r="D25" s="677"/>
      <c r="E25" s="678" t="str">
        <f>'General Fund Budget Summary'!C17</f>
        <v>Academy/Training Reimb</v>
      </c>
      <c r="F25" s="204"/>
      <c r="G25" s="211">
        <v>1</v>
      </c>
      <c r="H25" s="105" t="s">
        <v>36</v>
      </c>
      <c r="I25" s="410">
        <v>0</v>
      </c>
      <c r="J25" s="212">
        <f t="shared" ref="J25:J29" si="30">I25*G25</f>
        <v>0</v>
      </c>
      <c r="K25" s="211">
        <f>G25</f>
        <v>1</v>
      </c>
      <c r="L25" s="248" t="str">
        <f>H25</f>
        <v>Fire</v>
      </c>
      <c r="M25" s="410">
        <f>I25</f>
        <v>0</v>
      </c>
      <c r="N25" s="212">
        <f t="shared" ref="N25:N29" si="31">M25*K25</f>
        <v>0</v>
      </c>
      <c r="O25" s="211">
        <f>K25</f>
        <v>1</v>
      </c>
      <c r="P25" s="248" t="str">
        <f>L25</f>
        <v>Fire</v>
      </c>
      <c r="Q25" s="410">
        <f>M25</f>
        <v>0</v>
      </c>
      <c r="R25" s="212">
        <f t="shared" ref="R25:R29" si="32">Q25*O25</f>
        <v>0</v>
      </c>
      <c r="S25" s="211">
        <f>O25</f>
        <v>1</v>
      </c>
      <c r="T25" s="248" t="str">
        <f>P25</f>
        <v>Fire</v>
      </c>
      <c r="U25" s="410">
        <f>Q25</f>
        <v>0</v>
      </c>
      <c r="V25" s="212">
        <f t="shared" ref="V25:V29" si="33">U25*S25</f>
        <v>0</v>
      </c>
      <c r="W25" s="211">
        <f>S25</f>
        <v>1</v>
      </c>
      <c r="X25" s="248" t="str">
        <f>T25</f>
        <v>Fire</v>
      </c>
      <c r="Y25" s="410">
        <f>U25</f>
        <v>0</v>
      </c>
      <c r="Z25" s="212">
        <f t="shared" ref="Z25:Z29" si="34">Y25*W25</f>
        <v>0</v>
      </c>
      <c r="AA25" s="211">
        <f>W25</f>
        <v>1</v>
      </c>
      <c r="AB25" s="248" t="str">
        <f>X25</f>
        <v>Fire</v>
      </c>
      <c r="AC25" s="410">
        <f>Y25</f>
        <v>0</v>
      </c>
      <c r="AD25" s="212">
        <f t="shared" ref="AD25:AD29" si="35">AC25*AA25</f>
        <v>0</v>
      </c>
      <c r="AE25" s="211">
        <f>AA25</f>
        <v>1</v>
      </c>
      <c r="AF25" s="248" t="str">
        <f>AB25</f>
        <v>Fire</v>
      </c>
      <c r="AG25" s="410">
        <f>AC25</f>
        <v>0</v>
      </c>
      <c r="AH25" s="212">
        <f t="shared" ref="AH25:AH29" si="36">AG25*AE25</f>
        <v>0</v>
      </c>
      <c r="AI25" s="211">
        <f>AE25</f>
        <v>1</v>
      </c>
      <c r="AJ25" s="248" t="str">
        <f>AF25</f>
        <v>Fire</v>
      </c>
      <c r="AK25" s="410">
        <f>AG25</f>
        <v>0</v>
      </c>
      <c r="AL25" s="212">
        <f t="shared" ref="AL25:AL29" si="37">AK25*AI25</f>
        <v>0</v>
      </c>
      <c r="AM25" s="211">
        <f>AI25</f>
        <v>1</v>
      </c>
      <c r="AN25" s="248" t="str">
        <f>AJ25</f>
        <v>Fire</v>
      </c>
      <c r="AO25" s="410">
        <f>AK25</f>
        <v>0</v>
      </c>
      <c r="AP25" s="212">
        <f t="shared" ref="AP25:AP29" si="38">AO25*AM25</f>
        <v>0</v>
      </c>
      <c r="AQ25" s="211">
        <f>AM25</f>
        <v>1</v>
      </c>
      <c r="AR25" s="248" t="str">
        <f>AN25</f>
        <v>Fire</v>
      </c>
      <c r="AS25" s="410">
        <f t="shared" ref="AS25:AS29" si="39">AO25</f>
        <v>0</v>
      </c>
      <c r="AT25" s="212">
        <f t="shared" ref="AT25:AT29" si="40">AS25*AQ25</f>
        <v>0</v>
      </c>
      <c r="AU25" s="211">
        <f>AQ25</f>
        <v>1</v>
      </c>
      <c r="AV25" s="248" t="str">
        <f>AR25</f>
        <v>Fire</v>
      </c>
      <c r="AW25" s="410">
        <f t="shared" ref="AW25:AW29" si="41">AS25</f>
        <v>0</v>
      </c>
      <c r="AX25" s="212">
        <f t="shared" ref="AX25:AX29" si="42">AW25*AU25</f>
        <v>0</v>
      </c>
      <c r="AY25" s="211">
        <f>AU25</f>
        <v>1</v>
      </c>
      <c r="AZ25" s="248" t="str">
        <f>AV25</f>
        <v>Fire</v>
      </c>
      <c r="BA25" s="410">
        <f>AW25</f>
        <v>0</v>
      </c>
      <c r="BB25" s="260">
        <f t="shared" ref="BB25:BB29" si="43">BA25*AY25</f>
        <v>0</v>
      </c>
      <c r="BC25" s="94"/>
      <c r="BD25" s="587">
        <f t="shared" ref="BD25:BD29" si="44">SUM(BB25,AX25,AT25,AP25,AL25,AH25,AD25,Z25,R25,N25,J25,V25,)</f>
        <v>0</v>
      </c>
      <c r="BE25" s="588"/>
      <c r="BF25" s="587">
        <v>0</v>
      </c>
      <c r="BG25" s="588"/>
      <c r="BH25" s="587">
        <v>0</v>
      </c>
      <c r="BI25" s="588"/>
      <c r="BJ25" s="587">
        <v>0</v>
      </c>
      <c r="BK25" s="588"/>
      <c r="BL25" s="587">
        <v>0</v>
      </c>
      <c r="BM25" s="127"/>
      <c r="BN25" s="587">
        <v>350</v>
      </c>
    </row>
    <row r="26" spans="1:69" s="409" customFormat="1" ht="12.75" customHeight="1" x14ac:dyDescent="0.2">
      <c r="A26" s="108"/>
      <c r="B26" s="128"/>
      <c r="C26" s="679"/>
      <c r="D26" s="680"/>
      <c r="E26" s="681"/>
      <c r="F26" s="589"/>
      <c r="G26" s="590"/>
      <c r="H26" s="591"/>
      <c r="I26" s="592"/>
      <c r="J26" s="593">
        <f t="shared" si="30"/>
        <v>0</v>
      </c>
      <c r="K26" s="211">
        <f t="shared" ref="K26:K28" si="45">G26</f>
        <v>0</v>
      </c>
      <c r="L26" s="594">
        <f>H26</f>
        <v>0</v>
      </c>
      <c r="M26" s="410">
        <f t="shared" ref="M26:M28" si="46">I26</f>
        <v>0</v>
      </c>
      <c r="N26" s="593">
        <f t="shared" si="31"/>
        <v>0</v>
      </c>
      <c r="O26" s="211">
        <f t="shared" ref="O26:O28" si="47">K26</f>
        <v>0</v>
      </c>
      <c r="P26" s="594">
        <f>L26</f>
        <v>0</v>
      </c>
      <c r="Q26" s="410">
        <f t="shared" ref="Q26:Q29" si="48">M26</f>
        <v>0</v>
      </c>
      <c r="R26" s="593">
        <f t="shared" si="32"/>
        <v>0</v>
      </c>
      <c r="S26" s="211">
        <f t="shared" ref="S26:S29" si="49">O26</f>
        <v>0</v>
      </c>
      <c r="T26" s="594">
        <f>P26</f>
        <v>0</v>
      </c>
      <c r="U26" s="410">
        <f t="shared" ref="U26:U29" si="50">Q26</f>
        <v>0</v>
      </c>
      <c r="V26" s="593">
        <f t="shared" si="33"/>
        <v>0</v>
      </c>
      <c r="W26" s="211">
        <f t="shared" ref="W26:W29" si="51">S26</f>
        <v>0</v>
      </c>
      <c r="X26" s="594">
        <f>T26</f>
        <v>0</v>
      </c>
      <c r="Y26" s="410">
        <f t="shared" ref="Y26:Y29" si="52">U26</f>
        <v>0</v>
      </c>
      <c r="Z26" s="593">
        <f t="shared" si="34"/>
        <v>0</v>
      </c>
      <c r="AA26" s="211">
        <f t="shared" ref="AA26:AA29" si="53">W26</f>
        <v>0</v>
      </c>
      <c r="AB26" s="594">
        <f>X26</f>
        <v>0</v>
      </c>
      <c r="AC26" s="410">
        <f t="shared" ref="AC26:AC29" si="54">Y26</f>
        <v>0</v>
      </c>
      <c r="AD26" s="593">
        <f t="shared" si="35"/>
        <v>0</v>
      </c>
      <c r="AE26" s="211">
        <f t="shared" ref="AE26:AE29" si="55">AA26</f>
        <v>0</v>
      </c>
      <c r="AF26" s="594">
        <f>AB26</f>
        <v>0</v>
      </c>
      <c r="AG26" s="410">
        <f t="shared" ref="AG26:AG29" si="56">AC26</f>
        <v>0</v>
      </c>
      <c r="AH26" s="593">
        <f t="shared" si="36"/>
        <v>0</v>
      </c>
      <c r="AI26" s="211">
        <f t="shared" ref="AI26:AI29" si="57">AE26</f>
        <v>0</v>
      </c>
      <c r="AJ26" s="594">
        <f>AF26</f>
        <v>0</v>
      </c>
      <c r="AK26" s="410">
        <f t="shared" ref="AK26:AK29" si="58">AG26</f>
        <v>0</v>
      </c>
      <c r="AL26" s="593">
        <f t="shared" si="37"/>
        <v>0</v>
      </c>
      <c r="AM26" s="211">
        <f t="shared" ref="AM26:AM29" si="59">AI26</f>
        <v>0</v>
      </c>
      <c r="AN26" s="594">
        <f>AJ26</f>
        <v>0</v>
      </c>
      <c r="AO26" s="410">
        <f t="shared" ref="AO26:AO29" si="60">AK26</f>
        <v>0</v>
      </c>
      <c r="AP26" s="593">
        <f t="shared" si="38"/>
        <v>0</v>
      </c>
      <c r="AQ26" s="211">
        <f t="shared" ref="AQ26:AQ29" si="61">AM26</f>
        <v>0</v>
      </c>
      <c r="AR26" s="594">
        <f>AN26</f>
        <v>0</v>
      </c>
      <c r="AS26" s="410">
        <f t="shared" si="39"/>
        <v>0</v>
      </c>
      <c r="AT26" s="593">
        <f t="shared" si="40"/>
        <v>0</v>
      </c>
      <c r="AU26" s="211">
        <f t="shared" ref="AU26:AU29" si="62">AQ26</f>
        <v>0</v>
      </c>
      <c r="AV26" s="594">
        <f>AR26</f>
        <v>0</v>
      </c>
      <c r="AW26" s="410">
        <f t="shared" si="41"/>
        <v>0</v>
      </c>
      <c r="AX26" s="593">
        <f t="shared" si="42"/>
        <v>0</v>
      </c>
      <c r="AY26" s="211">
        <f t="shared" ref="AY26:AY29" si="63">AU26</f>
        <v>0</v>
      </c>
      <c r="AZ26" s="594">
        <f>AV26</f>
        <v>0</v>
      </c>
      <c r="BA26" s="410">
        <f t="shared" ref="BA26:BA29" si="64">AW26</f>
        <v>0</v>
      </c>
      <c r="BB26" s="595">
        <f t="shared" si="43"/>
        <v>0</v>
      </c>
      <c r="BC26" s="94"/>
      <c r="BD26" s="596">
        <f t="shared" si="44"/>
        <v>0</v>
      </c>
      <c r="BE26" s="596"/>
      <c r="BF26" s="596">
        <v>0</v>
      </c>
      <c r="BG26" s="596"/>
      <c r="BH26" s="596">
        <v>0</v>
      </c>
      <c r="BI26" s="596"/>
      <c r="BJ26" s="596">
        <v>0</v>
      </c>
      <c r="BK26" s="596"/>
      <c r="BL26" s="596">
        <v>0</v>
      </c>
      <c r="BM26" s="127"/>
      <c r="BN26" s="596"/>
    </row>
    <row r="27" spans="1:69" s="409" customFormat="1" x14ac:dyDescent="0.2">
      <c r="A27" s="108"/>
      <c r="B27" s="128"/>
      <c r="C27" s="679"/>
      <c r="D27" s="680"/>
      <c r="E27" s="681"/>
      <c r="F27" s="412"/>
      <c r="G27" s="213"/>
      <c r="H27" s="106"/>
      <c r="I27" s="411"/>
      <c r="J27" s="214">
        <f t="shared" si="30"/>
        <v>0</v>
      </c>
      <c r="K27" s="211">
        <f t="shared" si="45"/>
        <v>0</v>
      </c>
      <c r="L27" s="249">
        <f>H27</f>
        <v>0</v>
      </c>
      <c r="M27" s="410">
        <f t="shared" si="46"/>
        <v>0</v>
      </c>
      <c r="N27" s="214">
        <f t="shared" si="31"/>
        <v>0</v>
      </c>
      <c r="O27" s="211">
        <f t="shared" si="47"/>
        <v>0</v>
      </c>
      <c r="P27" s="249">
        <f>L27</f>
        <v>0</v>
      </c>
      <c r="Q27" s="410">
        <f t="shared" si="48"/>
        <v>0</v>
      </c>
      <c r="R27" s="214">
        <f t="shared" si="32"/>
        <v>0</v>
      </c>
      <c r="S27" s="211">
        <f t="shared" si="49"/>
        <v>0</v>
      </c>
      <c r="T27" s="249">
        <f>P27</f>
        <v>0</v>
      </c>
      <c r="U27" s="410">
        <f t="shared" si="50"/>
        <v>0</v>
      </c>
      <c r="V27" s="214">
        <f t="shared" si="33"/>
        <v>0</v>
      </c>
      <c r="W27" s="211">
        <f t="shared" si="51"/>
        <v>0</v>
      </c>
      <c r="X27" s="249">
        <f>T27</f>
        <v>0</v>
      </c>
      <c r="Y27" s="410">
        <f t="shared" si="52"/>
        <v>0</v>
      </c>
      <c r="Z27" s="214">
        <f t="shared" si="34"/>
        <v>0</v>
      </c>
      <c r="AA27" s="211">
        <f t="shared" si="53"/>
        <v>0</v>
      </c>
      <c r="AB27" s="249">
        <f>X27</f>
        <v>0</v>
      </c>
      <c r="AC27" s="410">
        <f t="shared" si="54"/>
        <v>0</v>
      </c>
      <c r="AD27" s="214">
        <f t="shared" si="35"/>
        <v>0</v>
      </c>
      <c r="AE27" s="211">
        <f t="shared" si="55"/>
        <v>0</v>
      </c>
      <c r="AF27" s="249">
        <f>AB27</f>
        <v>0</v>
      </c>
      <c r="AG27" s="410">
        <f t="shared" si="56"/>
        <v>0</v>
      </c>
      <c r="AH27" s="214">
        <f t="shared" si="36"/>
        <v>0</v>
      </c>
      <c r="AI27" s="211">
        <f t="shared" si="57"/>
        <v>0</v>
      </c>
      <c r="AJ27" s="249">
        <f>AF27</f>
        <v>0</v>
      </c>
      <c r="AK27" s="410">
        <f t="shared" si="58"/>
        <v>0</v>
      </c>
      <c r="AL27" s="214">
        <f t="shared" si="37"/>
        <v>0</v>
      </c>
      <c r="AM27" s="211">
        <f t="shared" si="59"/>
        <v>0</v>
      </c>
      <c r="AN27" s="249">
        <f>AJ27</f>
        <v>0</v>
      </c>
      <c r="AO27" s="410">
        <f t="shared" si="60"/>
        <v>0</v>
      </c>
      <c r="AP27" s="214">
        <f t="shared" si="38"/>
        <v>0</v>
      </c>
      <c r="AQ27" s="211">
        <f t="shared" si="61"/>
        <v>0</v>
      </c>
      <c r="AR27" s="249">
        <f>AN27</f>
        <v>0</v>
      </c>
      <c r="AS27" s="410">
        <f t="shared" si="39"/>
        <v>0</v>
      </c>
      <c r="AT27" s="214">
        <f t="shared" si="40"/>
        <v>0</v>
      </c>
      <c r="AU27" s="211">
        <f t="shared" si="62"/>
        <v>0</v>
      </c>
      <c r="AV27" s="249">
        <f>AR27</f>
        <v>0</v>
      </c>
      <c r="AW27" s="410">
        <f t="shared" si="41"/>
        <v>0</v>
      </c>
      <c r="AX27" s="214">
        <f t="shared" si="42"/>
        <v>0</v>
      </c>
      <c r="AY27" s="211">
        <f t="shared" si="63"/>
        <v>0</v>
      </c>
      <c r="AZ27" s="249">
        <f>AV27</f>
        <v>0</v>
      </c>
      <c r="BA27" s="410">
        <f t="shared" si="64"/>
        <v>0</v>
      </c>
      <c r="BB27" s="261">
        <f t="shared" si="43"/>
        <v>0</v>
      </c>
      <c r="BC27" s="94"/>
      <c r="BD27" s="596">
        <f t="shared" si="44"/>
        <v>0</v>
      </c>
      <c r="BE27" s="596"/>
      <c r="BF27" s="596">
        <v>0</v>
      </c>
      <c r="BG27" s="596"/>
      <c r="BH27" s="596">
        <v>0</v>
      </c>
      <c r="BI27" s="596"/>
      <c r="BJ27" s="596">
        <v>0</v>
      </c>
      <c r="BK27" s="596"/>
      <c r="BL27" s="596">
        <v>0</v>
      </c>
      <c r="BM27" s="127"/>
      <c r="BN27" s="596"/>
    </row>
    <row r="28" spans="1:69" s="409" customFormat="1" x14ac:dyDescent="0.2">
      <c r="A28" s="108"/>
      <c r="B28" s="128"/>
      <c r="C28" s="679"/>
      <c r="D28" s="680"/>
      <c r="E28" s="681"/>
      <c r="F28" s="412"/>
      <c r="G28" s="213"/>
      <c r="H28" s="106"/>
      <c r="I28" s="411"/>
      <c r="J28" s="214">
        <f t="shared" si="30"/>
        <v>0</v>
      </c>
      <c r="K28" s="211">
        <f t="shared" si="45"/>
        <v>0</v>
      </c>
      <c r="L28" s="249">
        <f>H28</f>
        <v>0</v>
      </c>
      <c r="M28" s="410">
        <f t="shared" si="46"/>
        <v>0</v>
      </c>
      <c r="N28" s="214">
        <f t="shared" si="31"/>
        <v>0</v>
      </c>
      <c r="O28" s="211">
        <f t="shared" si="47"/>
        <v>0</v>
      </c>
      <c r="P28" s="249">
        <f>L28</f>
        <v>0</v>
      </c>
      <c r="Q28" s="410">
        <f t="shared" si="48"/>
        <v>0</v>
      </c>
      <c r="R28" s="214">
        <f t="shared" si="32"/>
        <v>0</v>
      </c>
      <c r="S28" s="211">
        <f t="shared" si="49"/>
        <v>0</v>
      </c>
      <c r="T28" s="249">
        <f>P28</f>
        <v>0</v>
      </c>
      <c r="U28" s="410">
        <f t="shared" si="50"/>
        <v>0</v>
      </c>
      <c r="V28" s="214">
        <f t="shared" si="33"/>
        <v>0</v>
      </c>
      <c r="W28" s="211">
        <f t="shared" si="51"/>
        <v>0</v>
      </c>
      <c r="X28" s="249">
        <f>T28</f>
        <v>0</v>
      </c>
      <c r="Y28" s="410">
        <f t="shared" si="52"/>
        <v>0</v>
      </c>
      <c r="Z28" s="214">
        <f t="shared" si="34"/>
        <v>0</v>
      </c>
      <c r="AA28" s="211">
        <f t="shared" si="53"/>
        <v>0</v>
      </c>
      <c r="AB28" s="249">
        <f>X28</f>
        <v>0</v>
      </c>
      <c r="AC28" s="410">
        <f t="shared" si="54"/>
        <v>0</v>
      </c>
      <c r="AD28" s="214">
        <f t="shared" si="35"/>
        <v>0</v>
      </c>
      <c r="AE28" s="211">
        <f t="shared" si="55"/>
        <v>0</v>
      </c>
      <c r="AF28" s="249">
        <f>AB28</f>
        <v>0</v>
      </c>
      <c r="AG28" s="410">
        <f t="shared" si="56"/>
        <v>0</v>
      </c>
      <c r="AH28" s="214">
        <f t="shared" si="36"/>
        <v>0</v>
      </c>
      <c r="AI28" s="211">
        <f t="shared" si="57"/>
        <v>0</v>
      </c>
      <c r="AJ28" s="249">
        <f>AF28</f>
        <v>0</v>
      </c>
      <c r="AK28" s="410">
        <f t="shared" si="58"/>
        <v>0</v>
      </c>
      <c r="AL28" s="214">
        <f t="shared" si="37"/>
        <v>0</v>
      </c>
      <c r="AM28" s="211">
        <f t="shared" si="59"/>
        <v>0</v>
      </c>
      <c r="AN28" s="249">
        <f>AJ28</f>
        <v>0</v>
      </c>
      <c r="AO28" s="410">
        <f t="shared" si="60"/>
        <v>0</v>
      </c>
      <c r="AP28" s="214">
        <f t="shared" si="38"/>
        <v>0</v>
      </c>
      <c r="AQ28" s="211">
        <f t="shared" si="61"/>
        <v>0</v>
      </c>
      <c r="AR28" s="249">
        <f>AN28</f>
        <v>0</v>
      </c>
      <c r="AS28" s="410">
        <f t="shared" si="39"/>
        <v>0</v>
      </c>
      <c r="AT28" s="214">
        <f t="shared" si="40"/>
        <v>0</v>
      </c>
      <c r="AU28" s="211">
        <f t="shared" si="62"/>
        <v>0</v>
      </c>
      <c r="AV28" s="249">
        <f>AR28</f>
        <v>0</v>
      </c>
      <c r="AW28" s="410">
        <f t="shared" si="41"/>
        <v>0</v>
      </c>
      <c r="AX28" s="214">
        <f t="shared" si="42"/>
        <v>0</v>
      </c>
      <c r="AY28" s="211">
        <f t="shared" si="63"/>
        <v>0</v>
      </c>
      <c r="AZ28" s="249">
        <f>AV28</f>
        <v>0</v>
      </c>
      <c r="BA28" s="410">
        <f t="shared" si="64"/>
        <v>0</v>
      </c>
      <c r="BB28" s="261">
        <f t="shared" si="43"/>
        <v>0</v>
      </c>
      <c r="BC28" s="94"/>
      <c r="BD28" s="596">
        <f t="shared" si="44"/>
        <v>0</v>
      </c>
      <c r="BE28" s="596"/>
      <c r="BF28" s="596">
        <v>0</v>
      </c>
      <c r="BG28" s="596"/>
      <c r="BH28" s="596">
        <v>0</v>
      </c>
      <c r="BI28" s="596"/>
      <c r="BJ28" s="596">
        <v>0</v>
      </c>
      <c r="BK28" s="596"/>
      <c r="BL28" s="596">
        <v>0</v>
      </c>
      <c r="BM28" s="127"/>
      <c r="BN28" s="596"/>
    </row>
    <row r="29" spans="1:69" s="409" customFormat="1" x14ac:dyDescent="0.2">
      <c r="A29" s="108"/>
      <c r="B29" s="128"/>
      <c r="C29" s="679"/>
      <c r="D29" s="680"/>
      <c r="E29" s="681"/>
      <c r="F29" s="412"/>
      <c r="G29" s="213"/>
      <c r="H29" s="106"/>
      <c r="I29" s="411"/>
      <c r="J29" s="214">
        <f t="shared" si="30"/>
        <v>0</v>
      </c>
      <c r="K29" s="213">
        <v>1</v>
      </c>
      <c r="L29" s="249">
        <f>H29</f>
        <v>0</v>
      </c>
      <c r="M29" s="410">
        <f>I29</f>
        <v>0</v>
      </c>
      <c r="N29" s="214">
        <f t="shared" si="31"/>
        <v>0</v>
      </c>
      <c r="O29" s="211">
        <v>1</v>
      </c>
      <c r="P29" s="249">
        <f>L29</f>
        <v>0</v>
      </c>
      <c r="Q29" s="410">
        <f t="shared" si="48"/>
        <v>0</v>
      </c>
      <c r="R29" s="214">
        <f t="shared" si="32"/>
        <v>0</v>
      </c>
      <c r="S29" s="211">
        <f t="shared" si="49"/>
        <v>1</v>
      </c>
      <c r="T29" s="249">
        <f>P29</f>
        <v>0</v>
      </c>
      <c r="U29" s="410">
        <f t="shared" si="50"/>
        <v>0</v>
      </c>
      <c r="V29" s="214">
        <f t="shared" si="33"/>
        <v>0</v>
      </c>
      <c r="W29" s="211">
        <f t="shared" si="51"/>
        <v>1</v>
      </c>
      <c r="X29" s="249">
        <f>T29</f>
        <v>0</v>
      </c>
      <c r="Y29" s="410">
        <f t="shared" si="52"/>
        <v>0</v>
      </c>
      <c r="Z29" s="214">
        <f t="shared" si="34"/>
        <v>0</v>
      </c>
      <c r="AA29" s="211">
        <f t="shared" si="53"/>
        <v>1</v>
      </c>
      <c r="AB29" s="249">
        <f>X29</f>
        <v>0</v>
      </c>
      <c r="AC29" s="410">
        <f t="shared" si="54"/>
        <v>0</v>
      </c>
      <c r="AD29" s="214">
        <f t="shared" si="35"/>
        <v>0</v>
      </c>
      <c r="AE29" s="211">
        <f t="shared" si="55"/>
        <v>1</v>
      </c>
      <c r="AF29" s="249">
        <f>AB29</f>
        <v>0</v>
      </c>
      <c r="AG29" s="410">
        <f t="shared" si="56"/>
        <v>0</v>
      </c>
      <c r="AH29" s="214">
        <f t="shared" si="36"/>
        <v>0</v>
      </c>
      <c r="AI29" s="211">
        <f t="shared" si="57"/>
        <v>1</v>
      </c>
      <c r="AJ29" s="249">
        <f>AF29</f>
        <v>0</v>
      </c>
      <c r="AK29" s="410">
        <f t="shared" si="58"/>
        <v>0</v>
      </c>
      <c r="AL29" s="214">
        <f t="shared" si="37"/>
        <v>0</v>
      </c>
      <c r="AM29" s="211">
        <f t="shared" si="59"/>
        <v>1</v>
      </c>
      <c r="AN29" s="249">
        <f>AJ29</f>
        <v>0</v>
      </c>
      <c r="AO29" s="410">
        <f t="shared" si="60"/>
        <v>0</v>
      </c>
      <c r="AP29" s="214">
        <f t="shared" si="38"/>
        <v>0</v>
      </c>
      <c r="AQ29" s="211">
        <f t="shared" si="61"/>
        <v>1</v>
      </c>
      <c r="AR29" s="249">
        <f>AN29</f>
        <v>0</v>
      </c>
      <c r="AS29" s="410">
        <f t="shared" si="39"/>
        <v>0</v>
      </c>
      <c r="AT29" s="214">
        <f t="shared" si="40"/>
        <v>0</v>
      </c>
      <c r="AU29" s="211">
        <f t="shared" si="62"/>
        <v>1</v>
      </c>
      <c r="AV29" s="249">
        <f>AR29</f>
        <v>0</v>
      </c>
      <c r="AW29" s="410">
        <f t="shared" si="41"/>
        <v>0</v>
      </c>
      <c r="AX29" s="214">
        <f t="shared" si="42"/>
        <v>0</v>
      </c>
      <c r="AY29" s="211">
        <f t="shared" si="63"/>
        <v>1</v>
      </c>
      <c r="AZ29" s="249">
        <f>AV29</f>
        <v>0</v>
      </c>
      <c r="BA29" s="410">
        <f t="shared" si="64"/>
        <v>0</v>
      </c>
      <c r="BB29" s="261">
        <f t="shared" si="43"/>
        <v>0</v>
      </c>
      <c r="BC29" s="94"/>
      <c r="BD29" s="596">
        <f t="shared" si="44"/>
        <v>0</v>
      </c>
      <c r="BE29" s="596"/>
      <c r="BF29" s="596">
        <v>0</v>
      </c>
      <c r="BG29" s="596"/>
      <c r="BH29" s="596">
        <v>0</v>
      </c>
      <c r="BI29" s="596"/>
      <c r="BJ29" s="596">
        <v>0</v>
      </c>
      <c r="BK29" s="596"/>
      <c r="BL29" s="596">
        <v>0</v>
      </c>
      <c r="BM29" s="127"/>
      <c r="BN29" s="596"/>
    </row>
    <row r="30" spans="1:69" s="409" customFormat="1" ht="12.75" customHeight="1" x14ac:dyDescent="0.2">
      <c r="A30" s="108"/>
      <c r="B30" s="128"/>
      <c r="C30" s="682"/>
      <c r="D30" s="683"/>
      <c r="E30" s="684"/>
      <c r="F30" s="102"/>
      <c r="G30" s="215"/>
      <c r="H30" s="103"/>
      <c r="I30" s="104" t="s">
        <v>132</v>
      </c>
      <c r="J30" s="214">
        <f>SUM(J25:J29)</f>
        <v>0</v>
      </c>
      <c r="K30" s="215"/>
      <c r="L30" s="103"/>
      <c r="M30" s="104" t="s">
        <v>118</v>
      </c>
      <c r="N30" s="214">
        <f>SUM(N25:N29)</f>
        <v>0</v>
      </c>
      <c r="O30" s="215"/>
      <c r="P30" s="103"/>
      <c r="Q30" s="104" t="s">
        <v>119</v>
      </c>
      <c r="R30" s="214">
        <f>SUM(R25:R29)</f>
        <v>0</v>
      </c>
      <c r="S30" s="215"/>
      <c r="T30" s="103"/>
      <c r="U30" s="104" t="s">
        <v>120</v>
      </c>
      <c r="V30" s="214">
        <f>SUM(V25:V29)</f>
        <v>0</v>
      </c>
      <c r="W30" s="215"/>
      <c r="X30" s="103"/>
      <c r="Y30" s="104" t="s">
        <v>121</v>
      </c>
      <c r="Z30" s="214">
        <f>SUM(Z25:Z29)</f>
        <v>0</v>
      </c>
      <c r="AA30" s="215"/>
      <c r="AB30" s="103"/>
      <c r="AC30" s="104" t="s">
        <v>122</v>
      </c>
      <c r="AD30" s="214">
        <f>SUM(AD25:AD29)</f>
        <v>0</v>
      </c>
      <c r="AE30" s="215"/>
      <c r="AF30" s="103"/>
      <c r="AG30" s="104" t="s">
        <v>123</v>
      </c>
      <c r="AH30" s="214">
        <f>SUM(AH25:AH29)</f>
        <v>0</v>
      </c>
      <c r="AI30" s="215"/>
      <c r="AJ30" s="103"/>
      <c r="AK30" s="104" t="s">
        <v>124</v>
      </c>
      <c r="AL30" s="214">
        <f>SUM(AL25:AL29)</f>
        <v>0</v>
      </c>
      <c r="AM30" s="215"/>
      <c r="AN30" s="103"/>
      <c r="AO30" s="104" t="s">
        <v>125</v>
      </c>
      <c r="AP30" s="214">
        <f>SUM(AP25:AP29)</f>
        <v>0</v>
      </c>
      <c r="AQ30" s="215"/>
      <c r="AR30" s="103"/>
      <c r="AS30" s="104" t="s">
        <v>126</v>
      </c>
      <c r="AT30" s="214">
        <f>SUM(AT25:AT29)</f>
        <v>0</v>
      </c>
      <c r="AU30" s="215"/>
      <c r="AV30" s="103"/>
      <c r="AW30" s="104" t="s">
        <v>127</v>
      </c>
      <c r="AX30" s="214">
        <f>SUM(AX25:AX29)</f>
        <v>0</v>
      </c>
      <c r="AY30" s="215"/>
      <c r="AZ30" s="103"/>
      <c r="BA30" s="104" t="s">
        <v>128</v>
      </c>
      <c r="BB30" s="261">
        <f>SUM(BB25:BB29)</f>
        <v>0</v>
      </c>
      <c r="BC30" s="94"/>
      <c r="BD30" s="93">
        <f>SUM(BD25:BD29)</f>
        <v>0</v>
      </c>
      <c r="BE30" s="92"/>
      <c r="BF30" s="93">
        <f>SUM(BF25:BF29)</f>
        <v>0</v>
      </c>
      <c r="BG30" s="92"/>
      <c r="BH30" s="93">
        <f>SUM(BH25:BH29)</f>
        <v>0</v>
      </c>
      <c r="BI30" s="92"/>
      <c r="BJ30" s="93">
        <v>0</v>
      </c>
      <c r="BK30" s="92"/>
      <c r="BL30" s="93">
        <v>0</v>
      </c>
      <c r="BM30" s="127"/>
      <c r="BN30" s="93">
        <f>SUM(BN25:BN29)</f>
        <v>350</v>
      </c>
    </row>
    <row r="31" spans="1:69" s="409" customFormat="1" ht="5.0999999999999996" customHeight="1" x14ac:dyDescent="0.2">
      <c r="A31" s="108"/>
      <c r="B31" s="128"/>
      <c r="C31" s="32"/>
      <c r="D31" s="33"/>
      <c r="E31" s="27"/>
      <c r="F31" s="425"/>
      <c r="G31" s="426"/>
      <c r="H31" s="427"/>
      <c r="I31" s="428"/>
      <c r="J31" s="429"/>
      <c r="K31" s="426"/>
      <c r="L31" s="427"/>
      <c r="M31" s="428"/>
      <c r="N31" s="429"/>
      <c r="O31" s="426"/>
      <c r="P31" s="427"/>
      <c r="Q31" s="428"/>
      <c r="R31" s="429"/>
      <c r="S31" s="426"/>
      <c r="T31" s="427"/>
      <c r="U31" s="428"/>
      <c r="V31" s="429"/>
      <c r="W31" s="426"/>
      <c r="X31" s="427"/>
      <c r="Y31" s="428"/>
      <c r="Z31" s="429"/>
      <c r="AA31" s="426"/>
      <c r="AB31" s="427"/>
      <c r="AC31" s="428"/>
      <c r="AD31" s="429"/>
      <c r="AE31" s="426"/>
      <c r="AF31" s="427"/>
      <c r="AG31" s="428"/>
      <c r="AH31" s="429"/>
      <c r="AI31" s="426"/>
      <c r="AJ31" s="427"/>
      <c r="AK31" s="428"/>
      <c r="AL31" s="429"/>
      <c r="AM31" s="426"/>
      <c r="AN31" s="427"/>
      <c r="AO31" s="428"/>
      <c r="AP31" s="429"/>
      <c r="AQ31" s="426"/>
      <c r="AR31" s="427"/>
      <c r="AS31" s="428"/>
      <c r="AT31" s="429"/>
      <c r="AU31" s="426"/>
      <c r="AV31" s="427"/>
      <c r="AW31" s="428"/>
      <c r="AX31" s="429"/>
      <c r="AY31" s="426"/>
      <c r="AZ31" s="427"/>
      <c r="BA31" s="428"/>
      <c r="BB31" s="430"/>
      <c r="BC31" s="34"/>
      <c r="BD31" s="11"/>
      <c r="BE31" s="11"/>
      <c r="BF31" s="11"/>
      <c r="BG31" s="11"/>
      <c r="BH31" s="11"/>
      <c r="BI31" s="11"/>
      <c r="BJ31" s="11"/>
      <c r="BK31" s="11"/>
      <c r="BL31" s="11"/>
      <c r="BM31" s="127"/>
      <c r="BN31" s="11"/>
    </row>
    <row r="32" spans="1:69" ht="12.75" customHeight="1" x14ac:dyDescent="0.2">
      <c r="A32" s="586" t="s">
        <v>131</v>
      </c>
      <c r="B32" s="128"/>
      <c r="C32" s="676">
        <f>'General Fund Budget Summary'!A18</f>
        <v>42050</v>
      </c>
      <c r="D32" s="677"/>
      <c r="E32" s="678" t="str">
        <f>'General Fund Budget Summary'!C18</f>
        <v>State of Colorado - CGW</v>
      </c>
      <c r="F32" s="204">
        <v>6865.6</v>
      </c>
      <c r="G32" s="211">
        <v>1</v>
      </c>
      <c r="H32" s="105" t="s">
        <v>36</v>
      </c>
      <c r="I32" s="410">
        <v>572.13333</v>
      </c>
      <c r="J32" s="212">
        <f t="shared" ref="J32:J36" si="65">I32*G32</f>
        <v>572.13333</v>
      </c>
      <c r="K32" s="211">
        <f>G32</f>
        <v>1</v>
      </c>
      <c r="L32" s="248" t="str">
        <f>H32</f>
        <v>Fire</v>
      </c>
      <c r="M32" s="410">
        <f>I32</f>
        <v>572.13333</v>
      </c>
      <c r="N32" s="212">
        <f t="shared" ref="N32:N36" si="66">M32*K32</f>
        <v>572.13333</v>
      </c>
      <c r="O32" s="211">
        <f>K32</f>
        <v>1</v>
      </c>
      <c r="P32" s="248" t="str">
        <f>L32</f>
        <v>Fire</v>
      </c>
      <c r="Q32" s="410">
        <f>M32</f>
        <v>572.13333</v>
      </c>
      <c r="R32" s="212">
        <f t="shared" ref="R32:R36" si="67">Q32*O32</f>
        <v>572.13333</v>
      </c>
      <c r="S32" s="211">
        <f>O32</f>
        <v>1</v>
      </c>
      <c r="T32" s="248" t="str">
        <f>P32</f>
        <v>Fire</v>
      </c>
      <c r="U32" s="410">
        <f>Q32</f>
        <v>572.13333</v>
      </c>
      <c r="V32" s="212">
        <f t="shared" ref="V32:V36" si="68">U32*S32</f>
        <v>572.13333</v>
      </c>
      <c r="W32" s="211">
        <f>S32</f>
        <v>1</v>
      </c>
      <c r="X32" s="248" t="str">
        <f>T32</f>
        <v>Fire</v>
      </c>
      <c r="Y32" s="410">
        <f>U32</f>
        <v>572.13333</v>
      </c>
      <c r="Z32" s="212">
        <f t="shared" ref="Z32:Z36" si="69">Y32*W32</f>
        <v>572.13333</v>
      </c>
      <c r="AA32" s="211">
        <f>W32</f>
        <v>1</v>
      </c>
      <c r="AB32" s="248" t="str">
        <f>X32</f>
        <v>Fire</v>
      </c>
      <c r="AC32" s="410">
        <f>Y32</f>
        <v>572.13333</v>
      </c>
      <c r="AD32" s="212">
        <f t="shared" ref="AD32:AD36" si="70">AC32*AA32</f>
        <v>572.13333</v>
      </c>
      <c r="AE32" s="211">
        <f>AA32</f>
        <v>1</v>
      </c>
      <c r="AF32" s="248" t="str">
        <f>AB32</f>
        <v>Fire</v>
      </c>
      <c r="AG32" s="410">
        <f>AC32</f>
        <v>572.13333</v>
      </c>
      <c r="AH32" s="212">
        <f t="shared" ref="AH32:AH36" si="71">AG32*AE32</f>
        <v>572.13333</v>
      </c>
      <c r="AI32" s="211">
        <f>AE32</f>
        <v>1</v>
      </c>
      <c r="AJ32" s="248" t="str">
        <f>AF32</f>
        <v>Fire</v>
      </c>
      <c r="AK32" s="410">
        <f>AG32</f>
        <v>572.13333</v>
      </c>
      <c r="AL32" s="212">
        <f t="shared" ref="AL32:AL36" si="72">AK32*AI32</f>
        <v>572.13333</v>
      </c>
      <c r="AM32" s="211">
        <f>AI32</f>
        <v>1</v>
      </c>
      <c r="AN32" s="248" t="str">
        <f>AJ32</f>
        <v>Fire</v>
      </c>
      <c r="AO32" s="410">
        <f>AK32</f>
        <v>572.13333</v>
      </c>
      <c r="AP32" s="212">
        <f t="shared" ref="AP32:AP36" si="73">AO32*AM32</f>
        <v>572.13333</v>
      </c>
      <c r="AQ32" s="211">
        <f>AM32</f>
        <v>1</v>
      </c>
      <c r="AR32" s="248" t="str">
        <f>AN32</f>
        <v>Fire</v>
      </c>
      <c r="AS32" s="410">
        <f>AO32</f>
        <v>572.13333</v>
      </c>
      <c r="AT32" s="212">
        <f t="shared" ref="AT32:AT36" si="74">AS32*AQ32</f>
        <v>572.13333</v>
      </c>
      <c r="AU32" s="211">
        <f>AQ32</f>
        <v>1</v>
      </c>
      <c r="AV32" s="248" t="str">
        <f>AR32</f>
        <v>Fire</v>
      </c>
      <c r="AW32" s="410">
        <f>AS32</f>
        <v>572.13333</v>
      </c>
      <c r="AX32" s="212">
        <f t="shared" ref="AX32:AX36" si="75">AW32*AU32</f>
        <v>572.13333</v>
      </c>
      <c r="AY32" s="211">
        <f>AU32</f>
        <v>1</v>
      </c>
      <c r="AZ32" s="248" t="str">
        <f>AV32</f>
        <v>Fire</v>
      </c>
      <c r="BA32" s="410">
        <f>AW32</f>
        <v>572.13333</v>
      </c>
      <c r="BB32" s="260">
        <f t="shared" ref="BB32:BB36" si="76">BA32*AY32</f>
        <v>572.13333</v>
      </c>
      <c r="BC32" s="94"/>
      <c r="BD32" s="587">
        <f t="shared" ref="BD32:BD36" si="77">SUM(BB32,AX32,AT32,AP32,AL32,AH32,AD32,Z32,R32,N32,J32,V32,)</f>
        <v>6865.5999599999986</v>
      </c>
      <c r="BE32" s="588"/>
      <c r="BF32" s="587">
        <v>6665.63</v>
      </c>
      <c r="BG32" s="588"/>
      <c r="BH32" s="587">
        <v>0</v>
      </c>
      <c r="BI32" s="588"/>
      <c r="BJ32" s="587">
        <f>SUM(BF32,BH32)</f>
        <v>6665.63</v>
      </c>
      <c r="BK32" s="588"/>
      <c r="BL32" s="587">
        <v>6282.9999960000023</v>
      </c>
      <c r="BM32" s="127"/>
      <c r="BN32" s="587">
        <v>6471.49</v>
      </c>
      <c r="BO32" s="409"/>
      <c r="BP32" s="409"/>
      <c r="BQ32" s="409"/>
    </row>
    <row r="33" spans="1:69" ht="12.75" customHeight="1" x14ac:dyDescent="0.2">
      <c r="A33" s="108"/>
      <c r="B33" s="128"/>
      <c r="C33" s="679"/>
      <c r="D33" s="680"/>
      <c r="E33" s="681"/>
      <c r="F33" s="589"/>
      <c r="G33" s="590"/>
      <c r="H33" s="591"/>
      <c r="I33" s="592"/>
      <c r="J33" s="593">
        <f t="shared" si="65"/>
        <v>0</v>
      </c>
      <c r="K33" s="211">
        <f t="shared" ref="K33:K35" si="78">G33</f>
        <v>0</v>
      </c>
      <c r="L33" s="594">
        <f>H33</f>
        <v>0</v>
      </c>
      <c r="M33" s="410">
        <f t="shared" ref="M33:M35" si="79">I33</f>
        <v>0</v>
      </c>
      <c r="N33" s="593">
        <f t="shared" si="66"/>
        <v>0</v>
      </c>
      <c r="O33" s="211">
        <f t="shared" ref="O33:O35" si="80">K33</f>
        <v>0</v>
      </c>
      <c r="P33" s="594">
        <f>L33</f>
        <v>0</v>
      </c>
      <c r="Q33" s="410">
        <f t="shared" ref="Q33:Q36" si="81">M33</f>
        <v>0</v>
      </c>
      <c r="R33" s="593">
        <f t="shared" si="67"/>
        <v>0</v>
      </c>
      <c r="S33" s="211">
        <f t="shared" ref="S33:S36" si="82">O33</f>
        <v>0</v>
      </c>
      <c r="T33" s="594">
        <f>P33</f>
        <v>0</v>
      </c>
      <c r="U33" s="410">
        <f t="shared" ref="U33:U36" si="83">Q33</f>
        <v>0</v>
      </c>
      <c r="V33" s="593">
        <f t="shared" si="68"/>
        <v>0</v>
      </c>
      <c r="W33" s="211">
        <f t="shared" ref="W33:W36" si="84">S33</f>
        <v>0</v>
      </c>
      <c r="X33" s="594">
        <f>T33</f>
        <v>0</v>
      </c>
      <c r="Y33" s="410">
        <f t="shared" ref="Y33:Y36" si="85">U33</f>
        <v>0</v>
      </c>
      <c r="Z33" s="593">
        <f t="shared" si="69"/>
        <v>0</v>
      </c>
      <c r="AA33" s="211">
        <f t="shared" ref="AA33:AA36" si="86">W33</f>
        <v>0</v>
      </c>
      <c r="AB33" s="594">
        <f>X33</f>
        <v>0</v>
      </c>
      <c r="AC33" s="410">
        <f t="shared" ref="AC33:AC36" si="87">Y33</f>
        <v>0</v>
      </c>
      <c r="AD33" s="593">
        <f t="shared" si="70"/>
        <v>0</v>
      </c>
      <c r="AE33" s="211">
        <f t="shared" ref="AE33:AE36" si="88">AA33</f>
        <v>0</v>
      </c>
      <c r="AF33" s="594">
        <f>AB33</f>
        <v>0</v>
      </c>
      <c r="AG33" s="410">
        <f t="shared" ref="AG33:AG36" si="89">AC33</f>
        <v>0</v>
      </c>
      <c r="AH33" s="593">
        <f t="shared" si="71"/>
        <v>0</v>
      </c>
      <c r="AI33" s="211">
        <f t="shared" ref="AI33:AI36" si="90">AE33</f>
        <v>0</v>
      </c>
      <c r="AJ33" s="594">
        <f>AF33</f>
        <v>0</v>
      </c>
      <c r="AK33" s="410">
        <f t="shared" ref="AK33:AK36" si="91">AG33</f>
        <v>0</v>
      </c>
      <c r="AL33" s="593">
        <f t="shared" si="72"/>
        <v>0</v>
      </c>
      <c r="AM33" s="211">
        <f t="shared" ref="AM33:AM36" si="92">AI33</f>
        <v>0</v>
      </c>
      <c r="AN33" s="594">
        <f>AJ33</f>
        <v>0</v>
      </c>
      <c r="AO33" s="410">
        <f t="shared" ref="AO33:AO36" si="93">AK33</f>
        <v>0</v>
      </c>
      <c r="AP33" s="593">
        <f t="shared" si="73"/>
        <v>0</v>
      </c>
      <c r="AQ33" s="211">
        <f t="shared" ref="AQ33:AQ36" si="94">AM33</f>
        <v>0</v>
      </c>
      <c r="AR33" s="594">
        <f>AN33</f>
        <v>0</v>
      </c>
      <c r="AS33" s="410">
        <f t="shared" ref="AS33:AS36" si="95">AO33</f>
        <v>0</v>
      </c>
      <c r="AT33" s="593">
        <f t="shared" si="74"/>
        <v>0</v>
      </c>
      <c r="AU33" s="211">
        <f t="shared" ref="AU33:AU36" si="96">AQ33</f>
        <v>0</v>
      </c>
      <c r="AV33" s="594">
        <f>AR33</f>
        <v>0</v>
      </c>
      <c r="AW33" s="410">
        <f t="shared" ref="AW33:AW36" si="97">AS33</f>
        <v>0</v>
      </c>
      <c r="AX33" s="593">
        <f t="shared" si="75"/>
        <v>0</v>
      </c>
      <c r="AY33" s="211">
        <f t="shared" ref="AY33:AY36" si="98">AU33</f>
        <v>0</v>
      </c>
      <c r="AZ33" s="594">
        <f>AV33</f>
        <v>0</v>
      </c>
      <c r="BA33" s="410">
        <f t="shared" ref="BA33:BA36" si="99">AW33</f>
        <v>0</v>
      </c>
      <c r="BB33" s="595">
        <f t="shared" si="76"/>
        <v>0</v>
      </c>
      <c r="BC33" s="94"/>
      <c r="BD33" s="596">
        <f t="shared" si="77"/>
        <v>0</v>
      </c>
      <c r="BE33" s="596"/>
      <c r="BF33" s="596">
        <v>0</v>
      </c>
      <c r="BG33" s="596"/>
      <c r="BH33" s="596">
        <v>0</v>
      </c>
      <c r="BI33" s="596"/>
      <c r="BJ33" s="596">
        <v>0</v>
      </c>
      <c r="BK33" s="596"/>
      <c r="BL33" s="596">
        <v>0</v>
      </c>
      <c r="BM33" s="127"/>
      <c r="BN33" s="596"/>
      <c r="BO33" s="409"/>
      <c r="BP33" s="409"/>
      <c r="BQ33" s="409"/>
    </row>
    <row r="34" spans="1:69" x14ac:dyDescent="0.2">
      <c r="A34" s="108"/>
      <c r="B34" s="128"/>
      <c r="C34" s="679"/>
      <c r="D34" s="680"/>
      <c r="E34" s="681"/>
      <c r="F34" s="412"/>
      <c r="G34" s="213"/>
      <c r="H34" s="106"/>
      <c r="I34" s="411"/>
      <c r="J34" s="214">
        <f t="shared" si="65"/>
        <v>0</v>
      </c>
      <c r="K34" s="211">
        <f t="shared" si="78"/>
        <v>0</v>
      </c>
      <c r="L34" s="249">
        <f>H34</f>
        <v>0</v>
      </c>
      <c r="M34" s="410">
        <f t="shared" si="79"/>
        <v>0</v>
      </c>
      <c r="N34" s="214">
        <f t="shared" si="66"/>
        <v>0</v>
      </c>
      <c r="O34" s="211">
        <f t="shared" si="80"/>
        <v>0</v>
      </c>
      <c r="P34" s="249">
        <f>L34</f>
        <v>0</v>
      </c>
      <c r="Q34" s="410">
        <f t="shared" si="81"/>
        <v>0</v>
      </c>
      <c r="R34" s="214">
        <f t="shared" si="67"/>
        <v>0</v>
      </c>
      <c r="S34" s="211">
        <f t="shared" si="82"/>
        <v>0</v>
      </c>
      <c r="T34" s="249">
        <f>P34</f>
        <v>0</v>
      </c>
      <c r="U34" s="410">
        <f t="shared" si="83"/>
        <v>0</v>
      </c>
      <c r="V34" s="214">
        <f t="shared" si="68"/>
        <v>0</v>
      </c>
      <c r="W34" s="211">
        <f t="shared" si="84"/>
        <v>0</v>
      </c>
      <c r="X34" s="249">
        <f>T34</f>
        <v>0</v>
      </c>
      <c r="Y34" s="410">
        <f t="shared" si="85"/>
        <v>0</v>
      </c>
      <c r="Z34" s="214">
        <f t="shared" si="69"/>
        <v>0</v>
      </c>
      <c r="AA34" s="211">
        <f t="shared" si="86"/>
        <v>0</v>
      </c>
      <c r="AB34" s="249">
        <f>X34</f>
        <v>0</v>
      </c>
      <c r="AC34" s="410">
        <f t="shared" si="87"/>
        <v>0</v>
      </c>
      <c r="AD34" s="214">
        <f t="shared" si="70"/>
        <v>0</v>
      </c>
      <c r="AE34" s="211">
        <f t="shared" si="88"/>
        <v>0</v>
      </c>
      <c r="AF34" s="249">
        <f>AB34</f>
        <v>0</v>
      </c>
      <c r="AG34" s="410">
        <f t="shared" si="89"/>
        <v>0</v>
      </c>
      <c r="AH34" s="214">
        <f t="shared" si="71"/>
        <v>0</v>
      </c>
      <c r="AI34" s="211">
        <f t="shared" si="90"/>
        <v>0</v>
      </c>
      <c r="AJ34" s="249">
        <f>AF34</f>
        <v>0</v>
      </c>
      <c r="AK34" s="410">
        <f t="shared" si="91"/>
        <v>0</v>
      </c>
      <c r="AL34" s="214">
        <f t="shared" si="72"/>
        <v>0</v>
      </c>
      <c r="AM34" s="211">
        <f t="shared" si="92"/>
        <v>0</v>
      </c>
      <c r="AN34" s="249">
        <f>AJ34</f>
        <v>0</v>
      </c>
      <c r="AO34" s="410">
        <f t="shared" si="93"/>
        <v>0</v>
      </c>
      <c r="AP34" s="214">
        <f t="shared" si="73"/>
        <v>0</v>
      </c>
      <c r="AQ34" s="211">
        <f t="shared" si="94"/>
        <v>0</v>
      </c>
      <c r="AR34" s="249">
        <f>AN34</f>
        <v>0</v>
      </c>
      <c r="AS34" s="410">
        <f t="shared" si="95"/>
        <v>0</v>
      </c>
      <c r="AT34" s="214">
        <f t="shared" si="74"/>
        <v>0</v>
      </c>
      <c r="AU34" s="211">
        <f t="shared" si="96"/>
        <v>0</v>
      </c>
      <c r="AV34" s="249">
        <f>AR34</f>
        <v>0</v>
      </c>
      <c r="AW34" s="410">
        <f t="shared" si="97"/>
        <v>0</v>
      </c>
      <c r="AX34" s="214">
        <f t="shared" si="75"/>
        <v>0</v>
      </c>
      <c r="AY34" s="211">
        <f t="shared" si="98"/>
        <v>0</v>
      </c>
      <c r="AZ34" s="249">
        <f>AV34</f>
        <v>0</v>
      </c>
      <c r="BA34" s="410">
        <f t="shared" si="99"/>
        <v>0</v>
      </c>
      <c r="BB34" s="261">
        <f t="shared" si="76"/>
        <v>0</v>
      </c>
      <c r="BC34" s="94"/>
      <c r="BD34" s="596">
        <f t="shared" si="77"/>
        <v>0</v>
      </c>
      <c r="BE34" s="596"/>
      <c r="BF34" s="596">
        <v>0</v>
      </c>
      <c r="BG34" s="596"/>
      <c r="BH34" s="596">
        <v>0</v>
      </c>
      <c r="BI34" s="596"/>
      <c r="BJ34" s="596">
        <v>0</v>
      </c>
      <c r="BK34" s="596"/>
      <c r="BL34" s="596">
        <v>0</v>
      </c>
      <c r="BM34" s="127"/>
      <c r="BN34" s="596"/>
      <c r="BO34" s="409"/>
      <c r="BP34" s="409"/>
      <c r="BQ34" s="409"/>
    </row>
    <row r="35" spans="1:69" x14ac:dyDescent="0.2">
      <c r="A35" s="108"/>
      <c r="B35" s="128"/>
      <c r="C35" s="679"/>
      <c r="D35" s="680"/>
      <c r="E35" s="681"/>
      <c r="F35" s="412"/>
      <c r="G35" s="213"/>
      <c r="H35" s="106"/>
      <c r="I35" s="411"/>
      <c r="J35" s="214">
        <f t="shared" si="65"/>
        <v>0</v>
      </c>
      <c r="K35" s="211">
        <f t="shared" si="78"/>
        <v>0</v>
      </c>
      <c r="L35" s="249">
        <f>H35</f>
        <v>0</v>
      </c>
      <c r="M35" s="410">
        <f t="shared" si="79"/>
        <v>0</v>
      </c>
      <c r="N35" s="214">
        <f t="shared" si="66"/>
        <v>0</v>
      </c>
      <c r="O35" s="211">
        <f t="shared" si="80"/>
        <v>0</v>
      </c>
      <c r="P35" s="249">
        <f>L35</f>
        <v>0</v>
      </c>
      <c r="Q35" s="410">
        <f t="shared" si="81"/>
        <v>0</v>
      </c>
      <c r="R35" s="214">
        <f t="shared" si="67"/>
        <v>0</v>
      </c>
      <c r="S35" s="211">
        <f t="shared" si="82"/>
        <v>0</v>
      </c>
      <c r="T35" s="249">
        <f>P35</f>
        <v>0</v>
      </c>
      <c r="U35" s="410">
        <f t="shared" si="83"/>
        <v>0</v>
      </c>
      <c r="V35" s="214">
        <f t="shared" si="68"/>
        <v>0</v>
      </c>
      <c r="W35" s="211">
        <f t="shared" si="84"/>
        <v>0</v>
      </c>
      <c r="X35" s="249">
        <f>T35</f>
        <v>0</v>
      </c>
      <c r="Y35" s="410">
        <f t="shared" si="85"/>
        <v>0</v>
      </c>
      <c r="Z35" s="214">
        <f t="shared" si="69"/>
        <v>0</v>
      </c>
      <c r="AA35" s="211">
        <f t="shared" si="86"/>
        <v>0</v>
      </c>
      <c r="AB35" s="249">
        <f>X35</f>
        <v>0</v>
      </c>
      <c r="AC35" s="410">
        <f t="shared" si="87"/>
        <v>0</v>
      </c>
      <c r="AD35" s="214">
        <f t="shared" si="70"/>
        <v>0</v>
      </c>
      <c r="AE35" s="211">
        <f t="shared" si="88"/>
        <v>0</v>
      </c>
      <c r="AF35" s="249">
        <f>AB35</f>
        <v>0</v>
      </c>
      <c r="AG35" s="410">
        <f t="shared" si="89"/>
        <v>0</v>
      </c>
      <c r="AH35" s="214">
        <f t="shared" si="71"/>
        <v>0</v>
      </c>
      <c r="AI35" s="211">
        <f t="shared" si="90"/>
        <v>0</v>
      </c>
      <c r="AJ35" s="249">
        <f>AF35</f>
        <v>0</v>
      </c>
      <c r="AK35" s="410">
        <f t="shared" si="91"/>
        <v>0</v>
      </c>
      <c r="AL35" s="214">
        <f t="shared" si="72"/>
        <v>0</v>
      </c>
      <c r="AM35" s="211">
        <f t="shared" si="92"/>
        <v>0</v>
      </c>
      <c r="AN35" s="249">
        <f>AJ35</f>
        <v>0</v>
      </c>
      <c r="AO35" s="410">
        <f t="shared" si="93"/>
        <v>0</v>
      </c>
      <c r="AP35" s="214">
        <f t="shared" si="73"/>
        <v>0</v>
      </c>
      <c r="AQ35" s="211">
        <f t="shared" si="94"/>
        <v>0</v>
      </c>
      <c r="AR35" s="249">
        <f>AN35</f>
        <v>0</v>
      </c>
      <c r="AS35" s="410">
        <f t="shared" si="95"/>
        <v>0</v>
      </c>
      <c r="AT35" s="214">
        <f t="shared" si="74"/>
        <v>0</v>
      </c>
      <c r="AU35" s="211">
        <f t="shared" si="96"/>
        <v>0</v>
      </c>
      <c r="AV35" s="249">
        <f>AR35</f>
        <v>0</v>
      </c>
      <c r="AW35" s="410">
        <f t="shared" si="97"/>
        <v>0</v>
      </c>
      <c r="AX35" s="214">
        <f t="shared" si="75"/>
        <v>0</v>
      </c>
      <c r="AY35" s="211">
        <f t="shared" si="98"/>
        <v>0</v>
      </c>
      <c r="AZ35" s="249">
        <f>AV35</f>
        <v>0</v>
      </c>
      <c r="BA35" s="410">
        <f t="shared" si="99"/>
        <v>0</v>
      </c>
      <c r="BB35" s="261">
        <f t="shared" si="76"/>
        <v>0</v>
      </c>
      <c r="BC35" s="94"/>
      <c r="BD35" s="596">
        <f t="shared" si="77"/>
        <v>0</v>
      </c>
      <c r="BE35" s="596"/>
      <c r="BF35" s="596">
        <v>0</v>
      </c>
      <c r="BG35" s="596"/>
      <c r="BH35" s="596">
        <v>0</v>
      </c>
      <c r="BI35" s="596"/>
      <c r="BJ35" s="596">
        <v>0</v>
      </c>
      <c r="BK35" s="596"/>
      <c r="BL35" s="596">
        <v>0</v>
      </c>
      <c r="BM35" s="127"/>
      <c r="BN35" s="596"/>
      <c r="BO35" s="409"/>
      <c r="BP35" s="409"/>
      <c r="BQ35" s="409"/>
    </row>
    <row r="36" spans="1:69" x14ac:dyDescent="0.2">
      <c r="A36" s="108"/>
      <c r="B36" s="128"/>
      <c r="C36" s="679"/>
      <c r="D36" s="680"/>
      <c r="E36" s="681"/>
      <c r="F36" s="412"/>
      <c r="G36" s="213"/>
      <c r="H36" s="106"/>
      <c r="I36" s="411"/>
      <c r="J36" s="214">
        <f t="shared" si="65"/>
        <v>0</v>
      </c>
      <c r="K36" s="213">
        <v>1</v>
      </c>
      <c r="L36" s="249">
        <f>H36</f>
        <v>0</v>
      </c>
      <c r="M36" s="410">
        <f>I36</f>
        <v>0</v>
      </c>
      <c r="N36" s="214">
        <f t="shared" si="66"/>
        <v>0</v>
      </c>
      <c r="O36" s="211">
        <v>1</v>
      </c>
      <c r="P36" s="249">
        <f>L36</f>
        <v>0</v>
      </c>
      <c r="Q36" s="410">
        <f t="shared" si="81"/>
        <v>0</v>
      </c>
      <c r="R36" s="214">
        <f t="shared" si="67"/>
        <v>0</v>
      </c>
      <c r="S36" s="211">
        <f t="shared" si="82"/>
        <v>1</v>
      </c>
      <c r="T36" s="249">
        <f>P36</f>
        <v>0</v>
      </c>
      <c r="U36" s="410">
        <f t="shared" si="83"/>
        <v>0</v>
      </c>
      <c r="V36" s="214">
        <f t="shared" si="68"/>
        <v>0</v>
      </c>
      <c r="W36" s="211">
        <f t="shared" si="84"/>
        <v>1</v>
      </c>
      <c r="X36" s="249">
        <f>T36</f>
        <v>0</v>
      </c>
      <c r="Y36" s="410">
        <f t="shared" si="85"/>
        <v>0</v>
      </c>
      <c r="Z36" s="214">
        <f t="shared" si="69"/>
        <v>0</v>
      </c>
      <c r="AA36" s="211">
        <f t="shared" si="86"/>
        <v>1</v>
      </c>
      <c r="AB36" s="249">
        <f>X36</f>
        <v>0</v>
      </c>
      <c r="AC36" s="410">
        <f t="shared" si="87"/>
        <v>0</v>
      </c>
      <c r="AD36" s="214">
        <f t="shared" si="70"/>
        <v>0</v>
      </c>
      <c r="AE36" s="211">
        <f t="shared" si="88"/>
        <v>1</v>
      </c>
      <c r="AF36" s="249">
        <f>AB36</f>
        <v>0</v>
      </c>
      <c r="AG36" s="410">
        <f t="shared" si="89"/>
        <v>0</v>
      </c>
      <c r="AH36" s="214">
        <f t="shared" si="71"/>
        <v>0</v>
      </c>
      <c r="AI36" s="211">
        <f t="shared" si="90"/>
        <v>1</v>
      </c>
      <c r="AJ36" s="249">
        <f>AF36</f>
        <v>0</v>
      </c>
      <c r="AK36" s="410">
        <f t="shared" si="91"/>
        <v>0</v>
      </c>
      <c r="AL36" s="214">
        <f t="shared" si="72"/>
        <v>0</v>
      </c>
      <c r="AM36" s="211">
        <f t="shared" si="92"/>
        <v>1</v>
      </c>
      <c r="AN36" s="249">
        <f>AJ36</f>
        <v>0</v>
      </c>
      <c r="AO36" s="410">
        <f t="shared" si="93"/>
        <v>0</v>
      </c>
      <c r="AP36" s="214">
        <f t="shared" si="73"/>
        <v>0</v>
      </c>
      <c r="AQ36" s="211">
        <f t="shared" si="94"/>
        <v>1</v>
      </c>
      <c r="AR36" s="249">
        <f>AN36</f>
        <v>0</v>
      </c>
      <c r="AS36" s="410">
        <f t="shared" si="95"/>
        <v>0</v>
      </c>
      <c r="AT36" s="214">
        <f t="shared" si="74"/>
        <v>0</v>
      </c>
      <c r="AU36" s="211">
        <f t="shared" si="96"/>
        <v>1</v>
      </c>
      <c r="AV36" s="249">
        <f>AR36</f>
        <v>0</v>
      </c>
      <c r="AW36" s="410">
        <f t="shared" si="97"/>
        <v>0</v>
      </c>
      <c r="AX36" s="214">
        <f t="shared" si="75"/>
        <v>0</v>
      </c>
      <c r="AY36" s="211">
        <f t="shared" si="98"/>
        <v>1</v>
      </c>
      <c r="AZ36" s="249">
        <f>AV36</f>
        <v>0</v>
      </c>
      <c r="BA36" s="410">
        <f t="shared" si="99"/>
        <v>0</v>
      </c>
      <c r="BB36" s="261">
        <f t="shared" si="76"/>
        <v>0</v>
      </c>
      <c r="BC36" s="94"/>
      <c r="BD36" s="596">
        <f t="shared" si="77"/>
        <v>0</v>
      </c>
      <c r="BE36" s="596"/>
      <c r="BF36" s="596">
        <v>0</v>
      </c>
      <c r="BG36" s="596"/>
      <c r="BH36" s="596">
        <v>0</v>
      </c>
      <c r="BI36" s="596"/>
      <c r="BJ36" s="596">
        <v>0</v>
      </c>
      <c r="BK36" s="596"/>
      <c r="BL36" s="596">
        <v>0</v>
      </c>
      <c r="BM36" s="127"/>
      <c r="BN36" s="596"/>
      <c r="BO36" s="409"/>
      <c r="BP36" s="409"/>
      <c r="BQ36" s="409"/>
    </row>
    <row r="37" spans="1:69" ht="12.75" customHeight="1" x14ac:dyDescent="0.2">
      <c r="A37" s="108"/>
      <c r="B37" s="128"/>
      <c r="C37" s="682"/>
      <c r="D37" s="683"/>
      <c r="E37" s="684"/>
      <c r="F37" s="102"/>
      <c r="G37" s="215"/>
      <c r="H37" s="103"/>
      <c r="I37" s="104" t="s">
        <v>132</v>
      </c>
      <c r="J37" s="214">
        <f>SUM(J32:J36)</f>
        <v>572.13333</v>
      </c>
      <c r="K37" s="215"/>
      <c r="L37" s="103"/>
      <c r="M37" s="104" t="s">
        <v>118</v>
      </c>
      <c r="N37" s="214">
        <f>SUM(N32:N36)</f>
        <v>572.13333</v>
      </c>
      <c r="O37" s="215"/>
      <c r="P37" s="103"/>
      <c r="Q37" s="104" t="s">
        <v>119</v>
      </c>
      <c r="R37" s="214">
        <f>SUM(R32:R36)</f>
        <v>572.13333</v>
      </c>
      <c r="S37" s="215"/>
      <c r="T37" s="103"/>
      <c r="U37" s="104" t="s">
        <v>120</v>
      </c>
      <c r="V37" s="214">
        <f>SUM(V32:V36)</f>
        <v>572.13333</v>
      </c>
      <c r="W37" s="215"/>
      <c r="X37" s="103"/>
      <c r="Y37" s="104" t="s">
        <v>121</v>
      </c>
      <c r="Z37" s="214">
        <f>SUM(Z32:Z36)</f>
        <v>572.13333</v>
      </c>
      <c r="AA37" s="215"/>
      <c r="AB37" s="103"/>
      <c r="AC37" s="104" t="s">
        <v>122</v>
      </c>
      <c r="AD37" s="214">
        <f>SUM(AD32:AD36)</f>
        <v>572.13333</v>
      </c>
      <c r="AE37" s="215"/>
      <c r="AF37" s="103"/>
      <c r="AG37" s="104" t="s">
        <v>123</v>
      </c>
      <c r="AH37" s="214">
        <f>SUM(AH32:AH36)</f>
        <v>572.13333</v>
      </c>
      <c r="AI37" s="215"/>
      <c r="AJ37" s="103"/>
      <c r="AK37" s="104" t="s">
        <v>124</v>
      </c>
      <c r="AL37" s="214">
        <f>SUM(AL32:AL36)</f>
        <v>572.13333</v>
      </c>
      <c r="AM37" s="215"/>
      <c r="AN37" s="103"/>
      <c r="AO37" s="104" t="s">
        <v>125</v>
      </c>
      <c r="AP37" s="214">
        <f>SUM(AP32:AP36)</f>
        <v>572.13333</v>
      </c>
      <c r="AQ37" s="215"/>
      <c r="AR37" s="103"/>
      <c r="AS37" s="104" t="s">
        <v>126</v>
      </c>
      <c r="AT37" s="214">
        <f>SUM(AT32:AT36)</f>
        <v>572.13333</v>
      </c>
      <c r="AU37" s="215"/>
      <c r="AV37" s="103"/>
      <c r="AW37" s="104" t="s">
        <v>127</v>
      </c>
      <c r="AX37" s="214">
        <f>SUM(AX32:AX36)</f>
        <v>572.13333</v>
      </c>
      <c r="AY37" s="215"/>
      <c r="AZ37" s="103"/>
      <c r="BA37" s="104" t="s">
        <v>128</v>
      </c>
      <c r="BB37" s="261">
        <f>SUM(BB32:BB36)</f>
        <v>572.13333</v>
      </c>
      <c r="BC37" s="94"/>
      <c r="BD37" s="93">
        <f>SUM(BD32:BD36)</f>
        <v>6865.5999599999986</v>
      </c>
      <c r="BE37" s="92"/>
      <c r="BF37" s="93">
        <f>SUM(BF32:BF36)</f>
        <v>6665.63</v>
      </c>
      <c r="BG37" s="92"/>
      <c r="BH37" s="93">
        <f>SUM(BH32:BH36)</f>
        <v>0</v>
      </c>
      <c r="BI37" s="92"/>
      <c r="BJ37" s="93">
        <f>SUM(BF37,BH37)</f>
        <v>6665.63</v>
      </c>
      <c r="BK37" s="92"/>
      <c r="BL37" s="93">
        <v>6282.9999960000023</v>
      </c>
      <c r="BM37" s="127"/>
      <c r="BN37" s="93">
        <f>SUM(BN32:BN36)</f>
        <v>6471.49</v>
      </c>
      <c r="BO37" s="409"/>
      <c r="BP37" s="409"/>
      <c r="BQ37" s="409"/>
    </row>
    <row r="38" spans="1:69" s="409" customFormat="1" ht="5.0999999999999996" customHeight="1" x14ac:dyDescent="0.2">
      <c r="A38" s="108"/>
      <c r="B38" s="128"/>
      <c r="C38" s="36"/>
      <c r="D38" s="685"/>
      <c r="E38" s="35"/>
      <c r="F38" s="51"/>
      <c r="G38" s="226"/>
      <c r="H38" s="52"/>
      <c r="I38" s="431"/>
      <c r="J38" s="227"/>
      <c r="K38" s="226"/>
      <c r="L38" s="52"/>
      <c r="M38" s="431"/>
      <c r="N38" s="227"/>
      <c r="O38" s="226"/>
      <c r="P38" s="52"/>
      <c r="Q38" s="431"/>
      <c r="R38" s="227"/>
      <c r="S38" s="226"/>
      <c r="T38" s="52"/>
      <c r="U38" s="431"/>
      <c r="V38" s="227"/>
      <c r="W38" s="226"/>
      <c r="X38" s="52"/>
      <c r="Y38" s="431"/>
      <c r="Z38" s="227"/>
      <c r="AA38" s="226"/>
      <c r="AB38" s="52"/>
      <c r="AC38" s="431"/>
      <c r="AD38" s="227"/>
      <c r="AE38" s="226"/>
      <c r="AF38" s="52"/>
      <c r="AG38" s="431"/>
      <c r="AH38" s="227"/>
      <c r="AI38" s="226"/>
      <c r="AJ38" s="52"/>
      <c r="AK38" s="431"/>
      <c r="AL38" s="227"/>
      <c r="AM38" s="226"/>
      <c r="AN38" s="52"/>
      <c r="AO38" s="431"/>
      <c r="AP38" s="227"/>
      <c r="AQ38" s="226"/>
      <c r="AR38" s="52"/>
      <c r="AS38" s="431"/>
      <c r="AT38" s="227"/>
      <c r="AU38" s="226"/>
      <c r="AV38" s="52"/>
      <c r="AW38" s="431"/>
      <c r="AX38" s="227"/>
      <c r="AY38" s="226"/>
      <c r="AZ38" s="52"/>
      <c r="BA38" s="431"/>
      <c r="BB38" s="267"/>
      <c r="BC38" s="34"/>
      <c r="BD38" s="11"/>
      <c r="BE38" s="11"/>
      <c r="BF38" s="11"/>
      <c r="BG38" s="11"/>
      <c r="BH38" s="11"/>
      <c r="BI38" s="11"/>
      <c r="BJ38" s="11"/>
      <c r="BK38" s="11"/>
      <c r="BL38" s="11"/>
      <c r="BM38" s="127"/>
      <c r="BN38" s="11"/>
    </row>
    <row r="39" spans="1:69" s="409" customFormat="1" x14ac:dyDescent="0.2">
      <c r="A39" s="586" t="s">
        <v>131</v>
      </c>
      <c r="B39" s="128"/>
      <c r="C39" s="676">
        <f>'General Fund Budget Summary'!A19</f>
        <v>42060</v>
      </c>
      <c r="D39" s="677"/>
      <c r="E39" s="678" t="str">
        <f>'General Fund Budget Summary'!C19</f>
        <v>Uniform Reimb</v>
      </c>
      <c r="F39" s="204"/>
      <c r="G39" s="211">
        <v>1</v>
      </c>
      <c r="H39" s="105"/>
      <c r="I39" s="410">
        <v>0</v>
      </c>
      <c r="J39" s="212">
        <f t="shared" ref="J39:J43" si="100">I39*G39</f>
        <v>0</v>
      </c>
      <c r="K39" s="211">
        <f>G39</f>
        <v>1</v>
      </c>
      <c r="L39" s="248">
        <f>H39</f>
        <v>0</v>
      </c>
      <c r="M39" s="410">
        <f>I39</f>
        <v>0</v>
      </c>
      <c r="N39" s="212">
        <f t="shared" ref="N39:N43" si="101">M39*K39</f>
        <v>0</v>
      </c>
      <c r="O39" s="211">
        <f>K39</f>
        <v>1</v>
      </c>
      <c r="P39" s="248">
        <f>L39</f>
        <v>0</v>
      </c>
      <c r="Q39" s="410">
        <f>M39</f>
        <v>0</v>
      </c>
      <c r="R39" s="212">
        <f t="shared" ref="R39:R43" si="102">Q39*O39</f>
        <v>0</v>
      </c>
      <c r="S39" s="211">
        <f>O39</f>
        <v>1</v>
      </c>
      <c r="T39" s="248">
        <f>P39</f>
        <v>0</v>
      </c>
      <c r="U39" s="410">
        <f>Q39</f>
        <v>0</v>
      </c>
      <c r="V39" s="212">
        <f t="shared" ref="V39:V43" si="103">U39*S39</f>
        <v>0</v>
      </c>
      <c r="W39" s="211">
        <f>S39</f>
        <v>1</v>
      </c>
      <c r="X39" s="248">
        <f>T39</f>
        <v>0</v>
      </c>
      <c r="Y39" s="410">
        <f>U39</f>
        <v>0</v>
      </c>
      <c r="Z39" s="212">
        <f t="shared" ref="Z39:Z43" si="104">Y39*W39</f>
        <v>0</v>
      </c>
      <c r="AA39" s="211">
        <f>W39</f>
        <v>1</v>
      </c>
      <c r="AB39" s="248">
        <f>X39</f>
        <v>0</v>
      </c>
      <c r="AC39" s="410">
        <f>Y39</f>
        <v>0</v>
      </c>
      <c r="AD39" s="212">
        <f t="shared" ref="AD39:AD43" si="105">AC39*AA39</f>
        <v>0</v>
      </c>
      <c r="AE39" s="211">
        <f>AA39</f>
        <v>1</v>
      </c>
      <c r="AF39" s="248">
        <f>AB39</f>
        <v>0</v>
      </c>
      <c r="AG39" s="410">
        <f>AC39</f>
        <v>0</v>
      </c>
      <c r="AH39" s="212">
        <f t="shared" ref="AH39:AH43" si="106">AG39*AE39</f>
        <v>0</v>
      </c>
      <c r="AI39" s="211">
        <f>AE39</f>
        <v>1</v>
      </c>
      <c r="AJ39" s="248">
        <f>AF39</f>
        <v>0</v>
      </c>
      <c r="AK39" s="410">
        <f>AG39</f>
        <v>0</v>
      </c>
      <c r="AL39" s="212">
        <f t="shared" ref="AL39:AL43" si="107">AK39*AI39</f>
        <v>0</v>
      </c>
      <c r="AM39" s="211">
        <f>AI39</f>
        <v>1</v>
      </c>
      <c r="AN39" s="248">
        <f>AJ39</f>
        <v>0</v>
      </c>
      <c r="AO39" s="410">
        <f>AK39</f>
        <v>0</v>
      </c>
      <c r="AP39" s="212">
        <f t="shared" ref="AP39:AP43" si="108">AO39*AM39</f>
        <v>0</v>
      </c>
      <c r="AQ39" s="211">
        <f>AM39</f>
        <v>1</v>
      </c>
      <c r="AR39" s="248">
        <f>AN39</f>
        <v>0</v>
      </c>
      <c r="AS39" s="410">
        <f>AO39</f>
        <v>0</v>
      </c>
      <c r="AT39" s="212">
        <f t="shared" ref="AT39:AT43" si="109">AS39*AQ39</f>
        <v>0</v>
      </c>
      <c r="AU39" s="211">
        <f>AQ39</f>
        <v>1</v>
      </c>
      <c r="AV39" s="248">
        <f>AR39</f>
        <v>0</v>
      </c>
      <c r="AW39" s="410">
        <f>AS39</f>
        <v>0</v>
      </c>
      <c r="AX39" s="212">
        <f t="shared" ref="AX39:AX43" si="110">AW39*AU39</f>
        <v>0</v>
      </c>
      <c r="AY39" s="211">
        <f>AU39</f>
        <v>1</v>
      </c>
      <c r="AZ39" s="248">
        <f>AV39</f>
        <v>0</v>
      </c>
      <c r="BA39" s="410">
        <f>AW39</f>
        <v>0</v>
      </c>
      <c r="BB39" s="260">
        <f t="shared" ref="BB39:BB43" si="111">BA39*AY39</f>
        <v>0</v>
      </c>
      <c r="BC39" s="94"/>
      <c r="BD39" s="587">
        <f t="shared" ref="BD39:BD43" si="112">SUM(BB39,AX39,AT39,AP39,AL39,AH39,AD39,Z39,R39,N39,J39,V39,)</f>
        <v>0</v>
      </c>
      <c r="BE39" s="588"/>
      <c r="BF39" s="587">
        <v>200</v>
      </c>
      <c r="BG39" s="588"/>
      <c r="BH39" s="587">
        <v>0</v>
      </c>
      <c r="BI39" s="588"/>
      <c r="BJ39" s="587">
        <f>SUM(BF39,BH39)</f>
        <v>200</v>
      </c>
      <c r="BK39" s="588"/>
      <c r="BL39" s="587">
        <v>0</v>
      </c>
      <c r="BM39" s="127"/>
      <c r="BN39" s="587">
        <v>0</v>
      </c>
    </row>
    <row r="40" spans="1:69" s="409" customFormat="1" x14ac:dyDescent="0.2">
      <c r="A40" s="108"/>
      <c r="B40" s="128"/>
      <c r="C40" s="679"/>
      <c r="D40" s="680"/>
      <c r="E40" s="681"/>
      <c r="F40" s="589"/>
      <c r="G40" s="590"/>
      <c r="H40" s="591"/>
      <c r="I40" s="592"/>
      <c r="J40" s="593">
        <f t="shared" si="100"/>
        <v>0</v>
      </c>
      <c r="K40" s="211">
        <f t="shared" ref="K40:K42" si="113">G40</f>
        <v>0</v>
      </c>
      <c r="L40" s="594">
        <f>H40</f>
        <v>0</v>
      </c>
      <c r="M40" s="410">
        <f t="shared" ref="M40:M42" si="114">I40</f>
        <v>0</v>
      </c>
      <c r="N40" s="593">
        <f t="shared" si="101"/>
        <v>0</v>
      </c>
      <c r="O40" s="211">
        <f t="shared" ref="O40:O42" si="115">K40</f>
        <v>0</v>
      </c>
      <c r="P40" s="594">
        <f>L40</f>
        <v>0</v>
      </c>
      <c r="Q40" s="410">
        <f t="shared" ref="Q40:Q43" si="116">M40</f>
        <v>0</v>
      </c>
      <c r="R40" s="593">
        <f t="shared" si="102"/>
        <v>0</v>
      </c>
      <c r="S40" s="211">
        <f t="shared" ref="S40:S43" si="117">O40</f>
        <v>0</v>
      </c>
      <c r="T40" s="594">
        <f>P40</f>
        <v>0</v>
      </c>
      <c r="U40" s="410">
        <f t="shared" ref="U40:U43" si="118">Q40</f>
        <v>0</v>
      </c>
      <c r="V40" s="593">
        <f t="shared" si="103"/>
        <v>0</v>
      </c>
      <c r="W40" s="211">
        <f t="shared" ref="W40:W43" si="119">S40</f>
        <v>0</v>
      </c>
      <c r="X40" s="594">
        <f>T40</f>
        <v>0</v>
      </c>
      <c r="Y40" s="410">
        <f t="shared" ref="Y40:Y43" si="120">U40</f>
        <v>0</v>
      </c>
      <c r="Z40" s="593">
        <f t="shared" si="104"/>
        <v>0</v>
      </c>
      <c r="AA40" s="211">
        <f t="shared" ref="AA40:AA43" si="121">W40</f>
        <v>0</v>
      </c>
      <c r="AB40" s="594">
        <f>X40</f>
        <v>0</v>
      </c>
      <c r="AC40" s="410">
        <f t="shared" ref="AC40:AC43" si="122">Y40</f>
        <v>0</v>
      </c>
      <c r="AD40" s="593">
        <f t="shared" si="105"/>
        <v>0</v>
      </c>
      <c r="AE40" s="211">
        <f t="shared" ref="AE40:AE43" si="123">AA40</f>
        <v>0</v>
      </c>
      <c r="AF40" s="594">
        <f>AB40</f>
        <v>0</v>
      </c>
      <c r="AG40" s="410">
        <f t="shared" ref="AG40:AG43" si="124">AC40</f>
        <v>0</v>
      </c>
      <c r="AH40" s="593">
        <f t="shared" si="106"/>
        <v>0</v>
      </c>
      <c r="AI40" s="211">
        <f t="shared" ref="AI40:AI43" si="125">AE40</f>
        <v>0</v>
      </c>
      <c r="AJ40" s="594">
        <f>AF40</f>
        <v>0</v>
      </c>
      <c r="AK40" s="410">
        <f t="shared" ref="AK40:AK43" si="126">AG40</f>
        <v>0</v>
      </c>
      <c r="AL40" s="593">
        <f t="shared" si="107"/>
        <v>0</v>
      </c>
      <c r="AM40" s="211">
        <f t="shared" ref="AM40:AM43" si="127">AI40</f>
        <v>0</v>
      </c>
      <c r="AN40" s="594">
        <f>AJ40</f>
        <v>0</v>
      </c>
      <c r="AO40" s="410">
        <f t="shared" ref="AO40:AO43" si="128">AK40</f>
        <v>0</v>
      </c>
      <c r="AP40" s="593">
        <f t="shared" si="108"/>
        <v>0</v>
      </c>
      <c r="AQ40" s="211">
        <f t="shared" ref="AQ40:AQ43" si="129">AM40</f>
        <v>0</v>
      </c>
      <c r="AR40" s="594">
        <f>AN40</f>
        <v>0</v>
      </c>
      <c r="AS40" s="410">
        <f t="shared" ref="AS40:AS43" si="130">AO40</f>
        <v>0</v>
      </c>
      <c r="AT40" s="593">
        <f t="shared" si="109"/>
        <v>0</v>
      </c>
      <c r="AU40" s="211">
        <f t="shared" ref="AU40:AU43" si="131">AQ40</f>
        <v>0</v>
      </c>
      <c r="AV40" s="594">
        <f>AR40</f>
        <v>0</v>
      </c>
      <c r="AW40" s="410">
        <f t="shared" ref="AW40:AW43" si="132">AS40</f>
        <v>0</v>
      </c>
      <c r="AX40" s="593">
        <f t="shared" si="110"/>
        <v>0</v>
      </c>
      <c r="AY40" s="211">
        <f t="shared" ref="AY40:AY43" si="133">AU40</f>
        <v>0</v>
      </c>
      <c r="AZ40" s="594">
        <f>AV40</f>
        <v>0</v>
      </c>
      <c r="BA40" s="410">
        <f t="shared" ref="BA40:BA43" si="134">AW40</f>
        <v>0</v>
      </c>
      <c r="BB40" s="595">
        <f t="shared" si="111"/>
        <v>0</v>
      </c>
      <c r="BC40" s="94"/>
      <c r="BD40" s="596">
        <f t="shared" si="112"/>
        <v>0</v>
      </c>
      <c r="BE40" s="596"/>
      <c r="BF40" s="596">
        <v>0</v>
      </c>
      <c r="BG40" s="596"/>
      <c r="BH40" s="596">
        <v>0</v>
      </c>
      <c r="BI40" s="596"/>
      <c r="BJ40" s="596">
        <v>0</v>
      </c>
      <c r="BK40" s="596"/>
      <c r="BL40" s="596">
        <v>0</v>
      </c>
      <c r="BM40" s="127"/>
      <c r="BN40" s="596"/>
    </row>
    <row r="41" spans="1:69" s="409" customFormat="1" x14ac:dyDescent="0.2">
      <c r="A41" s="108"/>
      <c r="B41" s="128"/>
      <c r="C41" s="679"/>
      <c r="D41" s="680"/>
      <c r="E41" s="681"/>
      <c r="F41" s="412"/>
      <c r="G41" s="213"/>
      <c r="H41" s="106"/>
      <c r="I41" s="411"/>
      <c r="J41" s="214">
        <f t="shared" si="100"/>
        <v>0</v>
      </c>
      <c r="K41" s="211">
        <f t="shared" si="113"/>
        <v>0</v>
      </c>
      <c r="L41" s="249">
        <f>H41</f>
        <v>0</v>
      </c>
      <c r="M41" s="410">
        <f t="shared" si="114"/>
        <v>0</v>
      </c>
      <c r="N41" s="214">
        <f t="shared" si="101"/>
        <v>0</v>
      </c>
      <c r="O41" s="211">
        <f t="shared" si="115"/>
        <v>0</v>
      </c>
      <c r="P41" s="249">
        <f>L41</f>
        <v>0</v>
      </c>
      <c r="Q41" s="410">
        <f t="shared" si="116"/>
        <v>0</v>
      </c>
      <c r="R41" s="214">
        <f t="shared" si="102"/>
        <v>0</v>
      </c>
      <c r="S41" s="211">
        <f t="shared" si="117"/>
        <v>0</v>
      </c>
      <c r="T41" s="249">
        <f>P41</f>
        <v>0</v>
      </c>
      <c r="U41" s="410">
        <f t="shared" si="118"/>
        <v>0</v>
      </c>
      <c r="V41" s="214">
        <f t="shared" si="103"/>
        <v>0</v>
      </c>
      <c r="W41" s="211">
        <f t="shared" si="119"/>
        <v>0</v>
      </c>
      <c r="X41" s="249">
        <f>T41</f>
        <v>0</v>
      </c>
      <c r="Y41" s="410">
        <f t="shared" si="120"/>
        <v>0</v>
      </c>
      <c r="Z41" s="214">
        <f t="shared" si="104"/>
        <v>0</v>
      </c>
      <c r="AA41" s="211">
        <f t="shared" si="121"/>
        <v>0</v>
      </c>
      <c r="AB41" s="249">
        <f>X41</f>
        <v>0</v>
      </c>
      <c r="AC41" s="410">
        <f t="shared" si="122"/>
        <v>0</v>
      </c>
      <c r="AD41" s="214">
        <f t="shared" si="105"/>
        <v>0</v>
      </c>
      <c r="AE41" s="211">
        <f t="shared" si="123"/>
        <v>0</v>
      </c>
      <c r="AF41" s="249">
        <f>AB41</f>
        <v>0</v>
      </c>
      <c r="AG41" s="410">
        <f t="shared" si="124"/>
        <v>0</v>
      </c>
      <c r="AH41" s="214">
        <f t="shared" si="106"/>
        <v>0</v>
      </c>
      <c r="AI41" s="211">
        <f t="shared" si="125"/>
        <v>0</v>
      </c>
      <c r="AJ41" s="249">
        <f>AF41</f>
        <v>0</v>
      </c>
      <c r="AK41" s="410">
        <f t="shared" si="126"/>
        <v>0</v>
      </c>
      <c r="AL41" s="214">
        <f t="shared" si="107"/>
        <v>0</v>
      </c>
      <c r="AM41" s="211">
        <f t="shared" si="127"/>
        <v>0</v>
      </c>
      <c r="AN41" s="249">
        <f>AJ41</f>
        <v>0</v>
      </c>
      <c r="AO41" s="410">
        <f t="shared" si="128"/>
        <v>0</v>
      </c>
      <c r="AP41" s="214">
        <f t="shared" si="108"/>
        <v>0</v>
      </c>
      <c r="AQ41" s="211">
        <f t="shared" si="129"/>
        <v>0</v>
      </c>
      <c r="AR41" s="249">
        <f>AN41</f>
        <v>0</v>
      </c>
      <c r="AS41" s="410">
        <f t="shared" si="130"/>
        <v>0</v>
      </c>
      <c r="AT41" s="214">
        <f t="shared" si="109"/>
        <v>0</v>
      </c>
      <c r="AU41" s="211">
        <f t="shared" si="131"/>
        <v>0</v>
      </c>
      <c r="AV41" s="249">
        <f>AR41</f>
        <v>0</v>
      </c>
      <c r="AW41" s="410">
        <f t="shared" si="132"/>
        <v>0</v>
      </c>
      <c r="AX41" s="214">
        <f t="shared" si="110"/>
        <v>0</v>
      </c>
      <c r="AY41" s="211">
        <f t="shared" si="133"/>
        <v>0</v>
      </c>
      <c r="AZ41" s="249">
        <f>AV41</f>
        <v>0</v>
      </c>
      <c r="BA41" s="410">
        <f t="shared" si="134"/>
        <v>0</v>
      </c>
      <c r="BB41" s="261">
        <f t="shared" si="111"/>
        <v>0</v>
      </c>
      <c r="BC41" s="94"/>
      <c r="BD41" s="596">
        <f t="shared" si="112"/>
        <v>0</v>
      </c>
      <c r="BE41" s="596"/>
      <c r="BF41" s="596">
        <v>0</v>
      </c>
      <c r="BG41" s="596"/>
      <c r="BH41" s="596">
        <v>0</v>
      </c>
      <c r="BI41" s="596"/>
      <c r="BJ41" s="596">
        <v>0</v>
      </c>
      <c r="BK41" s="596"/>
      <c r="BL41" s="596">
        <v>0</v>
      </c>
      <c r="BM41" s="127"/>
      <c r="BN41" s="596"/>
    </row>
    <row r="42" spans="1:69" s="409" customFormat="1" x14ac:dyDescent="0.2">
      <c r="A42" s="108"/>
      <c r="B42" s="128"/>
      <c r="C42" s="679"/>
      <c r="D42" s="680"/>
      <c r="E42" s="681"/>
      <c r="F42" s="412"/>
      <c r="G42" s="213"/>
      <c r="H42" s="106"/>
      <c r="I42" s="411"/>
      <c r="J42" s="214">
        <f t="shared" si="100"/>
        <v>0</v>
      </c>
      <c r="K42" s="211">
        <f t="shared" si="113"/>
        <v>0</v>
      </c>
      <c r="L42" s="249">
        <f>H42</f>
        <v>0</v>
      </c>
      <c r="M42" s="410">
        <f t="shared" si="114"/>
        <v>0</v>
      </c>
      <c r="N42" s="214">
        <f t="shared" si="101"/>
        <v>0</v>
      </c>
      <c r="O42" s="211">
        <f t="shared" si="115"/>
        <v>0</v>
      </c>
      <c r="P42" s="249">
        <f>L42</f>
        <v>0</v>
      </c>
      <c r="Q42" s="410">
        <f t="shared" si="116"/>
        <v>0</v>
      </c>
      <c r="R42" s="214">
        <f t="shared" si="102"/>
        <v>0</v>
      </c>
      <c r="S42" s="211">
        <f t="shared" si="117"/>
        <v>0</v>
      </c>
      <c r="T42" s="249">
        <f>P42</f>
        <v>0</v>
      </c>
      <c r="U42" s="410">
        <f t="shared" si="118"/>
        <v>0</v>
      </c>
      <c r="V42" s="214">
        <f t="shared" si="103"/>
        <v>0</v>
      </c>
      <c r="W42" s="211">
        <f t="shared" si="119"/>
        <v>0</v>
      </c>
      <c r="X42" s="249">
        <f>T42</f>
        <v>0</v>
      </c>
      <c r="Y42" s="410">
        <f t="shared" si="120"/>
        <v>0</v>
      </c>
      <c r="Z42" s="214">
        <f t="shared" si="104"/>
        <v>0</v>
      </c>
      <c r="AA42" s="211">
        <f t="shared" si="121"/>
        <v>0</v>
      </c>
      <c r="AB42" s="249">
        <f>X42</f>
        <v>0</v>
      </c>
      <c r="AC42" s="410">
        <f t="shared" si="122"/>
        <v>0</v>
      </c>
      <c r="AD42" s="214">
        <f t="shared" si="105"/>
        <v>0</v>
      </c>
      <c r="AE42" s="211">
        <f t="shared" si="123"/>
        <v>0</v>
      </c>
      <c r="AF42" s="249">
        <f>AB42</f>
        <v>0</v>
      </c>
      <c r="AG42" s="410">
        <f t="shared" si="124"/>
        <v>0</v>
      </c>
      <c r="AH42" s="214">
        <f t="shared" si="106"/>
        <v>0</v>
      </c>
      <c r="AI42" s="211">
        <f t="shared" si="125"/>
        <v>0</v>
      </c>
      <c r="AJ42" s="249">
        <f>AF42</f>
        <v>0</v>
      </c>
      <c r="AK42" s="410">
        <f t="shared" si="126"/>
        <v>0</v>
      </c>
      <c r="AL42" s="214">
        <f t="shared" si="107"/>
        <v>0</v>
      </c>
      <c r="AM42" s="211">
        <f t="shared" si="127"/>
        <v>0</v>
      </c>
      <c r="AN42" s="249">
        <f>AJ42</f>
        <v>0</v>
      </c>
      <c r="AO42" s="410">
        <f t="shared" si="128"/>
        <v>0</v>
      </c>
      <c r="AP42" s="214">
        <f t="shared" si="108"/>
        <v>0</v>
      </c>
      <c r="AQ42" s="211">
        <f t="shared" si="129"/>
        <v>0</v>
      </c>
      <c r="AR42" s="249">
        <f>AN42</f>
        <v>0</v>
      </c>
      <c r="AS42" s="410">
        <f t="shared" si="130"/>
        <v>0</v>
      </c>
      <c r="AT42" s="214">
        <f t="shared" si="109"/>
        <v>0</v>
      </c>
      <c r="AU42" s="211">
        <f t="shared" si="131"/>
        <v>0</v>
      </c>
      <c r="AV42" s="249">
        <f>AR42</f>
        <v>0</v>
      </c>
      <c r="AW42" s="410">
        <f t="shared" si="132"/>
        <v>0</v>
      </c>
      <c r="AX42" s="214">
        <f t="shared" si="110"/>
        <v>0</v>
      </c>
      <c r="AY42" s="211">
        <f t="shared" si="133"/>
        <v>0</v>
      </c>
      <c r="AZ42" s="249">
        <f>AV42</f>
        <v>0</v>
      </c>
      <c r="BA42" s="410">
        <f t="shared" si="134"/>
        <v>0</v>
      </c>
      <c r="BB42" s="261">
        <f t="shared" si="111"/>
        <v>0</v>
      </c>
      <c r="BC42" s="94"/>
      <c r="BD42" s="596">
        <f t="shared" si="112"/>
        <v>0</v>
      </c>
      <c r="BE42" s="596"/>
      <c r="BF42" s="596">
        <v>0</v>
      </c>
      <c r="BG42" s="596"/>
      <c r="BH42" s="596">
        <v>0</v>
      </c>
      <c r="BI42" s="596"/>
      <c r="BJ42" s="596">
        <v>0</v>
      </c>
      <c r="BK42" s="596"/>
      <c r="BL42" s="596">
        <v>0</v>
      </c>
      <c r="BM42" s="127"/>
      <c r="BN42" s="596"/>
    </row>
    <row r="43" spans="1:69" s="409" customFormat="1" x14ac:dyDescent="0.2">
      <c r="A43" s="108"/>
      <c r="B43" s="128"/>
      <c r="C43" s="679"/>
      <c r="D43" s="680"/>
      <c r="E43" s="681"/>
      <c r="F43" s="412"/>
      <c r="G43" s="213"/>
      <c r="H43" s="106"/>
      <c r="I43" s="411"/>
      <c r="J43" s="214">
        <f t="shared" si="100"/>
        <v>0</v>
      </c>
      <c r="K43" s="213">
        <v>1</v>
      </c>
      <c r="L43" s="249">
        <f>H43</f>
        <v>0</v>
      </c>
      <c r="M43" s="410">
        <f>I43</f>
        <v>0</v>
      </c>
      <c r="N43" s="214">
        <f t="shared" si="101"/>
        <v>0</v>
      </c>
      <c r="O43" s="211">
        <v>1</v>
      </c>
      <c r="P43" s="249">
        <f>L43</f>
        <v>0</v>
      </c>
      <c r="Q43" s="410">
        <f t="shared" si="116"/>
        <v>0</v>
      </c>
      <c r="R43" s="214">
        <f t="shared" si="102"/>
        <v>0</v>
      </c>
      <c r="S43" s="211">
        <f t="shared" si="117"/>
        <v>1</v>
      </c>
      <c r="T43" s="249">
        <f>P43</f>
        <v>0</v>
      </c>
      <c r="U43" s="410">
        <f t="shared" si="118"/>
        <v>0</v>
      </c>
      <c r="V43" s="214">
        <f t="shared" si="103"/>
        <v>0</v>
      </c>
      <c r="W43" s="211">
        <f t="shared" si="119"/>
        <v>1</v>
      </c>
      <c r="X43" s="249">
        <f>T43</f>
        <v>0</v>
      </c>
      <c r="Y43" s="410">
        <f t="shared" si="120"/>
        <v>0</v>
      </c>
      <c r="Z43" s="214">
        <f t="shared" si="104"/>
        <v>0</v>
      </c>
      <c r="AA43" s="211">
        <f t="shared" si="121"/>
        <v>1</v>
      </c>
      <c r="AB43" s="249">
        <f>X43</f>
        <v>0</v>
      </c>
      <c r="AC43" s="410">
        <f t="shared" si="122"/>
        <v>0</v>
      </c>
      <c r="AD43" s="214">
        <f t="shared" si="105"/>
        <v>0</v>
      </c>
      <c r="AE43" s="211">
        <f t="shared" si="123"/>
        <v>1</v>
      </c>
      <c r="AF43" s="249">
        <f>AB43</f>
        <v>0</v>
      </c>
      <c r="AG43" s="410">
        <f t="shared" si="124"/>
        <v>0</v>
      </c>
      <c r="AH43" s="214">
        <f t="shared" si="106"/>
        <v>0</v>
      </c>
      <c r="AI43" s="211">
        <f t="shared" si="125"/>
        <v>1</v>
      </c>
      <c r="AJ43" s="249">
        <f>AF43</f>
        <v>0</v>
      </c>
      <c r="AK43" s="410">
        <f t="shared" si="126"/>
        <v>0</v>
      </c>
      <c r="AL43" s="214">
        <f t="shared" si="107"/>
        <v>0</v>
      </c>
      <c r="AM43" s="211">
        <f t="shared" si="127"/>
        <v>1</v>
      </c>
      <c r="AN43" s="249">
        <f>AJ43</f>
        <v>0</v>
      </c>
      <c r="AO43" s="410">
        <f t="shared" si="128"/>
        <v>0</v>
      </c>
      <c r="AP43" s="214">
        <f t="shared" si="108"/>
        <v>0</v>
      </c>
      <c r="AQ43" s="211">
        <f t="shared" si="129"/>
        <v>1</v>
      </c>
      <c r="AR43" s="249">
        <f>AN43</f>
        <v>0</v>
      </c>
      <c r="AS43" s="410">
        <f t="shared" si="130"/>
        <v>0</v>
      </c>
      <c r="AT43" s="214">
        <f t="shared" si="109"/>
        <v>0</v>
      </c>
      <c r="AU43" s="211">
        <f t="shared" si="131"/>
        <v>1</v>
      </c>
      <c r="AV43" s="249">
        <f>AR43</f>
        <v>0</v>
      </c>
      <c r="AW43" s="410">
        <f t="shared" si="132"/>
        <v>0</v>
      </c>
      <c r="AX43" s="214">
        <f t="shared" si="110"/>
        <v>0</v>
      </c>
      <c r="AY43" s="211">
        <f t="shared" si="133"/>
        <v>1</v>
      </c>
      <c r="AZ43" s="249">
        <f>AV43</f>
        <v>0</v>
      </c>
      <c r="BA43" s="410">
        <f t="shared" si="134"/>
        <v>0</v>
      </c>
      <c r="BB43" s="261">
        <f t="shared" si="111"/>
        <v>0</v>
      </c>
      <c r="BC43" s="94"/>
      <c r="BD43" s="596">
        <f t="shared" si="112"/>
        <v>0</v>
      </c>
      <c r="BE43" s="596"/>
      <c r="BF43" s="596">
        <v>0</v>
      </c>
      <c r="BG43" s="596"/>
      <c r="BH43" s="596">
        <v>0</v>
      </c>
      <c r="BI43" s="596"/>
      <c r="BJ43" s="596">
        <v>0</v>
      </c>
      <c r="BK43" s="596"/>
      <c r="BL43" s="596">
        <v>0</v>
      </c>
      <c r="BM43" s="127"/>
      <c r="BN43" s="596"/>
    </row>
    <row r="44" spans="1:69" s="409" customFormat="1" ht="12.75" customHeight="1" x14ac:dyDescent="0.2">
      <c r="A44" s="108"/>
      <c r="B44" s="128"/>
      <c r="C44" s="682"/>
      <c r="D44" s="683"/>
      <c r="E44" s="684"/>
      <c r="F44" s="102"/>
      <c r="G44" s="215"/>
      <c r="H44" s="103"/>
      <c r="I44" s="104" t="s">
        <v>132</v>
      </c>
      <c r="J44" s="214">
        <f>SUM(J39:J43)</f>
        <v>0</v>
      </c>
      <c r="K44" s="215"/>
      <c r="L44" s="103"/>
      <c r="M44" s="104" t="s">
        <v>118</v>
      </c>
      <c r="N44" s="214">
        <f>SUM(N39:N43)</f>
        <v>0</v>
      </c>
      <c r="O44" s="215"/>
      <c r="P44" s="103"/>
      <c r="Q44" s="104" t="s">
        <v>119</v>
      </c>
      <c r="R44" s="214">
        <f>SUM(R39:R43)</f>
        <v>0</v>
      </c>
      <c r="S44" s="215"/>
      <c r="T44" s="103"/>
      <c r="U44" s="104" t="s">
        <v>120</v>
      </c>
      <c r="V44" s="214">
        <f>SUM(V39:V43)</f>
        <v>0</v>
      </c>
      <c r="W44" s="215"/>
      <c r="X44" s="103"/>
      <c r="Y44" s="104" t="s">
        <v>121</v>
      </c>
      <c r="Z44" s="214">
        <f>SUM(Z39:Z43)</f>
        <v>0</v>
      </c>
      <c r="AA44" s="215"/>
      <c r="AB44" s="103"/>
      <c r="AC44" s="104" t="s">
        <v>122</v>
      </c>
      <c r="AD44" s="214">
        <f>SUM(AD39:AD43)</f>
        <v>0</v>
      </c>
      <c r="AE44" s="215"/>
      <c r="AF44" s="103"/>
      <c r="AG44" s="104" t="s">
        <v>123</v>
      </c>
      <c r="AH44" s="214">
        <f>SUM(AH39:AH43)</f>
        <v>0</v>
      </c>
      <c r="AI44" s="215"/>
      <c r="AJ44" s="103"/>
      <c r="AK44" s="104" t="s">
        <v>124</v>
      </c>
      <c r="AL44" s="214">
        <f>SUM(AL39:AL43)</f>
        <v>0</v>
      </c>
      <c r="AM44" s="215"/>
      <c r="AN44" s="103"/>
      <c r="AO44" s="104" t="s">
        <v>125</v>
      </c>
      <c r="AP44" s="214">
        <f>SUM(AP39:AP43)</f>
        <v>0</v>
      </c>
      <c r="AQ44" s="215"/>
      <c r="AR44" s="103"/>
      <c r="AS44" s="104" t="s">
        <v>126</v>
      </c>
      <c r="AT44" s="214">
        <f>SUM(AT39:AT43)</f>
        <v>0</v>
      </c>
      <c r="AU44" s="215"/>
      <c r="AV44" s="103"/>
      <c r="AW44" s="104" t="s">
        <v>127</v>
      </c>
      <c r="AX44" s="214">
        <f>SUM(AX39:AX43)</f>
        <v>0</v>
      </c>
      <c r="AY44" s="215"/>
      <c r="AZ44" s="103"/>
      <c r="BA44" s="104" t="s">
        <v>128</v>
      </c>
      <c r="BB44" s="261">
        <f>SUM(BB39:BB43)</f>
        <v>0</v>
      </c>
      <c r="BC44" s="94"/>
      <c r="BD44" s="93">
        <f>SUM(BD39:BD43)</f>
        <v>0</v>
      </c>
      <c r="BE44" s="92"/>
      <c r="BF44" s="93">
        <f>SUM(BF39:BF43)</f>
        <v>200</v>
      </c>
      <c r="BG44" s="92"/>
      <c r="BH44" s="93">
        <f>SUM(BH39:BH43)</f>
        <v>0</v>
      </c>
      <c r="BI44" s="92"/>
      <c r="BJ44" s="93">
        <f>SUM(BF44,BH44)</f>
        <v>200</v>
      </c>
      <c r="BK44" s="92"/>
      <c r="BL44" s="93">
        <v>0</v>
      </c>
      <c r="BM44" s="127"/>
      <c r="BN44" s="93">
        <f>SUM(BN39:BN43)</f>
        <v>0</v>
      </c>
    </row>
    <row r="45" spans="1:69" s="409" customFormat="1" ht="5.0999999999999996" customHeight="1" x14ac:dyDescent="0.2">
      <c r="A45" s="108"/>
      <c r="B45" s="128"/>
      <c r="C45" s="36"/>
      <c r="D45" s="685"/>
      <c r="E45" s="35"/>
      <c r="F45" s="51"/>
      <c r="G45" s="226"/>
      <c r="H45" s="52"/>
      <c r="I45" s="431"/>
      <c r="J45" s="227"/>
      <c r="K45" s="226"/>
      <c r="L45" s="52"/>
      <c r="M45" s="431"/>
      <c r="N45" s="227"/>
      <c r="O45" s="226"/>
      <c r="P45" s="52"/>
      <c r="Q45" s="431"/>
      <c r="R45" s="227"/>
      <c r="S45" s="226"/>
      <c r="T45" s="52"/>
      <c r="U45" s="431"/>
      <c r="V45" s="227"/>
      <c r="W45" s="226"/>
      <c r="X45" s="52"/>
      <c r="Y45" s="431"/>
      <c r="Z45" s="227"/>
      <c r="AA45" s="226"/>
      <c r="AB45" s="52"/>
      <c r="AC45" s="431"/>
      <c r="AD45" s="227"/>
      <c r="AE45" s="226"/>
      <c r="AF45" s="52"/>
      <c r="AG45" s="431"/>
      <c r="AH45" s="227"/>
      <c r="AI45" s="226"/>
      <c r="AJ45" s="52"/>
      <c r="AK45" s="431"/>
      <c r="AL45" s="227"/>
      <c r="AM45" s="226"/>
      <c r="AN45" s="52"/>
      <c r="AO45" s="431"/>
      <c r="AP45" s="227"/>
      <c r="AQ45" s="226"/>
      <c r="AR45" s="52"/>
      <c r="AS45" s="431"/>
      <c r="AT45" s="227"/>
      <c r="AU45" s="226"/>
      <c r="AV45" s="52"/>
      <c r="AW45" s="431"/>
      <c r="AX45" s="227"/>
      <c r="AY45" s="226"/>
      <c r="AZ45" s="52"/>
      <c r="BA45" s="431"/>
      <c r="BB45" s="267"/>
      <c r="BC45" s="34"/>
      <c r="BD45" s="11"/>
      <c r="BE45" s="11"/>
      <c r="BF45" s="11"/>
      <c r="BG45" s="11"/>
      <c r="BH45" s="11"/>
      <c r="BI45" s="11"/>
      <c r="BJ45" s="11"/>
      <c r="BK45" s="11"/>
      <c r="BL45" s="11"/>
      <c r="BM45" s="127"/>
      <c r="BN45" s="11"/>
    </row>
    <row r="46" spans="1:69" s="409" customFormat="1" x14ac:dyDescent="0.2">
      <c r="A46" s="586" t="s">
        <v>131</v>
      </c>
      <c r="B46" s="128"/>
      <c r="C46" s="676">
        <f>'General Fund Budget Summary'!A20</f>
        <v>42070</v>
      </c>
      <c r="D46" s="677"/>
      <c r="E46" s="678" t="str">
        <f>'General Fund Budget Summary'!C20</f>
        <v>Misc FD Income</v>
      </c>
      <c r="F46" s="204" t="s">
        <v>134</v>
      </c>
      <c r="G46" s="211">
        <v>1</v>
      </c>
      <c r="H46" s="105" t="s">
        <v>36</v>
      </c>
      <c r="I46" s="410">
        <v>58.333329999999997</v>
      </c>
      <c r="J46" s="212">
        <f t="shared" ref="J46:J50" si="135">I46*G46</f>
        <v>58.333329999999997</v>
      </c>
      <c r="K46" s="211">
        <f>G46</f>
        <v>1</v>
      </c>
      <c r="L46" s="248" t="str">
        <f>H46</f>
        <v>Fire</v>
      </c>
      <c r="M46" s="410">
        <f>I46</f>
        <v>58.333329999999997</v>
      </c>
      <c r="N46" s="212">
        <f t="shared" ref="N46:N50" si="136">M46*K46</f>
        <v>58.333329999999997</v>
      </c>
      <c r="O46" s="211">
        <f>K46</f>
        <v>1</v>
      </c>
      <c r="P46" s="248" t="str">
        <f>L46</f>
        <v>Fire</v>
      </c>
      <c r="Q46" s="410">
        <f>M46</f>
        <v>58.333329999999997</v>
      </c>
      <c r="R46" s="212">
        <f t="shared" ref="R46:R50" si="137">Q46*O46</f>
        <v>58.333329999999997</v>
      </c>
      <c r="S46" s="211">
        <f>O46</f>
        <v>1</v>
      </c>
      <c r="T46" s="248" t="str">
        <f>P46</f>
        <v>Fire</v>
      </c>
      <c r="U46" s="410">
        <f>Q46</f>
        <v>58.333329999999997</v>
      </c>
      <c r="V46" s="212">
        <f t="shared" ref="V46:V50" si="138">U46*S46</f>
        <v>58.333329999999997</v>
      </c>
      <c r="W46" s="211">
        <f>S46</f>
        <v>1</v>
      </c>
      <c r="X46" s="248" t="str">
        <f>T46</f>
        <v>Fire</v>
      </c>
      <c r="Y46" s="410">
        <f>U46</f>
        <v>58.333329999999997</v>
      </c>
      <c r="Z46" s="212">
        <f t="shared" ref="Z46:Z50" si="139">Y46*W46</f>
        <v>58.333329999999997</v>
      </c>
      <c r="AA46" s="211">
        <f>W46</f>
        <v>1</v>
      </c>
      <c r="AB46" s="248" t="str">
        <f>X46</f>
        <v>Fire</v>
      </c>
      <c r="AC46" s="410">
        <f>Y46</f>
        <v>58.333329999999997</v>
      </c>
      <c r="AD46" s="212">
        <f t="shared" ref="AD46:AD50" si="140">AC46*AA46</f>
        <v>58.333329999999997</v>
      </c>
      <c r="AE46" s="211">
        <f>AA46</f>
        <v>1</v>
      </c>
      <c r="AF46" s="248" t="str">
        <f>AB46</f>
        <v>Fire</v>
      </c>
      <c r="AG46" s="410">
        <f>AC46</f>
        <v>58.333329999999997</v>
      </c>
      <c r="AH46" s="212">
        <f t="shared" ref="AH46:AH50" si="141">AG46*AE46</f>
        <v>58.333329999999997</v>
      </c>
      <c r="AI46" s="211">
        <f>AE46</f>
        <v>1</v>
      </c>
      <c r="AJ46" s="248" t="str">
        <f>AF46</f>
        <v>Fire</v>
      </c>
      <c r="AK46" s="410">
        <f>AG46</f>
        <v>58.333329999999997</v>
      </c>
      <c r="AL46" s="212">
        <f t="shared" ref="AL46:AL50" si="142">AK46*AI46</f>
        <v>58.333329999999997</v>
      </c>
      <c r="AM46" s="211">
        <f>AI46</f>
        <v>1</v>
      </c>
      <c r="AN46" s="248" t="str">
        <f>AJ46</f>
        <v>Fire</v>
      </c>
      <c r="AO46" s="410">
        <f>AK46</f>
        <v>58.333329999999997</v>
      </c>
      <c r="AP46" s="212">
        <f t="shared" ref="AP46:AP50" si="143">AO46*AM46</f>
        <v>58.333329999999997</v>
      </c>
      <c r="AQ46" s="211">
        <f>AM46</f>
        <v>1</v>
      </c>
      <c r="AR46" s="248" t="str">
        <f>AN46</f>
        <v>Fire</v>
      </c>
      <c r="AS46" s="410">
        <f>AO46</f>
        <v>58.333329999999997</v>
      </c>
      <c r="AT46" s="212">
        <f t="shared" ref="AT46:AT50" si="144">AS46*AQ46</f>
        <v>58.333329999999997</v>
      </c>
      <c r="AU46" s="211">
        <f>AQ46</f>
        <v>1</v>
      </c>
      <c r="AV46" s="248" t="str">
        <f>AR46</f>
        <v>Fire</v>
      </c>
      <c r="AW46" s="410">
        <f>AS46</f>
        <v>58.333329999999997</v>
      </c>
      <c r="AX46" s="212">
        <f t="shared" ref="AX46:AX50" si="145">AW46*AU46</f>
        <v>58.333329999999997</v>
      </c>
      <c r="AY46" s="211">
        <f>AU46</f>
        <v>1</v>
      </c>
      <c r="AZ46" s="248" t="str">
        <f>AV46</f>
        <v>Fire</v>
      </c>
      <c r="BA46" s="410">
        <f>AW46</f>
        <v>58.333329999999997</v>
      </c>
      <c r="BB46" s="260">
        <f t="shared" ref="BB46:BB50" si="146">BA46*AY46</f>
        <v>58.333329999999997</v>
      </c>
      <c r="BC46" s="94"/>
      <c r="BD46" s="587">
        <f t="shared" ref="BD46:BD50" si="147">SUM(BB46,AX46,AT46,AP46,AL46,AH46,AD46,Z46,R46,N46,J46,V46,)</f>
        <v>699.9999600000001</v>
      </c>
      <c r="BE46" s="588"/>
      <c r="BF46" s="587">
        <v>0</v>
      </c>
      <c r="BG46" s="588"/>
      <c r="BH46" s="587">
        <v>0</v>
      </c>
      <c r="BI46" s="588"/>
      <c r="BJ46" s="587">
        <f>SUM(BF46,BH46)</f>
        <v>0</v>
      </c>
      <c r="BK46" s="588"/>
      <c r="BL46" s="587">
        <v>1137.9999960000002</v>
      </c>
      <c r="BM46" s="127"/>
      <c r="BN46" s="587">
        <v>0</v>
      </c>
    </row>
    <row r="47" spans="1:69" s="409" customFormat="1" x14ac:dyDescent="0.2">
      <c r="A47" s="108"/>
      <c r="B47" s="128"/>
      <c r="C47" s="679"/>
      <c r="D47" s="680"/>
      <c r="E47" s="681"/>
      <c r="F47" s="589">
        <v>700</v>
      </c>
      <c r="G47" s="590"/>
      <c r="H47" s="591"/>
      <c r="I47" s="592"/>
      <c r="J47" s="593">
        <f t="shared" si="135"/>
        <v>0</v>
      </c>
      <c r="K47" s="211">
        <f t="shared" ref="K47:K49" si="148">G47</f>
        <v>0</v>
      </c>
      <c r="L47" s="594">
        <f>H47</f>
        <v>0</v>
      </c>
      <c r="M47" s="410">
        <f t="shared" ref="M47:M49" si="149">I47</f>
        <v>0</v>
      </c>
      <c r="N47" s="593">
        <f t="shared" si="136"/>
        <v>0</v>
      </c>
      <c r="O47" s="211">
        <f t="shared" ref="O47:O49" si="150">K47</f>
        <v>0</v>
      </c>
      <c r="P47" s="594">
        <f>L47</f>
        <v>0</v>
      </c>
      <c r="Q47" s="410">
        <f t="shared" ref="Q47:Q50" si="151">M47</f>
        <v>0</v>
      </c>
      <c r="R47" s="593">
        <f t="shared" si="137"/>
        <v>0</v>
      </c>
      <c r="S47" s="211">
        <f t="shared" ref="S47:S50" si="152">O47</f>
        <v>0</v>
      </c>
      <c r="T47" s="594">
        <f>P47</f>
        <v>0</v>
      </c>
      <c r="U47" s="410">
        <f t="shared" ref="U47:U50" si="153">Q47</f>
        <v>0</v>
      </c>
      <c r="V47" s="593">
        <f t="shared" si="138"/>
        <v>0</v>
      </c>
      <c r="W47" s="211">
        <f t="shared" ref="W47:W50" si="154">S47</f>
        <v>0</v>
      </c>
      <c r="X47" s="594">
        <f>T47</f>
        <v>0</v>
      </c>
      <c r="Y47" s="410">
        <f t="shared" ref="Y47:Y50" si="155">U47</f>
        <v>0</v>
      </c>
      <c r="Z47" s="593">
        <f t="shared" si="139"/>
        <v>0</v>
      </c>
      <c r="AA47" s="211">
        <f t="shared" ref="AA47:AA50" si="156">W47</f>
        <v>0</v>
      </c>
      <c r="AB47" s="594">
        <f>X47</f>
        <v>0</v>
      </c>
      <c r="AC47" s="410">
        <f t="shared" ref="AC47:AC50" si="157">Y47</f>
        <v>0</v>
      </c>
      <c r="AD47" s="593">
        <f t="shared" si="140"/>
        <v>0</v>
      </c>
      <c r="AE47" s="211">
        <f t="shared" ref="AE47:AE50" si="158">AA47</f>
        <v>0</v>
      </c>
      <c r="AF47" s="594">
        <f>AB47</f>
        <v>0</v>
      </c>
      <c r="AG47" s="410">
        <f t="shared" ref="AG47:AG50" si="159">AC47</f>
        <v>0</v>
      </c>
      <c r="AH47" s="593">
        <f t="shared" si="141"/>
        <v>0</v>
      </c>
      <c r="AI47" s="211">
        <f t="shared" ref="AI47:AI50" si="160">AE47</f>
        <v>0</v>
      </c>
      <c r="AJ47" s="594">
        <f>AF47</f>
        <v>0</v>
      </c>
      <c r="AK47" s="410">
        <f t="shared" ref="AK47:AK50" si="161">AG47</f>
        <v>0</v>
      </c>
      <c r="AL47" s="593">
        <f t="shared" si="142"/>
        <v>0</v>
      </c>
      <c r="AM47" s="211">
        <f t="shared" ref="AM47:AM50" si="162">AI47</f>
        <v>0</v>
      </c>
      <c r="AN47" s="594">
        <f>AJ47</f>
        <v>0</v>
      </c>
      <c r="AO47" s="410">
        <f t="shared" ref="AO47:AO50" si="163">AK47</f>
        <v>0</v>
      </c>
      <c r="AP47" s="593">
        <f t="shared" si="143"/>
        <v>0</v>
      </c>
      <c r="AQ47" s="211">
        <f t="shared" ref="AQ47:AQ50" si="164">AM47</f>
        <v>0</v>
      </c>
      <c r="AR47" s="594">
        <f>AN47</f>
        <v>0</v>
      </c>
      <c r="AS47" s="410">
        <f t="shared" ref="AS47:AS50" si="165">AO47</f>
        <v>0</v>
      </c>
      <c r="AT47" s="593">
        <f t="shared" si="144"/>
        <v>0</v>
      </c>
      <c r="AU47" s="211">
        <f t="shared" ref="AU47:AU50" si="166">AQ47</f>
        <v>0</v>
      </c>
      <c r="AV47" s="594">
        <f>AR47</f>
        <v>0</v>
      </c>
      <c r="AW47" s="410">
        <f t="shared" ref="AW47:AW50" si="167">AS47</f>
        <v>0</v>
      </c>
      <c r="AX47" s="593">
        <f t="shared" si="145"/>
        <v>0</v>
      </c>
      <c r="AY47" s="211">
        <f t="shared" ref="AY47:AY50" si="168">AU47</f>
        <v>0</v>
      </c>
      <c r="AZ47" s="594">
        <f>AV47</f>
        <v>0</v>
      </c>
      <c r="BA47" s="410">
        <f t="shared" ref="BA47:BA50" si="169">AW47</f>
        <v>0</v>
      </c>
      <c r="BB47" s="595">
        <f t="shared" si="146"/>
        <v>0</v>
      </c>
      <c r="BC47" s="94"/>
      <c r="BD47" s="596">
        <f t="shared" si="147"/>
        <v>0</v>
      </c>
      <c r="BE47" s="596"/>
      <c r="BF47" s="596">
        <v>0</v>
      </c>
      <c r="BG47" s="596"/>
      <c r="BH47" s="596">
        <v>0</v>
      </c>
      <c r="BI47" s="596"/>
      <c r="BJ47" s="596">
        <v>0</v>
      </c>
      <c r="BK47" s="596"/>
      <c r="BL47" s="596">
        <v>0</v>
      </c>
      <c r="BM47" s="127"/>
      <c r="BN47" s="596"/>
    </row>
    <row r="48" spans="1:69" s="409" customFormat="1" x14ac:dyDescent="0.2">
      <c r="A48" s="108"/>
      <c r="B48" s="128"/>
      <c r="C48" s="679"/>
      <c r="D48" s="680"/>
      <c r="E48" s="681"/>
      <c r="F48" s="412"/>
      <c r="G48" s="213"/>
      <c r="H48" s="106"/>
      <c r="I48" s="411"/>
      <c r="J48" s="214">
        <f t="shared" si="135"/>
        <v>0</v>
      </c>
      <c r="K48" s="211">
        <f t="shared" si="148"/>
        <v>0</v>
      </c>
      <c r="L48" s="249">
        <f>H48</f>
        <v>0</v>
      </c>
      <c r="M48" s="410">
        <f t="shared" si="149"/>
        <v>0</v>
      </c>
      <c r="N48" s="214">
        <f t="shared" si="136"/>
        <v>0</v>
      </c>
      <c r="O48" s="211">
        <f t="shared" si="150"/>
        <v>0</v>
      </c>
      <c r="P48" s="249">
        <f>L48</f>
        <v>0</v>
      </c>
      <c r="Q48" s="410">
        <f t="shared" si="151"/>
        <v>0</v>
      </c>
      <c r="R48" s="214">
        <f t="shared" si="137"/>
        <v>0</v>
      </c>
      <c r="S48" s="211">
        <f t="shared" si="152"/>
        <v>0</v>
      </c>
      <c r="T48" s="249">
        <f>P48</f>
        <v>0</v>
      </c>
      <c r="U48" s="410">
        <f t="shared" si="153"/>
        <v>0</v>
      </c>
      <c r="V48" s="214">
        <f t="shared" si="138"/>
        <v>0</v>
      </c>
      <c r="W48" s="211">
        <f t="shared" si="154"/>
        <v>0</v>
      </c>
      <c r="X48" s="249">
        <f>T48</f>
        <v>0</v>
      </c>
      <c r="Y48" s="410">
        <f t="shared" si="155"/>
        <v>0</v>
      </c>
      <c r="Z48" s="214">
        <f t="shared" si="139"/>
        <v>0</v>
      </c>
      <c r="AA48" s="211">
        <f t="shared" si="156"/>
        <v>0</v>
      </c>
      <c r="AB48" s="249">
        <f>X48</f>
        <v>0</v>
      </c>
      <c r="AC48" s="410">
        <f t="shared" si="157"/>
        <v>0</v>
      </c>
      <c r="AD48" s="214">
        <f t="shared" si="140"/>
        <v>0</v>
      </c>
      <c r="AE48" s="211">
        <f t="shared" si="158"/>
        <v>0</v>
      </c>
      <c r="AF48" s="249">
        <f>AB48</f>
        <v>0</v>
      </c>
      <c r="AG48" s="410">
        <f t="shared" si="159"/>
        <v>0</v>
      </c>
      <c r="AH48" s="214">
        <f t="shared" si="141"/>
        <v>0</v>
      </c>
      <c r="AI48" s="211">
        <f t="shared" si="160"/>
        <v>0</v>
      </c>
      <c r="AJ48" s="249">
        <f>AF48</f>
        <v>0</v>
      </c>
      <c r="AK48" s="410">
        <f t="shared" si="161"/>
        <v>0</v>
      </c>
      <c r="AL48" s="214">
        <f t="shared" si="142"/>
        <v>0</v>
      </c>
      <c r="AM48" s="211">
        <f t="shared" si="162"/>
        <v>0</v>
      </c>
      <c r="AN48" s="249">
        <f>AJ48</f>
        <v>0</v>
      </c>
      <c r="AO48" s="410">
        <f t="shared" si="163"/>
        <v>0</v>
      </c>
      <c r="AP48" s="214">
        <f t="shared" si="143"/>
        <v>0</v>
      </c>
      <c r="AQ48" s="211">
        <f t="shared" si="164"/>
        <v>0</v>
      </c>
      <c r="AR48" s="249">
        <f>AN48</f>
        <v>0</v>
      </c>
      <c r="AS48" s="410">
        <f t="shared" si="165"/>
        <v>0</v>
      </c>
      <c r="AT48" s="214">
        <f t="shared" si="144"/>
        <v>0</v>
      </c>
      <c r="AU48" s="211">
        <f t="shared" si="166"/>
        <v>0</v>
      </c>
      <c r="AV48" s="249">
        <f>AR48</f>
        <v>0</v>
      </c>
      <c r="AW48" s="410">
        <f t="shared" si="167"/>
        <v>0</v>
      </c>
      <c r="AX48" s="214">
        <f t="shared" si="145"/>
        <v>0</v>
      </c>
      <c r="AY48" s="211">
        <f t="shared" si="168"/>
        <v>0</v>
      </c>
      <c r="AZ48" s="249">
        <f>AV48</f>
        <v>0</v>
      </c>
      <c r="BA48" s="410">
        <f t="shared" si="169"/>
        <v>0</v>
      </c>
      <c r="BB48" s="261">
        <f t="shared" si="146"/>
        <v>0</v>
      </c>
      <c r="BC48" s="94"/>
      <c r="BD48" s="596">
        <f t="shared" si="147"/>
        <v>0</v>
      </c>
      <c r="BE48" s="596"/>
      <c r="BF48" s="596">
        <v>0</v>
      </c>
      <c r="BG48" s="596"/>
      <c r="BH48" s="596">
        <v>0</v>
      </c>
      <c r="BI48" s="596"/>
      <c r="BJ48" s="596">
        <v>0</v>
      </c>
      <c r="BK48" s="596"/>
      <c r="BL48" s="596">
        <v>0</v>
      </c>
      <c r="BM48" s="127"/>
      <c r="BN48" s="596"/>
    </row>
    <row r="49" spans="1:66" s="409" customFormat="1" x14ac:dyDescent="0.2">
      <c r="A49" s="108"/>
      <c r="B49" s="128"/>
      <c r="C49" s="679"/>
      <c r="D49" s="680"/>
      <c r="E49" s="681"/>
      <c r="F49" s="412"/>
      <c r="G49" s="213"/>
      <c r="H49" s="106"/>
      <c r="I49" s="411"/>
      <c r="J49" s="214">
        <f t="shared" si="135"/>
        <v>0</v>
      </c>
      <c r="K49" s="211">
        <f t="shared" si="148"/>
        <v>0</v>
      </c>
      <c r="L49" s="249">
        <f>H49</f>
        <v>0</v>
      </c>
      <c r="M49" s="410">
        <f t="shared" si="149"/>
        <v>0</v>
      </c>
      <c r="N49" s="214">
        <f t="shared" si="136"/>
        <v>0</v>
      </c>
      <c r="O49" s="211">
        <f t="shared" si="150"/>
        <v>0</v>
      </c>
      <c r="P49" s="249">
        <f>L49</f>
        <v>0</v>
      </c>
      <c r="Q49" s="410">
        <f t="shared" si="151"/>
        <v>0</v>
      </c>
      <c r="R49" s="214">
        <f t="shared" si="137"/>
        <v>0</v>
      </c>
      <c r="S49" s="211">
        <f t="shared" si="152"/>
        <v>0</v>
      </c>
      <c r="T49" s="249">
        <f>P49</f>
        <v>0</v>
      </c>
      <c r="U49" s="410">
        <f t="shared" si="153"/>
        <v>0</v>
      </c>
      <c r="V49" s="214">
        <f t="shared" si="138"/>
        <v>0</v>
      </c>
      <c r="W49" s="211">
        <f t="shared" si="154"/>
        <v>0</v>
      </c>
      <c r="X49" s="249">
        <f>T49</f>
        <v>0</v>
      </c>
      <c r="Y49" s="410">
        <f t="shared" si="155"/>
        <v>0</v>
      </c>
      <c r="Z49" s="214">
        <f t="shared" si="139"/>
        <v>0</v>
      </c>
      <c r="AA49" s="211">
        <f t="shared" si="156"/>
        <v>0</v>
      </c>
      <c r="AB49" s="249">
        <f>X49</f>
        <v>0</v>
      </c>
      <c r="AC49" s="410">
        <f t="shared" si="157"/>
        <v>0</v>
      </c>
      <c r="AD49" s="214">
        <f t="shared" si="140"/>
        <v>0</v>
      </c>
      <c r="AE49" s="211">
        <f t="shared" si="158"/>
        <v>0</v>
      </c>
      <c r="AF49" s="249">
        <f>AB49</f>
        <v>0</v>
      </c>
      <c r="AG49" s="410">
        <f t="shared" si="159"/>
        <v>0</v>
      </c>
      <c r="AH49" s="214">
        <f t="shared" si="141"/>
        <v>0</v>
      </c>
      <c r="AI49" s="211">
        <f t="shared" si="160"/>
        <v>0</v>
      </c>
      <c r="AJ49" s="249">
        <f>AF49</f>
        <v>0</v>
      </c>
      <c r="AK49" s="410">
        <f t="shared" si="161"/>
        <v>0</v>
      </c>
      <c r="AL49" s="214">
        <f t="shared" si="142"/>
        <v>0</v>
      </c>
      <c r="AM49" s="211">
        <f t="shared" si="162"/>
        <v>0</v>
      </c>
      <c r="AN49" s="249">
        <f>AJ49</f>
        <v>0</v>
      </c>
      <c r="AO49" s="410">
        <f t="shared" si="163"/>
        <v>0</v>
      </c>
      <c r="AP49" s="214">
        <f t="shared" si="143"/>
        <v>0</v>
      </c>
      <c r="AQ49" s="211">
        <f t="shared" si="164"/>
        <v>0</v>
      </c>
      <c r="AR49" s="249">
        <f>AN49</f>
        <v>0</v>
      </c>
      <c r="AS49" s="410">
        <f t="shared" si="165"/>
        <v>0</v>
      </c>
      <c r="AT49" s="214">
        <f t="shared" si="144"/>
        <v>0</v>
      </c>
      <c r="AU49" s="211">
        <f t="shared" si="166"/>
        <v>0</v>
      </c>
      <c r="AV49" s="249">
        <f>AR49</f>
        <v>0</v>
      </c>
      <c r="AW49" s="410">
        <f t="shared" si="167"/>
        <v>0</v>
      </c>
      <c r="AX49" s="214">
        <f t="shared" si="145"/>
        <v>0</v>
      </c>
      <c r="AY49" s="211">
        <f t="shared" si="168"/>
        <v>0</v>
      </c>
      <c r="AZ49" s="249">
        <f>AV49</f>
        <v>0</v>
      </c>
      <c r="BA49" s="410">
        <f t="shared" si="169"/>
        <v>0</v>
      </c>
      <c r="BB49" s="261">
        <f t="shared" si="146"/>
        <v>0</v>
      </c>
      <c r="BC49" s="94"/>
      <c r="BD49" s="596">
        <f t="shared" si="147"/>
        <v>0</v>
      </c>
      <c r="BE49" s="596"/>
      <c r="BF49" s="596">
        <v>0</v>
      </c>
      <c r="BG49" s="596"/>
      <c r="BH49" s="596">
        <v>0</v>
      </c>
      <c r="BI49" s="596"/>
      <c r="BJ49" s="596">
        <v>0</v>
      </c>
      <c r="BK49" s="596"/>
      <c r="BL49" s="596">
        <v>0</v>
      </c>
      <c r="BM49" s="127"/>
      <c r="BN49" s="596"/>
    </row>
    <row r="50" spans="1:66" s="409" customFormat="1" x14ac:dyDescent="0.2">
      <c r="A50" s="108"/>
      <c r="B50" s="128"/>
      <c r="C50" s="679"/>
      <c r="D50" s="680"/>
      <c r="E50" s="681"/>
      <c r="F50" s="412"/>
      <c r="G50" s="213"/>
      <c r="H50" s="106"/>
      <c r="I50" s="411"/>
      <c r="J50" s="214">
        <f t="shared" si="135"/>
        <v>0</v>
      </c>
      <c r="K50" s="213">
        <v>1</v>
      </c>
      <c r="L50" s="249">
        <f>H50</f>
        <v>0</v>
      </c>
      <c r="M50" s="410">
        <f>I50</f>
        <v>0</v>
      </c>
      <c r="N50" s="214">
        <f t="shared" si="136"/>
        <v>0</v>
      </c>
      <c r="O50" s="211">
        <v>1</v>
      </c>
      <c r="P50" s="249">
        <f>L50</f>
        <v>0</v>
      </c>
      <c r="Q50" s="410">
        <f t="shared" si="151"/>
        <v>0</v>
      </c>
      <c r="R50" s="214">
        <f t="shared" si="137"/>
        <v>0</v>
      </c>
      <c r="S50" s="211">
        <f t="shared" si="152"/>
        <v>1</v>
      </c>
      <c r="T50" s="249">
        <f>P50</f>
        <v>0</v>
      </c>
      <c r="U50" s="410">
        <f t="shared" si="153"/>
        <v>0</v>
      </c>
      <c r="V50" s="214">
        <f t="shared" si="138"/>
        <v>0</v>
      </c>
      <c r="W50" s="211">
        <f t="shared" si="154"/>
        <v>1</v>
      </c>
      <c r="X50" s="249">
        <f>T50</f>
        <v>0</v>
      </c>
      <c r="Y50" s="410">
        <f t="shared" si="155"/>
        <v>0</v>
      </c>
      <c r="Z50" s="214">
        <f t="shared" si="139"/>
        <v>0</v>
      </c>
      <c r="AA50" s="211">
        <f t="shared" si="156"/>
        <v>1</v>
      </c>
      <c r="AB50" s="249">
        <f>X50</f>
        <v>0</v>
      </c>
      <c r="AC50" s="410">
        <f t="shared" si="157"/>
        <v>0</v>
      </c>
      <c r="AD50" s="214">
        <f t="shared" si="140"/>
        <v>0</v>
      </c>
      <c r="AE50" s="211">
        <f t="shared" si="158"/>
        <v>1</v>
      </c>
      <c r="AF50" s="249">
        <f>AB50</f>
        <v>0</v>
      </c>
      <c r="AG50" s="410">
        <f t="shared" si="159"/>
        <v>0</v>
      </c>
      <c r="AH50" s="214">
        <f t="shared" si="141"/>
        <v>0</v>
      </c>
      <c r="AI50" s="211">
        <f t="shared" si="160"/>
        <v>1</v>
      </c>
      <c r="AJ50" s="249">
        <f>AF50</f>
        <v>0</v>
      </c>
      <c r="AK50" s="410">
        <f t="shared" si="161"/>
        <v>0</v>
      </c>
      <c r="AL50" s="214">
        <f t="shared" si="142"/>
        <v>0</v>
      </c>
      <c r="AM50" s="211">
        <f t="shared" si="162"/>
        <v>1</v>
      </c>
      <c r="AN50" s="249">
        <f>AJ50</f>
        <v>0</v>
      </c>
      <c r="AO50" s="410">
        <f t="shared" si="163"/>
        <v>0</v>
      </c>
      <c r="AP50" s="214">
        <f t="shared" si="143"/>
        <v>0</v>
      </c>
      <c r="AQ50" s="211">
        <f t="shared" si="164"/>
        <v>1</v>
      </c>
      <c r="AR50" s="249">
        <f>AN50</f>
        <v>0</v>
      </c>
      <c r="AS50" s="410">
        <f t="shared" si="165"/>
        <v>0</v>
      </c>
      <c r="AT50" s="214">
        <f t="shared" si="144"/>
        <v>0</v>
      </c>
      <c r="AU50" s="211">
        <f t="shared" si="166"/>
        <v>1</v>
      </c>
      <c r="AV50" s="249">
        <f>AR50</f>
        <v>0</v>
      </c>
      <c r="AW50" s="410">
        <f t="shared" si="167"/>
        <v>0</v>
      </c>
      <c r="AX50" s="214">
        <f t="shared" si="145"/>
        <v>0</v>
      </c>
      <c r="AY50" s="211">
        <f t="shared" si="168"/>
        <v>1</v>
      </c>
      <c r="AZ50" s="249">
        <f>AV50</f>
        <v>0</v>
      </c>
      <c r="BA50" s="410">
        <f t="shared" si="169"/>
        <v>0</v>
      </c>
      <c r="BB50" s="261">
        <f t="shared" si="146"/>
        <v>0</v>
      </c>
      <c r="BC50" s="94"/>
      <c r="BD50" s="596">
        <f t="shared" si="147"/>
        <v>0</v>
      </c>
      <c r="BE50" s="596"/>
      <c r="BF50" s="596">
        <v>0</v>
      </c>
      <c r="BG50" s="596"/>
      <c r="BH50" s="596">
        <v>0</v>
      </c>
      <c r="BI50" s="596"/>
      <c r="BJ50" s="596">
        <v>0</v>
      </c>
      <c r="BK50" s="596"/>
      <c r="BL50" s="596">
        <v>0</v>
      </c>
      <c r="BM50" s="127"/>
      <c r="BN50" s="596"/>
    </row>
    <row r="51" spans="1:66" s="409" customFormat="1" ht="12.75" customHeight="1" x14ac:dyDescent="0.2">
      <c r="A51" s="108"/>
      <c r="B51" s="128"/>
      <c r="C51" s="682"/>
      <c r="D51" s="683"/>
      <c r="E51" s="684"/>
      <c r="F51" s="102"/>
      <c r="G51" s="215"/>
      <c r="H51" s="103"/>
      <c r="I51" s="104" t="s">
        <v>132</v>
      </c>
      <c r="J51" s="214">
        <f>SUM(J46:J50)</f>
        <v>58.333329999999997</v>
      </c>
      <c r="K51" s="215"/>
      <c r="L51" s="103"/>
      <c r="M51" s="104" t="s">
        <v>118</v>
      </c>
      <c r="N51" s="214">
        <f>SUM(N46:N50)</f>
        <v>58.333329999999997</v>
      </c>
      <c r="O51" s="215"/>
      <c r="P51" s="103"/>
      <c r="Q51" s="104" t="s">
        <v>119</v>
      </c>
      <c r="R51" s="214">
        <f>SUM(R46:R50)</f>
        <v>58.333329999999997</v>
      </c>
      <c r="S51" s="215"/>
      <c r="T51" s="103"/>
      <c r="U51" s="104" t="s">
        <v>120</v>
      </c>
      <c r="V51" s="214">
        <f>SUM(V46:V50)</f>
        <v>58.333329999999997</v>
      </c>
      <c r="W51" s="215"/>
      <c r="X51" s="103"/>
      <c r="Y51" s="104" t="s">
        <v>121</v>
      </c>
      <c r="Z51" s="214">
        <f>SUM(Z46:Z50)</f>
        <v>58.333329999999997</v>
      </c>
      <c r="AA51" s="215"/>
      <c r="AB51" s="103"/>
      <c r="AC51" s="104" t="s">
        <v>122</v>
      </c>
      <c r="AD51" s="214">
        <f>SUM(AD46:AD50)</f>
        <v>58.333329999999997</v>
      </c>
      <c r="AE51" s="215"/>
      <c r="AF51" s="103"/>
      <c r="AG51" s="104" t="s">
        <v>123</v>
      </c>
      <c r="AH51" s="214">
        <f>SUM(AH46:AH50)</f>
        <v>58.333329999999997</v>
      </c>
      <c r="AI51" s="215"/>
      <c r="AJ51" s="103"/>
      <c r="AK51" s="104" t="s">
        <v>124</v>
      </c>
      <c r="AL51" s="214">
        <f>SUM(AL46:AL50)</f>
        <v>58.333329999999997</v>
      </c>
      <c r="AM51" s="215"/>
      <c r="AN51" s="103"/>
      <c r="AO51" s="104" t="s">
        <v>125</v>
      </c>
      <c r="AP51" s="214">
        <f>SUM(AP46:AP50)</f>
        <v>58.333329999999997</v>
      </c>
      <c r="AQ51" s="215"/>
      <c r="AR51" s="103"/>
      <c r="AS51" s="104" t="s">
        <v>126</v>
      </c>
      <c r="AT51" s="214">
        <f>SUM(AT46:AT50)</f>
        <v>58.333329999999997</v>
      </c>
      <c r="AU51" s="215"/>
      <c r="AV51" s="103"/>
      <c r="AW51" s="104" t="s">
        <v>127</v>
      </c>
      <c r="AX51" s="214">
        <f>SUM(AX46:AX50)</f>
        <v>58.333329999999997</v>
      </c>
      <c r="AY51" s="215"/>
      <c r="AZ51" s="103"/>
      <c r="BA51" s="104" t="s">
        <v>128</v>
      </c>
      <c r="BB51" s="261">
        <f>SUM(BB46:BB50)</f>
        <v>58.333329999999997</v>
      </c>
      <c r="BC51" s="94"/>
      <c r="BD51" s="93">
        <f>SUM(BD46:BD50)</f>
        <v>699.9999600000001</v>
      </c>
      <c r="BE51" s="92"/>
      <c r="BF51" s="93">
        <f>SUM(BF46:BF50)</f>
        <v>0</v>
      </c>
      <c r="BG51" s="92"/>
      <c r="BH51" s="93">
        <f>SUM(BH46:BH50)</f>
        <v>0</v>
      </c>
      <c r="BI51" s="92"/>
      <c r="BJ51" s="93">
        <f>SUM(BF51,BH51)</f>
        <v>0</v>
      </c>
      <c r="BK51" s="92"/>
      <c r="BL51" s="93">
        <v>1137.9999960000002</v>
      </c>
      <c r="BM51" s="127"/>
      <c r="BN51" s="93">
        <f>SUM(BN46:BN50)</f>
        <v>0</v>
      </c>
    </row>
    <row r="52" spans="1:66" s="409" customFormat="1" ht="5.0999999999999996" customHeight="1" x14ac:dyDescent="0.2">
      <c r="A52" s="108"/>
      <c r="B52" s="128"/>
      <c r="C52" s="36"/>
      <c r="D52" s="685"/>
      <c r="E52" s="35"/>
      <c r="F52" s="51"/>
      <c r="G52" s="226"/>
      <c r="H52" s="52"/>
      <c r="I52" s="431"/>
      <c r="J52" s="227"/>
      <c r="K52" s="226"/>
      <c r="L52" s="52"/>
      <c r="M52" s="431"/>
      <c r="N52" s="227"/>
      <c r="O52" s="226"/>
      <c r="P52" s="52"/>
      <c r="Q52" s="431"/>
      <c r="R52" s="227"/>
      <c r="S52" s="226"/>
      <c r="T52" s="52"/>
      <c r="U52" s="431"/>
      <c r="V52" s="227"/>
      <c r="W52" s="226"/>
      <c r="X52" s="52"/>
      <c r="Y52" s="431"/>
      <c r="Z52" s="227"/>
      <c r="AA52" s="226"/>
      <c r="AB52" s="52"/>
      <c r="AC52" s="431"/>
      <c r="AD52" s="227"/>
      <c r="AE52" s="226"/>
      <c r="AF52" s="52"/>
      <c r="AG52" s="431"/>
      <c r="AH52" s="227"/>
      <c r="AI52" s="226"/>
      <c r="AJ52" s="52"/>
      <c r="AK52" s="431"/>
      <c r="AL52" s="227"/>
      <c r="AM52" s="226"/>
      <c r="AN52" s="52"/>
      <c r="AO52" s="431"/>
      <c r="AP52" s="227"/>
      <c r="AQ52" s="226"/>
      <c r="AR52" s="52"/>
      <c r="AS52" s="431"/>
      <c r="AT52" s="227"/>
      <c r="AU52" s="226"/>
      <c r="AV52" s="52"/>
      <c r="AW52" s="431"/>
      <c r="AX52" s="227"/>
      <c r="AY52" s="226"/>
      <c r="AZ52" s="52"/>
      <c r="BA52" s="431"/>
      <c r="BB52" s="267"/>
      <c r="BC52" s="34"/>
      <c r="BD52" s="11"/>
      <c r="BE52" s="11"/>
      <c r="BF52" s="11"/>
      <c r="BG52" s="11"/>
      <c r="BH52" s="11"/>
      <c r="BI52" s="11"/>
      <c r="BJ52" s="11"/>
      <c r="BK52" s="11"/>
      <c r="BL52" s="11"/>
      <c r="BM52" s="127"/>
      <c r="BN52" s="11"/>
    </row>
    <row r="53" spans="1:66" s="409" customFormat="1" x14ac:dyDescent="0.2">
      <c r="A53" s="586" t="s">
        <v>131</v>
      </c>
      <c r="B53" s="128"/>
      <c r="C53" s="676">
        <f>'General Fund Budget Summary'!A21</f>
        <v>42080</v>
      </c>
      <c r="D53" s="677"/>
      <c r="E53" s="678" t="str">
        <f>'General Fund Budget Summary'!C21</f>
        <v>Colorado Pension Match</v>
      </c>
      <c r="F53" s="204">
        <v>1200</v>
      </c>
      <c r="G53" s="211">
        <v>1</v>
      </c>
      <c r="H53" s="105" t="s">
        <v>36</v>
      </c>
      <c r="I53" s="410">
        <v>100</v>
      </c>
      <c r="J53" s="212">
        <f t="shared" ref="J53:J57" si="170">I53*G53</f>
        <v>100</v>
      </c>
      <c r="K53" s="211">
        <f>G53</f>
        <v>1</v>
      </c>
      <c r="L53" s="248" t="str">
        <f>H53</f>
        <v>Fire</v>
      </c>
      <c r="M53" s="410">
        <f>I53</f>
        <v>100</v>
      </c>
      <c r="N53" s="212">
        <f t="shared" ref="N53:N57" si="171">M53*K53</f>
        <v>100</v>
      </c>
      <c r="O53" s="211">
        <f>K53</f>
        <v>1</v>
      </c>
      <c r="P53" s="248" t="str">
        <f>L53</f>
        <v>Fire</v>
      </c>
      <c r="Q53" s="410">
        <f>M53</f>
        <v>100</v>
      </c>
      <c r="R53" s="212">
        <f t="shared" ref="R53:R57" si="172">Q53*O53</f>
        <v>100</v>
      </c>
      <c r="S53" s="211">
        <f>O53</f>
        <v>1</v>
      </c>
      <c r="T53" s="248" t="str">
        <f>P53</f>
        <v>Fire</v>
      </c>
      <c r="U53" s="410">
        <f>Q53</f>
        <v>100</v>
      </c>
      <c r="V53" s="212">
        <f t="shared" ref="V53:V57" si="173">U53*S53</f>
        <v>100</v>
      </c>
      <c r="W53" s="211">
        <f>S53</f>
        <v>1</v>
      </c>
      <c r="X53" s="248" t="str">
        <f>T53</f>
        <v>Fire</v>
      </c>
      <c r="Y53" s="410">
        <f>U53</f>
        <v>100</v>
      </c>
      <c r="Z53" s="212">
        <f t="shared" ref="Z53:Z57" si="174">Y53*W53</f>
        <v>100</v>
      </c>
      <c r="AA53" s="211">
        <f>W53</f>
        <v>1</v>
      </c>
      <c r="AB53" s="248" t="str">
        <f>X53</f>
        <v>Fire</v>
      </c>
      <c r="AC53" s="410">
        <f>Y53</f>
        <v>100</v>
      </c>
      <c r="AD53" s="212">
        <f t="shared" ref="AD53:AD57" si="175">AC53*AA53</f>
        <v>100</v>
      </c>
      <c r="AE53" s="211">
        <f>AA53</f>
        <v>1</v>
      </c>
      <c r="AF53" s="248" t="str">
        <f>AB53</f>
        <v>Fire</v>
      </c>
      <c r="AG53" s="410">
        <f>AC53</f>
        <v>100</v>
      </c>
      <c r="AH53" s="212">
        <f t="shared" ref="AH53:AH57" si="176">AG53*AE53</f>
        <v>100</v>
      </c>
      <c r="AI53" s="211">
        <f>AE53</f>
        <v>1</v>
      </c>
      <c r="AJ53" s="248" t="str">
        <f>AF53</f>
        <v>Fire</v>
      </c>
      <c r="AK53" s="410">
        <f>AG53</f>
        <v>100</v>
      </c>
      <c r="AL53" s="212">
        <f t="shared" ref="AL53:AL57" si="177">AK53*AI53</f>
        <v>100</v>
      </c>
      <c r="AM53" s="211">
        <f>AI53</f>
        <v>1</v>
      </c>
      <c r="AN53" s="248" t="str">
        <f>AJ53</f>
        <v>Fire</v>
      </c>
      <c r="AO53" s="410">
        <f>AK53</f>
        <v>100</v>
      </c>
      <c r="AP53" s="212">
        <f t="shared" ref="AP53:AP57" si="178">AO53*AM53</f>
        <v>100</v>
      </c>
      <c r="AQ53" s="211">
        <f>AM53</f>
        <v>1</v>
      </c>
      <c r="AR53" s="248" t="str">
        <f>AN53</f>
        <v>Fire</v>
      </c>
      <c r="AS53" s="410">
        <f>AO53</f>
        <v>100</v>
      </c>
      <c r="AT53" s="212">
        <f t="shared" ref="AT53:AT57" si="179">AS53*AQ53</f>
        <v>100</v>
      </c>
      <c r="AU53" s="211">
        <f>AQ53</f>
        <v>1</v>
      </c>
      <c r="AV53" s="248" t="str">
        <f>AR53</f>
        <v>Fire</v>
      </c>
      <c r="AW53" s="410">
        <f>AS53</f>
        <v>100</v>
      </c>
      <c r="AX53" s="212">
        <f t="shared" ref="AX53:AX57" si="180">AW53*AU53</f>
        <v>100</v>
      </c>
      <c r="AY53" s="211">
        <f>AU53</f>
        <v>1</v>
      </c>
      <c r="AZ53" s="248" t="str">
        <f>AV53</f>
        <v>Fire</v>
      </c>
      <c r="BA53" s="410">
        <f>AW53</f>
        <v>100</v>
      </c>
      <c r="BB53" s="260">
        <f t="shared" ref="BB53:BB57" si="181">BA53*AY53</f>
        <v>100</v>
      </c>
      <c r="BC53" s="94"/>
      <c r="BD53" s="587">
        <f t="shared" ref="BD53:BD57" si="182">SUM(BB53,AX53,AT53,AP53,AL53,AH53,AD53,Z53,R53,N53,J53,V53,)</f>
        <v>1200</v>
      </c>
      <c r="BE53" s="588"/>
      <c r="BF53" s="587">
        <v>0</v>
      </c>
      <c r="BG53" s="588"/>
      <c r="BH53" s="587">
        <v>0</v>
      </c>
      <c r="BI53" s="588"/>
      <c r="BJ53" s="587">
        <f>SUM(BF53,BH53)</f>
        <v>0</v>
      </c>
      <c r="BK53" s="588"/>
      <c r="BL53" s="587">
        <v>1200</v>
      </c>
      <c r="BM53" s="127"/>
      <c r="BN53" s="587">
        <v>0</v>
      </c>
    </row>
    <row r="54" spans="1:66" s="409" customFormat="1" x14ac:dyDescent="0.2">
      <c r="A54" s="108"/>
      <c r="B54" s="128"/>
      <c r="C54" s="679"/>
      <c r="D54" s="680"/>
      <c r="E54" s="681"/>
      <c r="F54" s="589"/>
      <c r="G54" s="590"/>
      <c r="H54" s="591"/>
      <c r="I54" s="592"/>
      <c r="J54" s="593">
        <f t="shared" si="170"/>
        <v>0</v>
      </c>
      <c r="K54" s="211">
        <f t="shared" ref="K54:K56" si="183">G54</f>
        <v>0</v>
      </c>
      <c r="L54" s="594">
        <f>H54</f>
        <v>0</v>
      </c>
      <c r="M54" s="410">
        <f t="shared" ref="M54:M56" si="184">I54</f>
        <v>0</v>
      </c>
      <c r="N54" s="593">
        <f t="shared" si="171"/>
        <v>0</v>
      </c>
      <c r="O54" s="211">
        <f t="shared" ref="O54:O56" si="185">K54</f>
        <v>0</v>
      </c>
      <c r="P54" s="594">
        <f>L54</f>
        <v>0</v>
      </c>
      <c r="Q54" s="410">
        <f t="shared" ref="Q54:Q57" si="186">M54</f>
        <v>0</v>
      </c>
      <c r="R54" s="593">
        <f t="shared" si="172"/>
        <v>0</v>
      </c>
      <c r="S54" s="211">
        <f t="shared" ref="S54:S57" si="187">O54</f>
        <v>0</v>
      </c>
      <c r="T54" s="594">
        <f>P54</f>
        <v>0</v>
      </c>
      <c r="U54" s="410">
        <f t="shared" ref="U54:U57" si="188">Q54</f>
        <v>0</v>
      </c>
      <c r="V54" s="593">
        <f t="shared" si="173"/>
        <v>0</v>
      </c>
      <c r="W54" s="211">
        <f t="shared" ref="W54:W57" si="189">S54</f>
        <v>0</v>
      </c>
      <c r="X54" s="594">
        <f>T54</f>
        <v>0</v>
      </c>
      <c r="Y54" s="410">
        <f t="shared" ref="Y54:Y57" si="190">U54</f>
        <v>0</v>
      </c>
      <c r="Z54" s="593">
        <f t="shared" si="174"/>
        <v>0</v>
      </c>
      <c r="AA54" s="211">
        <f t="shared" ref="AA54:AA57" si="191">W54</f>
        <v>0</v>
      </c>
      <c r="AB54" s="594">
        <f>X54</f>
        <v>0</v>
      </c>
      <c r="AC54" s="410">
        <f t="shared" ref="AC54:AC57" si="192">Y54</f>
        <v>0</v>
      </c>
      <c r="AD54" s="593">
        <f t="shared" si="175"/>
        <v>0</v>
      </c>
      <c r="AE54" s="211">
        <f t="shared" ref="AE54:AE57" si="193">AA54</f>
        <v>0</v>
      </c>
      <c r="AF54" s="594">
        <f>AB54</f>
        <v>0</v>
      </c>
      <c r="AG54" s="410">
        <f t="shared" ref="AG54:AG57" si="194">AC54</f>
        <v>0</v>
      </c>
      <c r="AH54" s="593">
        <f t="shared" si="176"/>
        <v>0</v>
      </c>
      <c r="AI54" s="211">
        <f t="shared" ref="AI54:AI57" si="195">AE54</f>
        <v>0</v>
      </c>
      <c r="AJ54" s="594">
        <f>AF54</f>
        <v>0</v>
      </c>
      <c r="AK54" s="410">
        <f t="shared" ref="AK54:AK57" si="196">AG54</f>
        <v>0</v>
      </c>
      <c r="AL54" s="593">
        <f t="shared" si="177"/>
        <v>0</v>
      </c>
      <c r="AM54" s="211">
        <f t="shared" ref="AM54:AM57" si="197">AI54</f>
        <v>0</v>
      </c>
      <c r="AN54" s="594">
        <f>AJ54</f>
        <v>0</v>
      </c>
      <c r="AO54" s="410">
        <f t="shared" ref="AO54:AO57" si="198">AK54</f>
        <v>0</v>
      </c>
      <c r="AP54" s="593">
        <f t="shared" si="178"/>
        <v>0</v>
      </c>
      <c r="AQ54" s="211">
        <f t="shared" ref="AQ54:AQ57" si="199">AM54</f>
        <v>0</v>
      </c>
      <c r="AR54" s="594">
        <f>AN54</f>
        <v>0</v>
      </c>
      <c r="AS54" s="410">
        <f t="shared" ref="AS54:AS57" si="200">AO54</f>
        <v>0</v>
      </c>
      <c r="AT54" s="593">
        <f t="shared" si="179"/>
        <v>0</v>
      </c>
      <c r="AU54" s="211">
        <f t="shared" ref="AU54:AU57" si="201">AQ54</f>
        <v>0</v>
      </c>
      <c r="AV54" s="594">
        <f>AR54</f>
        <v>0</v>
      </c>
      <c r="AW54" s="410">
        <f t="shared" ref="AW54:AW57" si="202">AS54</f>
        <v>0</v>
      </c>
      <c r="AX54" s="593">
        <f t="shared" si="180"/>
        <v>0</v>
      </c>
      <c r="AY54" s="211">
        <f t="shared" ref="AY54:AY57" si="203">AU54</f>
        <v>0</v>
      </c>
      <c r="AZ54" s="594">
        <f>AV54</f>
        <v>0</v>
      </c>
      <c r="BA54" s="410">
        <f t="shared" ref="BA54:BA57" si="204">AW54</f>
        <v>0</v>
      </c>
      <c r="BB54" s="595">
        <f t="shared" si="181"/>
        <v>0</v>
      </c>
      <c r="BC54" s="94"/>
      <c r="BD54" s="596">
        <f t="shared" si="182"/>
        <v>0</v>
      </c>
      <c r="BE54" s="596"/>
      <c r="BF54" s="596">
        <v>0</v>
      </c>
      <c r="BG54" s="596"/>
      <c r="BH54" s="596">
        <v>0</v>
      </c>
      <c r="BI54" s="596"/>
      <c r="BJ54" s="596">
        <v>0</v>
      </c>
      <c r="BK54" s="596"/>
      <c r="BL54" s="596">
        <v>0</v>
      </c>
      <c r="BM54" s="127"/>
      <c r="BN54" s="596"/>
    </row>
    <row r="55" spans="1:66" s="409" customFormat="1" x14ac:dyDescent="0.2">
      <c r="A55" s="108"/>
      <c r="B55" s="128"/>
      <c r="C55" s="679"/>
      <c r="D55" s="680"/>
      <c r="E55" s="681"/>
      <c r="F55" s="412"/>
      <c r="G55" s="213"/>
      <c r="H55" s="106"/>
      <c r="I55" s="411"/>
      <c r="J55" s="214">
        <f t="shared" si="170"/>
        <v>0</v>
      </c>
      <c r="K55" s="211">
        <f t="shared" si="183"/>
        <v>0</v>
      </c>
      <c r="L55" s="249">
        <f>H55</f>
        <v>0</v>
      </c>
      <c r="M55" s="410">
        <f t="shared" si="184"/>
        <v>0</v>
      </c>
      <c r="N55" s="214">
        <f t="shared" si="171"/>
        <v>0</v>
      </c>
      <c r="O55" s="211">
        <f t="shared" si="185"/>
        <v>0</v>
      </c>
      <c r="P55" s="249">
        <f>L55</f>
        <v>0</v>
      </c>
      <c r="Q55" s="410">
        <f t="shared" si="186"/>
        <v>0</v>
      </c>
      <c r="R55" s="214">
        <f t="shared" si="172"/>
        <v>0</v>
      </c>
      <c r="S55" s="211">
        <f t="shared" si="187"/>
        <v>0</v>
      </c>
      <c r="T55" s="249">
        <f>P55</f>
        <v>0</v>
      </c>
      <c r="U55" s="410">
        <f t="shared" si="188"/>
        <v>0</v>
      </c>
      <c r="V55" s="214">
        <f t="shared" si="173"/>
        <v>0</v>
      </c>
      <c r="W55" s="211">
        <f t="shared" si="189"/>
        <v>0</v>
      </c>
      <c r="X55" s="249">
        <f>T55</f>
        <v>0</v>
      </c>
      <c r="Y55" s="410">
        <f t="shared" si="190"/>
        <v>0</v>
      </c>
      <c r="Z55" s="214">
        <f t="shared" si="174"/>
        <v>0</v>
      </c>
      <c r="AA55" s="211">
        <f t="shared" si="191"/>
        <v>0</v>
      </c>
      <c r="AB55" s="249">
        <f>X55</f>
        <v>0</v>
      </c>
      <c r="AC55" s="410">
        <f t="shared" si="192"/>
        <v>0</v>
      </c>
      <c r="AD55" s="214">
        <f t="shared" si="175"/>
        <v>0</v>
      </c>
      <c r="AE55" s="211">
        <f t="shared" si="193"/>
        <v>0</v>
      </c>
      <c r="AF55" s="249">
        <f>AB55</f>
        <v>0</v>
      </c>
      <c r="AG55" s="410">
        <f t="shared" si="194"/>
        <v>0</v>
      </c>
      <c r="AH55" s="214">
        <f t="shared" si="176"/>
        <v>0</v>
      </c>
      <c r="AI55" s="211">
        <f t="shared" si="195"/>
        <v>0</v>
      </c>
      <c r="AJ55" s="249">
        <f>AF55</f>
        <v>0</v>
      </c>
      <c r="AK55" s="410">
        <f t="shared" si="196"/>
        <v>0</v>
      </c>
      <c r="AL55" s="214">
        <f t="shared" si="177"/>
        <v>0</v>
      </c>
      <c r="AM55" s="211">
        <f t="shared" si="197"/>
        <v>0</v>
      </c>
      <c r="AN55" s="249">
        <f>AJ55</f>
        <v>0</v>
      </c>
      <c r="AO55" s="410">
        <f t="shared" si="198"/>
        <v>0</v>
      </c>
      <c r="AP55" s="214">
        <f t="shared" si="178"/>
        <v>0</v>
      </c>
      <c r="AQ55" s="211">
        <f t="shared" si="199"/>
        <v>0</v>
      </c>
      <c r="AR55" s="249">
        <f>AN55</f>
        <v>0</v>
      </c>
      <c r="AS55" s="410">
        <f t="shared" si="200"/>
        <v>0</v>
      </c>
      <c r="AT55" s="214">
        <f t="shared" si="179"/>
        <v>0</v>
      </c>
      <c r="AU55" s="211">
        <f t="shared" si="201"/>
        <v>0</v>
      </c>
      <c r="AV55" s="249">
        <f>AR55</f>
        <v>0</v>
      </c>
      <c r="AW55" s="410">
        <f t="shared" si="202"/>
        <v>0</v>
      </c>
      <c r="AX55" s="214">
        <f t="shared" si="180"/>
        <v>0</v>
      </c>
      <c r="AY55" s="211">
        <f t="shared" si="203"/>
        <v>0</v>
      </c>
      <c r="AZ55" s="249">
        <f>AV55</f>
        <v>0</v>
      </c>
      <c r="BA55" s="410">
        <f t="shared" si="204"/>
        <v>0</v>
      </c>
      <c r="BB55" s="261">
        <f t="shared" si="181"/>
        <v>0</v>
      </c>
      <c r="BC55" s="94"/>
      <c r="BD55" s="596">
        <f t="shared" si="182"/>
        <v>0</v>
      </c>
      <c r="BE55" s="596"/>
      <c r="BF55" s="596">
        <v>0</v>
      </c>
      <c r="BG55" s="596"/>
      <c r="BH55" s="596">
        <v>0</v>
      </c>
      <c r="BI55" s="596"/>
      <c r="BJ55" s="596">
        <v>0</v>
      </c>
      <c r="BK55" s="596"/>
      <c r="BL55" s="596">
        <v>0</v>
      </c>
      <c r="BM55" s="127"/>
      <c r="BN55" s="596"/>
    </row>
    <row r="56" spans="1:66" s="409" customFormat="1" x14ac:dyDescent="0.2">
      <c r="A56" s="108"/>
      <c r="B56" s="128"/>
      <c r="C56" s="679"/>
      <c r="D56" s="680"/>
      <c r="E56" s="681"/>
      <c r="F56" s="412"/>
      <c r="G56" s="213"/>
      <c r="H56" s="106"/>
      <c r="I56" s="411"/>
      <c r="J56" s="214">
        <f t="shared" si="170"/>
        <v>0</v>
      </c>
      <c r="K56" s="211">
        <f t="shared" si="183"/>
        <v>0</v>
      </c>
      <c r="L56" s="249">
        <f>H56</f>
        <v>0</v>
      </c>
      <c r="M56" s="410">
        <f t="shared" si="184"/>
        <v>0</v>
      </c>
      <c r="N56" s="214">
        <f t="shared" si="171"/>
        <v>0</v>
      </c>
      <c r="O56" s="211">
        <f t="shared" si="185"/>
        <v>0</v>
      </c>
      <c r="P56" s="249">
        <f>L56</f>
        <v>0</v>
      </c>
      <c r="Q56" s="410">
        <f t="shared" si="186"/>
        <v>0</v>
      </c>
      <c r="R56" s="214">
        <f t="shared" si="172"/>
        <v>0</v>
      </c>
      <c r="S56" s="211">
        <f t="shared" si="187"/>
        <v>0</v>
      </c>
      <c r="T56" s="249">
        <f>P56</f>
        <v>0</v>
      </c>
      <c r="U56" s="410">
        <f t="shared" si="188"/>
        <v>0</v>
      </c>
      <c r="V56" s="214">
        <f t="shared" si="173"/>
        <v>0</v>
      </c>
      <c r="W56" s="211">
        <f t="shared" si="189"/>
        <v>0</v>
      </c>
      <c r="X56" s="249">
        <f>T56</f>
        <v>0</v>
      </c>
      <c r="Y56" s="410">
        <f t="shared" si="190"/>
        <v>0</v>
      </c>
      <c r="Z56" s="214">
        <f t="shared" si="174"/>
        <v>0</v>
      </c>
      <c r="AA56" s="211">
        <f t="shared" si="191"/>
        <v>0</v>
      </c>
      <c r="AB56" s="249">
        <f>X56</f>
        <v>0</v>
      </c>
      <c r="AC56" s="410">
        <f t="shared" si="192"/>
        <v>0</v>
      </c>
      <c r="AD56" s="214">
        <f t="shared" si="175"/>
        <v>0</v>
      </c>
      <c r="AE56" s="211">
        <f t="shared" si="193"/>
        <v>0</v>
      </c>
      <c r="AF56" s="249">
        <f>AB56</f>
        <v>0</v>
      </c>
      <c r="AG56" s="410">
        <f t="shared" si="194"/>
        <v>0</v>
      </c>
      <c r="AH56" s="214">
        <f t="shared" si="176"/>
        <v>0</v>
      </c>
      <c r="AI56" s="211">
        <f t="shared" si="195"/>
        <v>0</v>
      </c>
      <c r="AJ56" s="249">
        <f>AF56</f>
        <v>0</v>
      </c>
      <c r="AK56" s="410">
        <f t="shared" si="196"/>
        <v>0</v>
      </c>
      <c r="AL56" s="214">
        <f t="shared" si="177"/>
        <v>0</v>
      </c>
      <c r="AM56" s="211">
        <f t="shared" si="197"/>
        <v>0</v>
      </c>
      <c r="AN56" s="249">
        <f>AJ56</f>
        <v>0</v>
      </c>
      <c r="AO56" s="410">
        <f t="shared" si="198"/>
        <v>0</v>
      </c>
      <c r="AP56" s="214">
        <f t="shared" si="178"/>
        <v>0</v>
      </c>
      <c r="AQ56" s="211">
        <f t="shared" si="199"/>
        <v>0</v>
      </c>
      <c r="AR56" s="249">
        <f>AN56</f>
        <v>0</v>
      </c>
      <c r="AS56" s="410">
        <f t="shared" si="200"/>
        <v>0</v>
      </c>
      <c r="AT56" s="214">
        <f t="shared" si="179"/>
        <v>0</v>
      </c>
      <c r="AU56" s="211">
        <f t="shared" si="201"/>
        <v>0</v>
      </c>
      <c r="AV56" s="249">
        <f>AR56</f>
        <v>0</v>
      </c>
      <c r="AW56" s="410">
        <f t="shared" si="202"/>
        <v>0</v>
      </c>
      <c r="AX56" s="214">
        <f t="shared" si="180"/>
        <v>0</v>
      </c>
      <c r="AY56" s="211">
        <f t="shared" si="203"/>
        <v>0</v>
      </c>
      <c r="AZ56" s="249">
        <f>AV56</f>
        <v>0</v>
      </c>
      <c r="BA56" s="410">
        <f t="shared" si="204"/>
        <v>0</v>
      </c>
      <c r="BB56" s="261">
        <f t="shared" si="181"/>
        <v>0</v>
      </c>
      <c r="BC56" s="94"/>
      <c r="BD56" s="596">
        <f t="shared" si="182"/>
        <v>0</v>
      </c>
      <c r="BE56" s="596"/>
      <c r="BF56" s="596">
        <v>0</v>
      </c>
      <c r="BG56" s="596"/>
      <c r="BH56" s="596">
        <v>0</v>
      </c>
      <c r="BI56" s="596"/>
      <c r="BJ56" s="596">
        <v>0</v>
      </c>
      <c r="BK56" s="596"/>
      <c r="BL56" s="596">
        <v>0</v>
      </c>
      <c r="BM56" s="127"/>
      <c r="BN56" s="596"/>
    </row>
    <row r="57" spans="1:66" s="409" customFormat="1" x14ac:dyDescent="0.2">
      <c r="A57" s="108"/>
      <c r="B57" s="128"/>
      <c r="C57" s="679"/>
      <c r="D57" s="680"/>
      <c r="E57" s="681"/>
      <c r="F57" s="412"/>
      <c r="G57" s="213"/>
      <c r="H57" s="106"/>
      <c r="I57" s="411"/>
      <c r="J57" s="214">
        <f t="shared" si="170"/>
        <v>0</v>
      </c>
      <c r="K57" s="213">
        <v>1</v>
      </c>
      <c r="L57" s="249">
        <f>H57</f>
        <v>0</v>
      </c>
      <c r="M57" s="410">
        <f>I57</f>
        <v>0</v>
      </c>
      <c r="N57" s="214">
        <f t="shared" si="171"/>
        <v>0</v>
      </c>
      <c r="O57" s="211">
        <v>1</v>
      </c>
      <c r="P57" s="249">
        <f>L57</f>
        <v>0</v>
      </c>
      <c r="Q57" s="410">
        <f t="shared" si="186"/>
        <v>0</v>
      </c>
      <c r="R57" s="214">
        <f t="shared" si="172"/>
        <v>0</v>
      </c>
      <c r="S57" s="211">
        <f t="shared" si="187"/>
        <v>1</v>
      </c>
      <c r="T57" s="249">
        <f>P57</f>
        <v>0</v>
      </c>
      <c r="U57" s="410">
        <f t="shared" si="188"/>
        <v>0</v>
      </c>
      <c r="V57" s="214">
        <f t="shared" si="173"/>
        <v>0</v>
      </c>
      <c r="W57" s="211">
        <f t="shared" si="189"/>
        <v>1</v>
      </c>
      <c r="X57" s="249">
        <f>T57</f>
        <v>0</v>
      </c>
      <c r="Y57" s="410">
        <f t="shared" si="190"/>
        <v>0</v>
      </c>
      <c r="Z57" s="214">
        <f t="shared" si="174"/>
        <v>0</v>
      </c>
      <c r="AA57" s="211">
        <f t="shared" si="191"/>
        <v>1</v>
      </c>
      <c r="AB57" s="249">
        <f>X57</f>
        <v>0</v>
      </c>
      <c r="AC57" s="410">
        <f t="shared" si="192"/>
        <v>0</v>
      </c>
      <c r="AD57" s="214">
        <f t="shared" si="175"/>
        <v>0</v>
      </c>
      <c r="AE57" s="211">
        <f t="shared" si="193"/>
        <v>1</v>
      </c>
      <c r="AF57" s="249">
        <f>AB57</f>
        <v>0</v>
      </c>
      <c r="AG57" s="410">
        <f t="shared" si="194"/>
        <v>0</v>
      </c>
      <c r="AH57" s="214">
        <f t="shared" si="176"/>
        <v>0</v>
      </c>
      <c r="AI57" s="211">
        <f t="shared" si="195"/>
        <v>1</v>
      </c>
      <c r="AJ57" s="249">
        <f>AF57</f>
        <v>0</v>
      </c>
      <c r="AK57" s="410">
        <f t="shared" si="196"/>
        <v>0</v>
      </c>
      <c r="AL57" s="214">
        <f t="shared" si="177"/>
        <v>0</v>
      </c>
      <c r="AM57" s="211">
        <f t="shared" si="197"/>
        <v>1</v>
      </c>
      <c r="AN57" s="249">
        <f>AJ57</f>
        <v>0</v>
      </c>
      <c r="AO57" s="410">
        <f t="shared" si="198"/>
        <v>0</v>
      </c>
      <c r="AP57" s="214">
        <f t="shared" si="178"/>
        <v>0</v>
      </c>
      <c r="AQ57" s="211">
        <f t="shared" si="199"/>
        <v>1</v>
      </c>
      <c r="AR57" s="249">
        <f>AN57</f>
        <v>0</v>
      </c>
      <c r="AS57" s="410">
        <f t="shared" si="200"/>
        <v>0</v>
      </c>
      <c r="AT57" s="214">
        <f t="shared" si="179"/>
        <v>0</v>
      </c>
      <c r="AU57" s="211">
        <f t="shared" si="201"/>
        <v>1</v>
      </c>
      <c r="AV57" s="249">
        <f>AR57</f>
        <v>0</v>
      </c>
      <c r="AW57" s="410">
        <f t="shared" si="202"/>
        <v>0</v>
      </c>
      <c r="AX57" s="214">
        <f t="shared" si="180"/>
        <v>0</v>
      </c>
      <c r="AY57" s="211">
        <f t="shared" si="203"/>
        <v>1</v>
      </c>
      <c r="AZ57" s="249">
        <f>AV57</f>
        <v>0</v>
      </c>
      <c r="BA57" s="410">
        <f t="shared" si="204"/>
        <v>0</v>
      </c>
      <c r="BB57" s="261">
        <f t="shared" si="181"/>
        <v>0</v>
      </c>
      <c r="BC57" s="94"/>
      <c r="BD57" s="596">
        <f t="shared" si="182"/>
        <v>0</v>
      </c>
      <c r="BE57" s="596"/>
      <c r="BF57" s="596">
        <v>0</v>
      </c>
      <c r="BG57" s="596"/>
      <c r="BH57" s="596">
        <v>0</v>
      </c>
      <c r="BI57" s="596"/>
      <c r="BJ57" s="596">
        <v>0</v>
      </c>
      <c r="BK57" s="596"/>
      <c r="BL57" s="596">
        <v>0</v>
      </c>
      <c r="BM57" s="127"/>
      <c r="BN57" s="596"/>
    </row>
    <row r="58" spans="1:66" s="409" customFormat="1" ht="12.75" customHeight="1" x14ac:dyDescent="0.2">
      <c r="A58" s="108"/>
      <c r="B58" s="128"/>
      <c r="C58" s="682"/>
      <c r="D58" s="683"/>
      <c r="E58" s="684"/>
      <c r="F58" s="102"/>
      <c r="G58" s="215"/>
      <c r="H58" s="103"/>
      <c r="I58" s="104" t="s">
        <v>132</v>
      </c>
      <c r="J58" s="214">
        <f>SUM(J53:J57)</f>
        <v>100</v>
      </c>
      <c r="K58" s="215"/>
      <c r="L58" s="103"/>
      <c r="M58" s="104" t="s">
        <v>118</v>
      </c>
      <c r="N58" s="214">
        <f>SUM(N53:N57)</f>
        <v>100</v>
      </c>
      <c r="O58" s="215"/>
      <c r="P58" s="103"/>
      <c r="Q58" s="104" t="s">
        <v>119</v>
      </c>
      <c r="R58" s="214">
        <f>SUM(R53:R57)</f>
        <v>100</v>
      </c>
      <c r="S58" s="215"/>
      <c r="T58" s="103"/>
      <c r="U58" s="104" t="s">
        <v>120</v>
      </c>
      <c r="V58" s="214">
        <f>SUM(V53:V57)</f>
        <v>100</v>
      </c>
      <c r="W58" s="215"/>
      <c r="X58" s="103"/>
      <c r="Y58" s="104" t="s">
        <v>121</v>
      </c>
      <c r="Z58" s="214">
        <f>SUM(Z53:Z57)</f>
        <v>100</v>
      </c>
      <c r="AA58" s="215"/>
      <c r="AB58" s="103"/>
      <c r="AC58" s="104" t="s">
        <v>122</v>
      </c>
      <c r="AD58" s="214">
        <f>SUM(AD53:AD57)</f>
        <v>100</v>
      </c>
      <c r="AE58" s="215"/>
      <c r="AF58" s="103"/>
      <c r="AG58" s="104" t="s">
        <v>123</v>
      </c>
      <c r="AH58" s="214">
        <f>SUM(AH53:AH57)</f>
        <v>100</v>
      </c>
      <c r="AI58" s="215"/>
      <c r="AJ58" s="103"/>
      <c r="AK58" s="104" t="s">
        <v>124</v>
      </c>
      <c r="AL58" s="214">
        <f>SUM(AL53:AL57)</f>
        <v>100</v>
      </c>
      <c r="AM58" s="215"/>
      <c r="AN58" s="103"/>
      <c r="AO58" s="104" t="s">
        <v>125</v>
      </c>
      <c r="AP58" s="214">
        <f>SUM(AP53:AP57)</f>
        <v>100</v>
      </c>
      <c r="AQ58" s="215"/>
      <c r="AR58" s="103"/>
      <c r="AS58" s="104" t="s">
        <v>126</v>
      </c>
      <c r="AT58" s="214">
        <f>SUM(AT53:AT57)</f>
        <v>100</v>
      </c>
      <c r="AU58" s="215"/>
      <c r="AV58" s="103"/>
      <c r="AW58" s="104" t="s">
        <v>127</v>
      </c>
      <c r="AX58" s="214">
        <f>SUM(AX53:AX57)</f>
        <v>100</v>
      </c>
      <c r="AY58" s="215"/>
      <c r="AZ58" s="103"/>
      <c r="BA58" s="104" t="s">
        <v>128</v>
      </c>
      <c r="BB58" s="261">
        <f>SUM(BB53:BB57)</f>
        <v>100</v>
      </c>
      <c r="BC58" s="94"/>
      <c r="BD58" s="93">
        <f>SUM(BD53:BD57)</f>
        <v>1200</v>
      </c>
      <c r="BE58" s="92"/>
      <c r="BF58" s="93">
        <v>0</v>
      </c>
      <c r="BG58" s="92"/>
      <c r="BH58" s="93">
        <v>0</v>
      </c>
      <c r="BI58" s="92"/>
      <c r="BJ58" s="93">
        <f>SUM(BF58,BH58)</f>
        <v>0</v>
      </c>
      <c r="BK58" s="92"/>
      <c r="BL58" s="93">
        <v>1200</v>
      </c>
      <c r="BM58" s="127"/>
      <c r="BN58" s="93">
        <f>SUM(BN53:BN57)</f>
        <v>0</v>
      </c>
    </row>
    <row r="59" spans="1:66" s="409" customFormat="1" ht="5.0999999999999996" customHeight="1" x14ac:dyDescent="0.2">
      <c r="A59" s="108"/>
      <c r="B59" s="128"/>
      <c r="C59" s="32"/>
      <c r="D59" s="33"/>
      <c r="E59" s="27"/>
      <c r="F59" s="51"/>
      <c r="G59" s="226"/>
      <c r="H59" s="52"/>
      <c r="I59" s="431"/>
      <c r="J59" s="227"/>
      <c r="K59" s="226"/>
      <c r="L59" s="52"/>
      <c r="M59" s="431"/>
      <c r="N59" s="227"/>
      <c r="O59" s="226"/>
      <c r="P59" s="52"/>
      <c r="Q59" s="431"/>
      <c r="R59" s="227"/>
      <c r="S59" s="226"/>
      <c r="T59" s="52"/>
      <c r="U59" s="431"/>
      <c r="V59" s="227"/>
      <c r="W59" s="226"/>
      <c r="X59" s="52"/>
      <c r="Y59" s="431"/>
      <c r="Z59" s="227"/>
      <c r="AA59" s="226"/>
      <c r="AB59" s="52"/>
      <c r="AC59" s="431"/>
      <c r="AD59" s="227"/>
      <c r="AE59" s="226"/>
      <c r="AF59" s="52"/>
      <c r="AG59" s="431"/>
      <c r="AH59" s="227"/>
      <c r="AI59" s="226"/>
      <c r="AJ59" s="52"/>
      <c r="AK59" s="431"/>
      <c r="AL59" s="227"/>
      <c r="AM59" s="226"/>
      <c r="AN59" s="52"/>
      <c r="AO59" s="431"/>
      <c r="AP59" s="227"/>
      <c r="AQ59" s="226"/>
      <c r="AR59" s="52"/>
      <c r="AS59" s="431"/>
      <c r="AT59" s="227"/>
      <c r="AU59" s="226"/>
      <c r="AV59" s="52"/>
      <c r="AW59" s="431"/>
      <c r="AX59" s="227"/>
      <c r="AY59" s="226"/>
      <c r="AZ59" s="52"/>
      <c r="BA59" s="431"/>
      <c r="BB59" s="267"/>
      <c r="BC59" s="34"/>
      <c r="BD59" s="11"/>
      <c r="BE59" s="11"/>
      <c r="BF59" s="11"/>
      <c r="BG59" s="11"/>
      <c r="BH59" s="11"/>
      <c r="BI59" s="11"/>
      <c r="BJ59" s="11"/>
      <c r="BK59" s="11"/>
      <c r="BL59" s="11"/>
      <c r="BM59" s="127"/>
      <c r="BN59" s="11"/>
    </row>
    <row r="60" spans="1:66" s="409" customFormat="1" x14ac:dyDescent="0.2">
      <c r="A60" s="586" t="s">
        <v>131</v>
      </c>
      <c r="B60" s="128"/>
      <c r="C60" s="97">
        <f>'General Fund Budget Summary'!A22</f>
        <v>42000</v>
      </c>
      <c r="D60" s="109"/>
      <c r="E60" s="390" t="str">
        <f>'General Fund Budget Summary'!C22</f>
        <v>Fire Protection Administrative - Other</v>
      </c>
      <c r="F60" s="204"/>
      <c r="G60" s="211">
        <v>1</v>
      </c>
      <c r="H60" s="105"/>
      <c r="I60" s="410">
        <v>0</v>
      </c>
      <c r="J60" s="212">
        <f t="shared" ref="J60:J64" si="205">I60*G60</f>
        <v>0</v>
      </c>
      <c r="K60" s="211">
        <f>G60</f>
        <v>1</v>
      </c>
      <c r="L60" s="248">
        <f>H60</f>
        <v>0</v>
      </c>
      <c r="M60" s="410">
        <f>I60</f>
        <v>0</v>
      </c>
      <c r="N60" s="212">
        <f t="shared" ref="N60:N64" si="206">M60*K60</f>
        <v>0</v>
      </c>
      <c r="O60" s="211">
        <f>K60</f>
        <v>1</v>
      </c>
      <c r="P60" s="248">
        <f>L60</f>
        <v>0</v>
      </c>
      <c r="Q60" s="410">
        <f>M60</f>
        <v>0</v>
      </c>
      <c r="R60" s="212">
        <f t="shared" ref="R60:R64" si="207">Q60*O60</f>
        <v>0</v>
      </c>
      <c r="S60" s="211">
        <f>O60</f>
        <v>1</v>
      </c>
      <c r="T60" s="248">
        <f>P60</f>
        <v>0</v>
      </c>
      <c r="U60" s="410">
        <f>Q60</f>
        <v>0</v>
      </c>
      <c r="V60" s="212">
        <f t="shared" ref="V60:V64" si="208">U60*S60</f>
        <v>0</v>
      </c>
      <c r="W60" s="211">
        <f>S60</f>
        <v>1</v>
      </c>
      <c r="X60" s="248">
        <f>T60</f>
        <v>0</v>
      </c>
      <c r="Y60" s="410">
        <f>U60</f>
        <v>0</v>
      </c>
      <c r="Z60" s="212">
        <f t="shared" ref="Z60:Z64" si="209">Y60*W60</f>
        <v>0</v>
      </c>
      <c r="AA60" s="211">
        <f>W60</f>
        <v>1</v>
      </c>
      <c r="AB60" s="248">
        <f>X60</f>
        <v>0</v>
      </c>
      <c r="AC60" s="410">
        <f>Y60</f>
        <v>0</v>
      </c>
      <c r="AD60" s="212">
        <f t="shared" ref="AD60:AD64" si="210">AC60*AA60</f>
        <v>0</v>
      </c>
      <c r="AE60" s="211">
        <f>AA60</f>
        <v>1</v>
      </c>
      <c r="AF60" s="248">
        <f>AB60</f>
        <v>0</v>
      </c>
      <c r="AG60" s="410">
        <f>AC60</f>
        <v>0</v>
      </c>
      <c r="AH60" s="212">
        <f t="shared" ref="AH60:AH64" si="211">AG60*AE60</f>
        <v>0</v>
      </c>
      <c r="AI60" s="211">
        <f>AE60</f>
        <v>1</v>
      </c>
      <c r="AJ60" s="248">
        <f>AF60</f>
        <v>0</v>
      </c>
      <c r="AK60" s="410">
        <f>AG60</f>
        <v>0</v>
      </c>
      <c r="AL60" s="212">
        <f t="shared" ref="AL60:AL64" si="212">AK60*AI60</f>
        <v>0</v>
      </c>
      <c r="AM60" s="211">
        <f>AI60</f>
        <v>1</v>
      </c>
      <c r="AN60" s="248">
        <f>AJ60</f>
        <v>0</v>
      </c>
      <c r="AO60" s="410">
        <f>AK60</f>
        <v>0</v>
      </c>
      <c r="AP60" s="212">
        <f t="shared" ref="AP60:AP64" si="213">AO60*AM60</f>
        <v>0</v>
      </c>
      <c r="AQ60" s="211">
        <f>AM60</f>
        <v>1</v>
      </c>
      <c r="AR60" s="248">
        <f>AN60</f>
        <v>0</v>
      </c>
      <c r="AS60" s="410">
        <f>AO60</f>
        <v>0</v>
      </c>
      <c r="AT60" s="212">
        <f t="shared" ref="AT60:AT64" si="214">AS60*AQ60</f>
        <v>0</v>
      </c>
      <c r="AU60" s="211">
        <f>AQ60</f>
        <v>1</v>
      </c>
      <c r="AV60" s="248">
        <f>AR60</f>
        <v>0</v>
      </c>
      <c r="AW60" s="410">
        <f>AS60</f>
        <v>0</v>
      </c>
      <c r="AX60" s="212">
        <f t="shared" ref="AX60:AX64" si="215">AW60*AU60</f>
        <v>0</v>
      </c>
      <c r="AY60" s="211">
        <f>AU60</f>
        <v>1</v>
      </c>
      <c r="AZ60" s="248">
        <f>AV60</f>
        <v>0</v>
      </c>
      <c r="BA60" s="410">
        <f>AW60</f>
        <v>0</v>
      </c>
      <c r="BB60" s="260">
        <f t="shared" ref="BB60:BB64" si="216">BA60*AY60</f>
        <v>0</v>
      </c>
      <c r="BC60" s="94"/>
      <c r="BD60" s="587">
        <f t="shared" ref="BD60:BD64" si="217">SUM(BB60,AX60,AT60,AP60,AL60,AH60,AD60,Z60,R60,N60,J60,V60,)</f>
        <v>0</v>
      </c>
      <c r="BE60" s="588"/>
      <c r="BF60" s="587">
        <v>0</v>
      </c>
      <c r="BG60" s="588"/>
      <c r="BH60" s="587">
        <v>0</v>
      </c>
      <c r="BI60" s="588"/>
      <c r="BJ60" s="587">
        <f>SUM(BF60,BH60)</f>
        <v>0</v>
      </c>
      <c r="BK60" s="588"/>
      <c r="BL60" s="587">
        <v>0</v>
      </c>
      <c r="BM60" s="127"/>
      <c r="BN60" s="587">
        <v>0</v>
      </c>
    </row>
    <row r="61" spans="1:66" s="409" customFormat="1" x14ac:dyDescent="0.2">
      <c r="A61" s="108"/>
      <c r="B61" s="128"/>
      <c r="C61" s="95"/>
      <c r="D61" s="98"/>
      <c r="E61" s="111"/>
      <c r="F61" s="589"/>
      <c r="G61" s="590"/>
      <c r="H61" s="591"/>
      <c r="I61" s="592"/>
      <c r="J61" s="593">
        <f t="shared" si="205"/>
        <v>0</v>
      </c>
      <c r="K61" s="211">
        <f t="shared" ref="K61:K63" si="218">G61</f>
        <v>0</v>
      </c>
      <c r="L61" s="594">
        <f>H61</f>
        <v>0</v>
      </c>
      <c r="M61" s="410">
        <f t="shared" ref="M61:M63" si="219">I61</f>
        <v>0</v>
      </c>
      <c r="N61" s="593">
        <f t="shared" si="206"/>
        <v>0</v>
      </c>
      <c r="O61" s="211">
        <f t="shared" ref="O61:O63" si="220">K61</f>
        <v>0</v>
      </c>
      <c r="P61" s="594">
        <f>L61</f>
        <v>0</v>
      </c>
      <c r="Q61" s="410">
        <f t="shared" ref="Q61:Q64" si="221">M61</f>
        <v>0</v>
      </c>
      <c r="R61" s="593">
        <f t="shared" si="207"/>
        <v>0</v>
      </c>
      <c r="S61" s="211">
        <f t="shared" ref="S61:S64" si="222">O61</f>
        <v>0</v>
      </c>
      <c r="T61" s="594">
        <f>P61</f>
        <v>0</v>
      </c>
      <c r="U61" s="410">
        <f t="shared" ref="U61:U64" si="223">Q61</f>
        <v>0</v>
      </c>
      <c r="V61" s="593">
        <f t="shared" si="208"/>
        <v>0</v>
      </c>
      <c r="W61" s="211">
        <f t="shared" ref="W61:W64" si="224">S61</f>
        <v>0</v>
      </c>
      <c r="X61" s="594">
        <f>T61</f>
        <v>0</v>
      </c>
      <c r="Y61" s="410">
        <f t="shared" ref="Y61:Y64" si="225">U61</f>
        <v>0</v>
      </c>
      <c r="Z61" s="593">
        <f t="shared" si="209"/>
        <v>0</v>
      </c>
      <c r="AA61" s="211">
        <f t="shared" ref="AA61:AA64" si="226">W61</f>
        <v>0</v>
      </c>
      <c r="AB61" s="594">
        <f>X61</f>
        <v>0</v>
      </c>
      <c r="AC61" s="410">
        <f t="shared" ref="AC61:AC64" si="227">Y61</f>
        <v>0</v>
      </c>
      <c r="AD61" s="593">
        <f t="shared" si="210"/>
        <v>0</v>
      </c>
      <c r="AE61" s="211">
        <f t="shared" ref="AE61:AE64" si="228">AA61</f>
        <v>0</v>
      </c>
      <c r="AF61" s="594">
        <f>AB61</f>
        <v>0</v>
      </c>
      <c r="AG61" s="410">
        <f t="shared" ref="AG61:AG64" si="229">AC61</f>
        <v>0</v>
      </c>
      <c r="AH61" s="593">
        <f t="shared" si="211"/>
        <v>0</v>
      </c>
      <c r="AI61" s="211">
        <f t="shared" ref="AI61:AI64" si="230">AE61</f>
        <v>0</v>
      </c>
      <c r="AJ61" s="594">
        <f>AF61</f>
        <v>0</v>
      </c>
      <c r="AK61" s="410">
        <f t="shared" ref="AK61:AK64" si="231">AG61</f>
        <v>0</v>
      </c>
      <c r="AL61" s="593">
        <f t="shared" si="212"/>
        <v>0</v>
      </c>
      <c r="AM61" s="211">
        <f t="shared" ref="AM61:AM64" si="232">AI61</f>
        <v>0</v>
      </c>
      <c r="AN61" s="594">
        <f>AJ61</f>
        <v>0</v>
      </c>
      <c r="AO61" s="410">
        <f t="shared" ref="AO61:AO64" si="233">AK61</f>
        <v>0</v>
      </c>
      <c r="AP61" s="593">
        <f t="shared" si="213"/>
        <v>0</v>
      </c>
      <c r="AQ61" s="211">
        <f t="shared" ref="AQ61:AQ64" si="234">AM61</f>
        <v>0</v>
      </c>
      <c r="AR61" s="594">
        <f>AN61</f>
        <v>0</v>
      </c>
      <c r="AS61" s="410">
        <f t="shared" ref="AS61:AS64" si="235">AO61</f>
        <v>0</v>
      </c>
      <c r="AT61" s="593">
        <f t="shared" si="214"/>
        <v>0</v>
      </c>
      <c r="AU61" s="211">
        <f t="shared" ref="AU61:AU64" si="236">AQ61</f>
        <v>0</v>
      </c>
      <c r="AV61" s="594">
        <f>AR61</f>
        <v>0</v>
      </c>
      <c r="AW61" s="410">
        <f t="shared" ref="AW61:AW64" si="237">AS61</f>
        <v>0</v>
      </c>
      <c r="AX61" s="593">
        <f t="shared" si="215"/>
        <v>0</v>
      </c>
      <c r="AY61" s="211">
        <f t="shared" ref="AY61:AY64" si="238">AU61</f>
        <v>0</v>
      </c>
      <c r="AZ61" s="594">
        <f>AV61</f>
        <v>0</v>
      </c>
      <c r="BA61" s="410">
        <f t="shared" ref="BA61:BA64" si="239">AW61</f>
        <v>0</v>
      </c>
      <c r="BB61" s="595">
        <f t="shared" si="216"/>
        <v>0</v>
      </c>
      <c r="BC61" s="94"/>
      <c r="BD61" s="596">
        <f t="shared" si="217"/>
        <v>0</v>
      </c>
      <c r="BE61" s="596"/>
      <c r="BF61" s="596">
        <v>0</v>
      </c>
      <c r="BG61" s="596"/>
      <c r="BH61" s="596">
        <v>0</v>
      </c>
      <c r="BI61" s="596"/>
      <c r="BJ61" s="596">
        <v>0</v>
      </c>
      <c r="BK61" s="596"/>
      <c r="BL61" s="596">
        <v>0</v>
      </c>
      <c r="BM61" s="127"/>
      <c r="BN61" s="596"/>
    </row>
    <row r="62" spans="1:66" s="409" customFormat="1" x14ac:dyDescent="0.2">
      <c r="A62" s="108"/>
      <c r="B62" s="128"/>
      <c r="C62" s="95"/>
      <c r="D62" s="98"/>
      <c r="E62" s="111"/>
      <c r="F62" s="412"/>
      <c r="G62" s="213"/>
      <c r="H62" s="106"/>
      <c r="I62" s="411"/>
      <c r="J62" s="214">
        <f t="shared" si="205"/>
        <v>0</v>
      </c>
      <c r="K62" s="211">
        <f t="shared" si="218"/>
        <v>0</v>
      </c>
      <c r="L62" s="249">
        <f>H62</f>
        <v>0</v>
      </c>
      <c r="M62" s="410">
        <f t="shared" si="219"/>
        <v>0</v>
      </c>
      <c r="N62" s="214">
        <f t="shared" si="206"/>
        <v>0</v>
      </c>
      <c r="O62" s="211">
        <f t="shared" si="220"/>
        <v>0</v>
      </c>
      <c r="P62" s="249">
        <f>L62</f>
        <v>0</v>
      </c>
      <c r="Q62" s="410">
        <f t="shared" si="221"/>
        <v>0</v>
      </c>
      <c r="R62" s="214">
        <f t="shared" si="207"/>
        <v>0</v>
      </c>
      <c r="S62" s="211">
        <f t="shared" si="222"/>
        <v>0</v>
      </c>
      <c r="T62" s="249">
        <f>P62</f>
        <v>0</v>
      </c>
      <c r="U62" s="410">
        <f t="shared" si="223"/>
        <v>0</v>
      </c>
      <c r="V62" s="214">
        <f t="shared" si="208"/>
        <v>0</v>
      </c>
      <c r="W62" s="211">
        <f t="shared" si="224"/>
        <v>0</v>
      </c>
      <c r="X62" s="249">
        <f>T62</f>
        <v>0</v>
      </c>
      <c r="Y62" s="410">
        <f t="shared" si="225"/>
        <v>0</v>
      </c>
      <c r="Z62" s="214">
        <f t="shared" si="209"/>
        <v>0</v>
      </c>
      <c r="AA62" s="211">
        <f t="shared" si="226"/>
        <v>0</v>
      </c>
      <c r="AB62" s="249">
        <f>X62</f>
        <v>0</v>
      </c>
      <c r="AC62" s="410">
        <f t="shared" si="227"/>
        <v>0</v>
      </c>
      <c r="AD62" s="214">
        <f t="shared" si="210"/>
        <v>0</v>
      </c>
      <c r="AE62" s="211">
        <f t="shared" si="228"/>
        <v>0</v>
      </c>
      <c r="AF62" s="249">
        <f>AB62</f>
        <v>0</v>
      </c>
      <c r="AG62" s="410">
        <f t="shared" si="229"/>
        <v>0</v>
      </c>
      <c r="AH62" s="214">
        <f t="shared" si="211"/>
        <v>0</v>
      </c>
      <c r="AI62" s="211">
        <f t="shared" si="230"/>
        <v>0</v>
      </c>
      <c r="AJ62" s="249">
        <f>AF62</f>
        <v>0</v>
      </c>
      <c r="AK62" s="410">
        <f t="shared" si="231"/>
        <v>0</v>
      </c>
      <c r="AL62" s="214">
        <f t="shared" si="212"/>
        <v>0</v>
      </c>
      <c r="AM62" s="211">
        <f t="shared" si="232"/>
        <v>0</v>
      </c>
      <c r="AN62" s="249">
        <f>AJ62</f>
        <v>0</v>
      </c>
      <c r="AO62" s="410">
        <f t="shared" si="233"/>
        <v>0</v>
      </c>
      <c r="AP62" s="214">
        <f t="shared" si="213"/>
        <v>0</v>
      </c>
      <c r="AQ62" s="211">
        <f t="shared" si="234"/>
        <v>0</v>
      </c>
      <c r="AR62" s="249">
        <f>AN62</f>
        <v>0</v>
      </c>
      <c r="AS62" s="410">
        <f t="shared" si="235"/>
        <v>0</v>
      </c>
      <c r="AT62" s="214">
        <f t="shared" si="214"/>
        <v>0</v>
      </c>
      <c r="AU62" s="211">
        <f t="shared" si="236"/>
        <v>0</v>
      </c>
      <c r="AV62" s="249">
        <f>AR62</f>
        <v>0</v>
      </c>
      <c r="AW62" s="410">
        <f t="shared" si="237"/>
        <v>0</v>
      </c>
      <c r="AX62" s="214">
        <f t="shared" si="215"/>
        <v>0</v>
      </c>
      <c r="AY62" s="211">
        <f t="shared" si="238"/>
        <v>0</v>
      </c>
      <c r="AZ62" s="249">
        <f>AV62</f>
        <v>0</v>
      </c>
      <c r="BA62" s="410">
        <f t="shared" si="239"/>
        <v>0</v>
      </c>
      <c r="BB62" s="261">
        <f t="shared" si="216"/>
        <v>0</v>
      </c>
      <c r="BC62" s="94"/>
      <c r="BD62" s="596">
        <f t="shared" si="217"/>
        <v>0</v>
      </c>
      <c r="BE62" s="596"/>
      <c r="BF62" s="596">
        <v>0</v>
      </c>
      <c r="BG62" s="596"/>
      <c r="BH62" s="596">
        <v>0</v>
      </c>
      <c r="BI62" s="596"/>
      <c r="BJ62" s="596">
        <v>0</v>
      </c>
      <c r="BK62" s="596"/>
      <c r="BL62" s="596">
        <v>0</v>
      </c>
      <c r="BM62" s="127"/>
      <c r="BN62" s="596"/>
    </row>
    <row r="63" spans="1:66" s="409" customFormat="1" x14ac:dyDescent="0.2">
      <c r="A63" s="108"/>
      <c r="B63" s="128"/>
      <c r="C63" s="95"/>
      <c r="D63" s="98"/>
      <c r="E63" s="111"/>
      <c r="F63" s="412"/>
      <c r="G63" s="213"/>
      <c r="H63" s="106"/>
      <c r="I63" s="411"/>
      <c r="J63" s="214">
        <f t="shared" si="205"/>
        <v>0</v>
      </c>
      <c r="K63" s="211">
        <f t="shared" si="218"/>
        <v>0</v>
      </c>
      <c r="L63" s="249">
        <f>H63</f>
        <v>0</v>
      </c>
      <c r="M63" s="410">
        <f t="shared" si="219"/>
        <v>0</v>
      </c>
      <c r="N63" s="214">
        <f t="shared" si="206"/>
        <v>0</v>
      </c>
      <c r="O63" s="211">
        <f t="shared" si="220"/>
        <v>0</v>
      </c>
      <c r="P63" s="249">
        <f>L63</f>
        <v>0</v>
      </c>
      <c r="Q63" s="410">
        <f t="shared" si="221"/>
        <v>0</v>
      </c>
      <c r="R63" s="214">
        <f t="shared" si="207"/>
        <v>0</v>
      </c>
      <c r="S63" s="211">
        <f t="shared" si="222"/>
        <v>0</v>
      </c>
      <c r="T63" s="249">
        <f>P63</f>
        <v>0</v>
      </c>
      <c r="U63" s="410">
        <f t="shared" si="223"/>
        <v>0</v>
      </c>
      <c r="V63" s="214">
        <f t="shared" si="208"/>
        <v>0</v>
      </c>
      <c r="W63" s="211">
        <f t="shared" si="224"/>
        <v>0</v>
      </c>
      <c r="X63" s="249">
        <f>T63</f>
        <v>0</v>
      </c>
      <c r="Y63" s="410">
        <f t="shared" si="225"/>
        <v>0</v>
      </c>
      <c r="Z63" s="214">
        <f t="shared" si="209"/>
        <v>0</v>
      </c>
      <c r="AA63" s="211">
        <f t="shared" si="226"/>
        <v>0</v>
      </c>
      <c r="AB63" s="249">
        <f>X63</f>
        <v>0</v>
      </c>
      <c r="AC63" s="410">
        <f t="shared" si="227"/>
        <v>0</v>
      </c>
      <c r="AD63" s="214">
        <f t="shared" si="210"/>
        <v>0</v>
      </c>
      <c r="AE63" s="211">
        <f t="shared" si="228"/>
        <v>0</v>
      </c>
      <c r="AF63" s="249">
        <f>AB63</f>
        <v>0</v>
      </c>
      <c r="AG63" s="410">
        <f t="shared" si="229"/>
        <v>0</v>
      </c>
      <c r="AH63" s="214">
        <f t="shared" si="211"/>
        <v>0</v>
      </c>
      <c r="AI63" s="211">
        <f t="shared" si="230"/>
        <v>0</v>
      </c>
      <c r="AJ63" s="249">
        <f>AF63</f>
        <v>0</v>
      </c>
      <c r="AK63" s="410">
        <f t="shared" si="231"/>
        <v>0</v>
      </c>
      <c r="AL63" s="214">
        <f t="shared" si="212"/>
        <v>0</v>
      </c>
      <c r="AM63" s="211">
        <f t="shared" si="232"/>
        <v>0</v>
      </c>
      <c r="AN63" s="249">
        <f>AJ63</f>
        <v>0</v>
      </c>
      <c r="AO63" s="410">
        <f t="shared" si="233"/>
        <v>0</v>
      </c>
      <c r="AP63" s="214">
        <f t="shared" si="213"/>
        <v>0</v>
      </c>
      <c r="AQ63" s="211">
        <f t="shared" si="234"/>
        <v>0</v>
      </c>
      <c r="AR63" s="249">
        <f>AN63</f>
        <v>0</v>
      </c>
      <c r="AS63" s="410">
        <f t="shared" si="235"/>
        <v>0</v>
      </c>
      <c r="AT63" s="214">
        <f t="shared" si="214"/>
        <v>0</v>
      </c>
      <c r="AU63" s="211">
        <f t="shared" si="236"/>
        <v>0</v>
      </c>
      <c r="AV63" s="249">
        <f>AR63</f>
        <v>0</v>
      </c>
      <c r="AW63" s="410">
        <f t="shared" si="237"/>
        <v>0</v>
      </c>
      <c r="AX63" s="214">
        <f t="shared" si="215"/>
        <v>0</v>
      </c>
      <c r="AY63" s="211">
        <f t="shared" si="238"/>
        <v>0</v>
      </c>
      <c r="AZ63" s="249">
        <f>AV63</f>
        <v>0</v>
      </c>
      <c r="BA63" s="410">
        <f t="shared" si="239"/>
        <v>0</v>
      </c>
      <c r="BB63" s="261">
        <f t="shared" si="216"/>
        <v>0</v>
      </c>
      <c r="BC63" s="94"/>
      <c r="BD63" s="596">
        <f t="shared" si="217"/>
        <v>0</v>
      </c>
      <c r="BE63" s="596"/>
      <c r="BF63" s="596">
        <v>0</v>
      </c>
      <c r="BG63" s="596"/>
      <c r="BH63" s="596">
        <v>0</v>
      </c>
      <c r="BI63" s="596"/>
      <c r="BJ63" s="596">
        <v>0</v>
      </c>
      <c r="BK63" s="596"/>
      <c r="BL63" s="596">
        <v>0</v>
      </c>
      <c r="BM63" s="127"/>
      <c r="BN63" s="596"/>
    </row>
    <row r="64" spans="1:66" s="409" customFormat="1" x14ac:dyDescent="0.2">
      <c r="A64" s="108"/>
      <c r="B64" s="128"/>
      <c r="C64" s="95"/>
      <c r="D64" s="98"/>
      <c r="E64" s="111"/>
      <c r="F64" s="412"/>
      <c r="G64" s="213"/>
      <c r="H64" s="106"/>
      <c r="I64" s="411"/>
      <c r="J64" s="214">
        <f t="shared" si="205"/>
        <v>0</v>
      </c>
      <c r="K64" s="213">
        <v>1</v>
      </c>
      <c r="L64" s="249">
        <f>H64</f>
        <v>0</v>
      </c>
      <c r="M64" s="410">
        <f>I64</f>
        <v>0</v>
      </c>
      <c r="N64" s="214">
        <f t="shared" si="206"/>
        <v>0</v>
      </c>
      <c r="O64" s="211">
        <v>1</v>
      </c>
      <c r="P64" s="249">
        <f>L64</f>
        <v>0</v>
      </c>
      <c r="Q64" s="410">
        <f t="shared" si="221"/>
        <v>0</v>
      </c>
      <c r="R64" s="214">
        <f t="shared" si="207"/>
        <v>0</v>
      </c>
      <c r="S64" s="211">
        <f t="shared" si="222"/>
        <v>1</v>
      </c>
      <c r="T64" s="249">
        <f>P64</f>
        <v>0</v>
      </c>
      <c r="U64" s="410">
        <f t="shared" si="223"/>
        <v>0</v>
      </c>
      <c r="V64" s="214">
        <f t="shared" si="208"/>
        <v>0</v>
      </c>
      <c r="W64" s="211">
        <f t="shared" si="224"/>
        <v>1</v>
      </c>
      <c r="X64" s="249">
        <f>T64</f>
        <v>0</v>
      </c>
      <c r="Y64" s="410">
        <f t="shared" si="225"/>
        <v>0</v>
      </c>
      <c r="Z64" s="214">
        <f t="shared" si="209"/>
        <v>0</v>
      </c>
      <c r="AA64" s="211">
        <f t="shared" si="226"/>
        <v>1</v>
      </c>
      <c r="AB64" s="249">
        <f>X64</f>
        <v>0</v>
      </c>
      <c r="AC64" s="410">
        <f t="shared" si="227"/>
        <v>0</v>
      </c>
      <c r="AD64" s="214">
        <f t="shared" si="210"/>
        <v>0</v>
      </c>
      <c r="AE64" s="211">
        <f t="shared" si="228"/>
        <v>1</v>
      </c>
      <c r="AF64" s="249">
        <f>AB64</f>
        <v>0</v>
      </c>
      <c r="AG64" s="410">
        <f t="shared" si="229"/>
        <v>0</v>
      </c>
      <c r="AH64" s="214">
        <f t="shared" si="211"/>
        <v>0</v>
      </c>
      <c r="AI64" s="211">
        <f t="shared" si="230"/>
        <v>1</v>
      </c>
      <c r="AJ64" s="249">
        <f>AF64</f>
        <v>0</v>
      </c>
      <c r="AK64" s="410">
        <f t="shared" si="231"/>
        <v>0</v>
      </c>
      <c r="AL64" s="214">
        <f t="shared" si="212"/>
        <v>0</v>
      </c>
      <c r="AM64" s="211">
        <f t="shared" si="232"/>
        <v>1</v>
      </c>
      <c r="AN64" s="249">
        <f>AJ64</f>
        <v>0</v>
      </c>
      <c r="AO64" s="410">
        <f t="shared" si="233"/>
        <v>0</v>
      </c>
      <c r="AP64" s="214">
        <f t="shared" si="213"/>
        <v>0</v>
      </c>
      <c r="AQ64" s="211">
        <f t="shared" si="234"/>
        <v>1</v>
      </c>
      <c r="AR64" s="249">
        <f>AN64</f>
        <v>0</v>
      </c>
      <c r="AS64" s="410">
        <f t="shared" si="235"/>
        <v>0</v>
      </c>
      <c r="AT64" s="214">
        <f t="shared" si="214"/>
        <v>0</v>
      </c>
      <c r="AU64" s="211">
        <f t="shared" si="236"/>
        <v>1</v>
      </c>
      <c r="AV64" s="249">
        <f>AR64</f>
        <v>0</v>
      </c>
      <c r="AW64" s="410">
        <f t="shared" si="237"/>
        <v>0</v>
      </c>
      <c r="AX64" s="214">
        <f t="shared" si="215"/>
        <v>0</v>
      </c>
      <c r="AY64" s="211">
        <f t="shared" si="238"/>
        <v>1</v>
      </c>
      <c r="AZ64" s="249">
        <f>AV64</f>
        <v>0</v>
      </c>
      <c r="BA64" s="410">
        <f t="shared" si="239"/>
        <v>0</v>
      </c>
      <c r="BB64" s="261">
        <f t="shared" si="216"/>
        <v>0</v>
      </c>
      <c r="BC64" s="94"/>
      <c r="BD64" s="596">
        <f t="shared" si="217"/>
        <v>0</v>
      </c>
      <c r="BE64" s="596"/>
      <c r="BF64" s="596">
        <v>0</v>
      </c>
      <c r="BG64" s="596"/>
      <c r="BH64" s="596">
        <v>0</v>
      </c>
      <c r="BI64" s="596"/>
      <c r="BJ64" s="596">
        <v>0</v>
      </c>
      <c r="BK64" s="596"/>
      <c r="BL64" s="596">
        <v>0</v>
      </c>
      <c r="BM64" s="127"/>
      <c r="BN64" s="596"/>
    </row>
    <row r="65" spans="1:68" s="409" customFormat="1" ht="12.75" customHeight="1" x14ac:dyDescent="0.2">
      <c r="A65" s="108"/>
      <c r="B65" s="128"/>
      <c r="C65" s="96"/>
      <c r="D65" s="99"/>
      <c r="E65" s="112"/>
      <c r="F65" s="102"/>
      <c r="G65" s="215"/>
      <c r="H65" s="103"/>
      <c r="I65" s="104" t="s">
        <v>132</v>
      </c>
      <c r="J65" s="214">
        <f>SUM(J60:J64)</f>
        <v>0</v>
      </c>
      <c r="K65" s="215"/>
      <c r="L65" s="103"/>
      <c r="M65" s="104" t="s">
        <v>118</v>
      </c>
      <c r="N65" s="214">
        <f>SUM(N60:N64)</f>
        <v>0</v>
      </c>
      <c r="O65" s="215"/>
      <c r="P65" s="103"/>
      <c r="Q65" s="104" t="s">
        <v>119</v>
      </c>
      <c r="R65" s="214">
        <f>SUM(R60:R64)</f>
        <v>0</v>
      </c>
      <c r="S65" s="215"/>
      <c r="T65" s="103"/>
      <c r="U65" s="104" t="s">
        <v>120</v>
      </c>
      <c r="V65" s="214">
        <f>SUM(V60:V64)</f>
        <v>0</v>
      </c>
      <c r="W65" s="215"/>
      <c r="X65" s="103"/>
      <c r="Y65" s="104" t="s">
        <v>121</v>
      </c>
      <c r="Z65" s="214">
        <f>SUM(Z60:Z64)</f>
        <v>0</v>
      </c>
      <c r="AA65" s="215"/>
      <c r="AB65" s="103"/>
      <c r="AC65" s="104" t="s">
        <v>122</v>
      </c>
      <c r="AD65" s="214">
        <f>SUM(AD60:AD64)</f>
        <v>0</v>
      </c>
      <c r="AE65" s="215"/>
      <c r="AF65" s="103"/>
      <c r="AG65" s="104" t="s">
        <v>123</v>
      </c>
      <c r="AH65" s="214">
        <f>SUM(AH60:AH64)</f>
        <v>0</v>
      </c>
      <c r="AI65" s="215"/>
      <c r="AJ65" s="103"/>
      <c r="AK65" s="104" t="s">
        <v>124</v>
      </c>
      <c r="AL65" s="214">
        <f>SUM(AL60:AL64)</f>
        <v>0</v>
      </c>
      <c r="AM65" s="215"/>
      <c r="AN65" s="103"/>
      <c r="AO65" s="104" t="s">
        <v>125</v>
      </c>
      <c r="AP65" s="214">
        <f>SUM(AP60:AP64)</f>
        <v>0</v>
      </c>
      <c r="AQ65" s="215"/>
      <c r="AR65" s="103"/>
      <c r="AS65" s="104" t="s">
        <v>126</v>
      </c>
      <c r="AT65" s="214">
        <f>SUM(AT60:AT64)</f>
        <v>0</v>
      </c>
      <c r="AU65" s="215"/>
      <c r="AV65" s="103"/>
      <c r="AW65" s="104" t="s">
        <v>127</v>
      </c>
      <c r="AX65" s="214">
        <f>SUM(AX60:AX64)</f>
        <v>0</v>
      </c>
      <c r="AY65" s="215"/>
      <c r="AZ65" s="103"/>
      <c r="BA65" s="104" t="s">
        <v>128</v>
      </c>
      <c r="BB65" s="261">
        <f>SUM(BB60:BB64)</f>
        <v>0</v>
      </c>
      <c r="BC65" s="94"/>
      <c r="BD65" s="93">
        <f>SUM(BD60:BD64)</f>
        <v>0</v>
      </c>
      <c r="BE65" s="92"/>
      <c r="BF65" s="93">
        <v>0</v>
      </c>
      <c r="BG65" s="92"/>
      <c r="BH65" s="93">
        <v>0</v>
      </c>
      <c r="BI65" s="92"/>
      <c r="BJ65" s="93">
        <f>SUM(BF65,BH65)</f>
        <v>0</v>
      </c>
      <c r="BK65" s="92"/>
      <c r="BL65" s="93">
        <v>0</v>
      </c>
      <c r="BM65" s="127"/>
      <c r="BN65" s="93">
        <f>SUM(BN60:BN64)</f>
        <v>0</v>
      </c>
    </row>
    <row r="66" spans="1:68" s="409" customFormat="1" ht="5.0999999999999996" customHeight="1" x14ac:dyDescent="0.2">
      <c r="A66" s="108"/>
      <c r="B66" s="128"/>
      <c r="C66" s="32"/>
      <c r="D66" s="33"/>
      <c r="E66" s="27"/>
      <c r="F66" s="51"/>
      <c r="G66" s="226"/>
      <c r="H66" s="52"/>
      <c r="I66" s="431"/>
      <c r="J66" s="227"/>
      <c r="K66" s="226"/>
      <c r="L66" s="52"/>
      <c r="M66" s="431"/>
      <c r="N66" s="227"/>
      <c r="O66" s="226"/>
      <c r="P66" s="52"/>
      <c r="Q66" s="431"/>
      <c r="R66" s="227"/>
      <c r="S66" s="226"/>
      <c r="T66" s="52"/>
      <c r="U66" s="431"/>
      <c r="V66" s="227"/>
      <c r="W66" s="226"/>
      <c r="X66" s="52"/>
      <c r="Y66" s="431"/>
      <c r="Z66" s="227"/>
      <c r="AA66" s="226"/>
      <c r="AB66" s="52"/>
      <c r="AC66" s="431"/>
      <c r="AD66" s="227"/>
      <c r="AE66" s="226"/>
      <c r="AF66" s="52"/>
      <c r="AG66" s="431"/>
      <c r="AH66" s="227"/>
      <c r="AI66" s="226"/>
      <c r="AJ66" s="52"/>
      <c r="AK66" s="431"/>
      <c r="AL66" s="227"/>
      <c r="AM66" s="226"/>
      <c r="AN66" s="52"/>
      <c r="AO66" s="431"/>
      <c r="AP66" s="227"/>
      <c r="AQ66" s="226"/>
      <c r="AR66" s="52"/>
      <c r="AS66" s="431"/>
      <c r="AT66" s="227"/>
      <c r="AU66" s="226"/>
      <c r="AV66" s="52"/>
      <c r="AW66" s="431"/>
      <c r="AX66" s="227"/>
      <c r="AY66" s="226"/>
      <c r="AZ66" s="52"/>
      <c r="BA66" s="431"/>
      <c r="BB66" s="267"/>
      <c r="BC66" s="34"/>
      <c r="BD66" s="11"/>
      <c r="BE66" s="11"/>
      <c r="BF66" s="11"/>
      <c r="BG66" s="11"/>
      <c r="BH66" s="11"/>
      <c r="BI66" s="11"/>
      <c r="BJ66" s="11"/>
      <c r="BK66" s="11"/>
      <c r="BL66" s="11"/>
      <c r="BM66" s="127"/>
      <c r="BN66" s="11"/>
    </row>
    <row r="67" spans="1:68" s="443" customFormat="1" ht="15" x14ac:dyDescent="0.25">
      <c r="A67" s="434"/>
      <c r="B67" s="435"/>
      <c r="C67" s="436"/>
      <c r="D67" s="437"/>
      <c r="E67" s="437"/>
      <c r="F67" s="238" t="s">
        <v>135</v>
      </c>
      <c r="G67" s="438"/>
      <c r="H67" s="439"/>
      <c r="I67" s="440"/>
      <c r="J67" s="441">
        <f>SUM(J65,J58,J51,J44,J37,J30)</f>
        <v>730.46666000000005</v>
      </c>
      <c r="K67" s="438"/>
      <c r="L67" s="439"/>
      <c r="M67" s="439"/>
      <c r="N67" s="441">
        <f>SUM(N65,N58,N51,N44,N37,N30)</f>
        <v>730.46666000000005</v>
      </c>
      <c r="O67" s="438"/>
      <c r="P67" s="439"/>
      <c r="Q67" s="440"/>
      <c r="R67" s="441">
        <f>SUM(R65,R58,R51,R44,R37,R30)</f>
        <v>730.46666000000005</v>
      </c>
      <c r="S67" s="438"/>
      <c r="T67" s="439"/>
      <c r="U67" s="440"/>
      <c r="V67" s="441">
        <f>SUM(V65,V58,V51,V44,V37,V30)</f>
        <v>730.46666000000005</v>
      </c>
      <c r="W67" s="438"/>
      <c r="X67" s="439"/>
      <c r="Y67" s="440"/>
      <c r="Z67" s="441">
        <f>SUM(Z65,Z58,Z51,Z44,Z37,Z30)</f>
        <v>730.46666000000005</v>
      </c>
      <c r="AA67" s="438"/>
      <c r="AB67" s="439"/>
      <c r="AC67" s="440"/>
      <c r="AD67" s="441">
        <f>SUM(AD65,AD58,AD51,AD44,AD37,AD30)</f>
        <v>730.46666000000005</v>
      </c>
      <c r="AE67" s="438"/>
      <c r="AF67" s="439"/>
      <c r="AG67" s="440"/>
      <c r="AH67" s="441">
        <f>SUM(AH65,AH58,AH51,AH44,AH37,AH30)</f>
        <v>730.46666000000005</v>
      </c>
      <c r="AI67" s="438"/>
      <c r="AJ67" s="439"/>
      <c r="AK67" s="440"/>
      <c r="AL67" s="441">
        <f>SUM(AL65,AL58,AL51,AL44,AL37,AL30)</f>
        <v>730.46666000000005</v>
      </c>
      <c r="AM67" s="438"/>
      <c r="AN67" s="439"/>
      <c r="AO67" s="440"/>
      <c r="AP67" s="441">
        <f>SUM(AP65,AP58,AP51,AP44,AP37,AP30)</f>
        <v>730.46666000000005</v>
      </c>
      <c r="AQ67" s="438"/>
      <c r="AR67" s="439"/>
      <c r="AS67" s="440"/>
      <c r="AT67" s="441">
        <f>SUM(AT65,AT58,AT51,AT44,AT37,AT30)</f>
        <v>730.46666000000005</v>
      </c>
      <c r="AU67" s="438"/>
      <c r="AV67" s="439"/>
      <c r="AW67" s="440"/>
      <c r="AX67" s="441">
        <f>SUM(AX65,AX58,AX51,AX44,AX37,AX30)</f>
        <v>730.46666000000005</v>
      </c>
      <c r="AY67" s="438"/>
      <c r="AZ67" s="439"/>
      <c r="BA67" s="440"/>
      <c r="BB67" s="441">
        <f>SUM(BB65,BB58,BB51,BB44,BB37,BB30)</f>
        <v>730.46666000000005</v>
      </c>
      <c r="BC67" s="440"/>
      <c r="BD67" s="442">
        <f>SUM(BD65,BD58,BD51,BD44,BD37)</f>
        <v>8765.5999199999987</v>
      </c>
      <c r="BE67" s="117"/>
      <c r="BF67" s="442">
        <f>SUM(BF65,BF58,BF51,BF44,BF37,BF30)</f>
        <v>6865.63</v>
      </c>
      <c r="BG67" s="117"/>
      <c r="BH67" s="442">
        <f t="shared" ref="BH67" si="240">SUM(BH65,BH58,BH51,BH44,BH37,BH30)</f>
        <v>0</v>
      </c>
      <c r="BI67" s="117"/>
      <c r="BJ67" s="442">
        <f t="shared" ref="BJ67" si="241">SUM(BJ65,BJ58,BJ51,BJ44,BJ37,BJ30)</f>
        <v>6865.63</v>
      </c>
      <c r="BK67" s="117"/>
      <c r="BL67" s="442">
        <f>SUM(BL65,BL58,BL51,BL44,BL37,BL30)</f>
        <v>8620.9999920000027</v>
      </c>
      <c r="BM67" s="442"/>
      <c r="BN67" s="442">
        <f>SUM(BN65,BN58,BN51,BN44,BN37,BN30)</f>
        <v>6821.49</v>
      </c>
    </row>
    <row r="68" spans="1:68" s="409" customFormat="1" ht="5.0999999999999996" customHeight="1" x14ac:dyDescent="0.2">
      <c r="A68" s="108"/>
      <c r="B68" s="128"/>
      <c r="C68" s="32"/>
      <c r="D68" s="33"/>
      <c r="E68" s="27"/>
      <c r="F68" s="51"/>
      <c r="G68" s="226"/>
      <c r="H68" s="52"/>
      <c r="I68" s="431"/>
      <c r="J68" s="227"/>
      <c r="K68" s="226"/>
      <c r="L68" s="52"/>
      <c r="M68" s="431"/>
      <c r="N68" s="227"/>
      <c r="O68" s="226"/>
      <c r="P68" s="52"/>
      <c r="Q68" s="431"/>
      <c r="R68" s="227"/>
      <c r="S68" s="226"/>
      <c r="T68" s="52"/>
      <c r="U68" s="431"/>
      <c r="V68" s="227"/>
      <c r="W68" s="226"/>
      <c r="X68" s="52"/>
      <c r="Y68" s="431"/>
      <c r="Z68" s="227"/>
      <c r="AA68" s="226"/>
      <c r="AB68" s="52"/>
      <c r="AC68" s="431"/>
      <c r="AD68" s="227"/>
      <c r="AE68" s="226"/>
      <c r="AF68" s="52"/>
      <c r="AG68" s="431"/>
      <c r="AH68" s="227"/>
      <c r="AI68" s="226"/>
      <c r="AJ68" s="52"/>
      <c r="AK68" s="431"/>
      <c r="AL68" s="227"/>
      <c r="AM68" s="226"/>
      <c r="AN68" s="52"/>
      <c r="AO68" s="431"/>
      <c r="AP68" s="227"/>
      <c r="AQ68" s="226"/>
      <c r="AR68" s="52"/>
      <c r="AS68" s="431"/>
      <c r="AT68" s="227"/>
      <c r="AU68" s="226"/>
      <c r="AV68" s="52"/>
      <c r="AW68" s="431"/>
      <c r="AX68" s="227"/>
      <c r="AY68" s="226"/>
      <c r="AZ68" s="52"/>
      <c r="BA68" s="431"/>
      <c r="BB68" s="267"/>
      <c r="BC68" s="34"/>
      <c r="BD68" s="11"/>
      <c r="BE68" s="11"/>
      <c r="BF68" s="11"/>
      <c r="BG68" s="11"/>
      <c r="BH68" s="11"/>
      <c r="BI68" s="11"/>
      <c r="BJ68" s="11"/>
      <c r="BK68" s="11"/>
      <c r="BL68" s="11"/>
      <c r="BM68" s="127"/>
      <c r="BN68" s="11"/>
    </row>
    <row r="69" spans="1:68" s="409" customFormat="1" x14ac:dyDescent="0.2">
      <c r="A69" s="108"/>
      <c r="B69" s="128"/>
      <c r="C69" s="577">
        <f>'General Fund Budget Summary'!A25</f>
        <v>42400</v>
      </c>
      <c r="D69" s="578"/>
      <c r="E69" s="578" t="str">
        <f>'General Fund Budget Summary'!B25</f>
        <v>Fire Prevention</v>
      </c>
      <c r="F69" s="580"/>
      <c r="G69" s="581"/>
      <c r="H69" s="582"/>
      <c r="I69" s="583"/>
      <c r="J69" s="584">
        <f>SUM(J65,J51,J44,J37)</f>
        <v>630.46666000000005</v>
      </c>
      <c r="K69" s="581"/>
      <c r="L69" s="582"/>
      <c r="M69" s="583"/>
      <c r="N69" s="584">
        <f>SUM(N65,N51,N44,N37)</f>
        <v>630.46666000000005</v>
      </c>
      <c r="O69" s="581"/>
      <c r="P69" s="582"/>
      <c r="Q69" s="583"/>
      <c r="R69" s="584">
        <f>SUM(R65,R51,R44,R37)</f>
        <v>630.46666000000005</v>
      </c>
      <c r="S69" s="581"/>
      <c r="T69" s="582"/>
      <c r="U69" s="583"/>
      <c r="V69" s="584">
        <f>SUM(V65,V51,V44,V37)</f>
        <v>630.46666000000005</v>
      </c>
      <c r="W69" s="581"/>
      <c r="X69" s="582"/>
      <c r="Y69" s="583"/>
      <c r="Z69" s="584">
        <f>SUM(Z65,Z51,Z44,Z37)</f>
        <v>630.46666000000005</v>
      </c>
      <c r="AA69" s="581"/>
      <c r="AB69" s="582"/>
      <c r="AC69" s="583"/>
      <c r="AD69" s="584">
        <f>SUM(AD65,AD51,AD44,AD37)</f>
        <v>630.46666000000005</v>
      </c>
      <c r="AE69" s="581"/>
      <c r="AF69" s="582"/>
      <c r="AG69" s="583"/>
      <c r="AH69" s="584">
        <f>SUM(AH65,AH51,AH44,AH37)</f>
        <v>630.46666000000005</v>
      </c>
      <c r="AI69" s="581"/>
      <c r="AJ69" s="582"/>
      <c r="AK69" s="583"/>
      <c r="AL69" s="584">
        <f>SUM(AL65,AL51,AL44,AL37)</f>
        <v>630.46666000000005</v>
      </c>
      <c r="AM69" s="581"/>
      <c r="AN69" s="582"/>
      <c r="AO69" s="583"/>
      <c r="AP69" s="584">
        <f>SUM(AP65,AP51,AP44,AP37)</f>
        <v>630.46666000000005</v>
      </c>
      <c r="AQ69" s="581"/>
      <c r="AR69" s="582"/>
      <c r="AS69" s="583"/>
      <c r="AT69" s="584">
        <f>SUM(AT65,AT51,AT44,AT37)</f>
        <v>630.46666000000005</v>
      </c>
      <c r="AU69" s="581"/>
      <c r="AV69" s="582"/>
      <c r="AW69" s="583"/>
      <c r="AX69" s="584">
        <f>SUM(AX65,AX51,AX44,AX37)</f>
        <v>630.46666000000005</v>
      </c>
      <c r="AY69" s="581"/>
      <c r="AZ69" s="582"/>
      <c r="BA69" s="583"/>
      <c r="BB69" s="584">
        <f>SUM(BB65,BB51,BB44,BB37)</f>
        <v>630.46666000000005</v>
      </c>
      <c r="BC69" s="34"/>
      <c r="BD69" s="11"/>
      <c r="BE69" s="11"/>
      <c r="BF69" s="11"/>
      <c r="BG69" s="11"/>
      <c r="BH69" s="11"/>
      <c r="BI69" s="11"/>
      <c r="BJ69" s="11"/>
      <c r="BK69" s="11"/>
      <c r="BL69" s="11"/>
      <c r="BM69" s="127"/>
      <c r="BN69" s="11"/>
    </row>
    <row r="70" spans="1:68" s="409" customFormat="1" ht="5.0999999999999996" customHeight="1" x14ac:dyDescent="0.2">
      <c r="A70" s="108"/>
      <c r="B70" s="128"/>
      <c r="C70" s="32"/>
      <c r="D70" s="33"/>
      <c r="E70" s="27"/>
      <c r="F70" s="425"/>
      <c r="G70" s="426"/>
      <c r="H70" s="427"/>
      <c r="I70" s="428"/>
      <c r="J70" s="429"/>
      <c r="K70" s="426"/>
      <c r="L70" s="427"/>
      <c r="M70" s="428"/>
      <c r="N70" s="429"/>
      <c r="O70" s="426"/>
      <c r="P70" s="427"/>
      <c r="Q70" s="428"/>
      <c r="R70" s="429"/>
      <c r="S70" s="426"/>
      <c r="T70" s="427"/>
      <c r="U70" s="428"/>
      <c r="V70" s="429"/>
      <c r="W70" s="426"/>
      <c r="X70" s="427"/>
      <c r="Y70" s="428"/>
      <c r="Z70" s="429"/>
      <c r="AA70" s="426"/>
      <c r="AB70" s="427"/>
      <c r="AC70" s="428"/>
      <c r="AD70" s="429"/>
      <c r="AE70" s="426"/>
      <c r="AF70" s="427"/>
      <c r="AG70" s="428"/>
      <c r="AH70" s="429"/>
      <c r="AI70" s="426"/>
      <c r="AJ70" s="427"/>
      <c r="AK70" s="428"/>
      <c r="AL70" s="429"/>
      <c r="AM70" s="426"/>
      <c r="AN70" s="427"/>
      <c r="AO70" s="428"/>
      <c r="AP70" s="429"/>
      <c r="AQ70" s="426"/>
      <c r="AR70" s="427"/>
      <c r="AS70" s="428"/>
      <c r="AT70" s="429"/>
      <c r="AU70" s="426"/>
      <c r="AV70" s="427"/>
      <c r="AW70" s="428"/>
      <c r="AX70" s="429"/>
      <c r="AY70" s="426"/>
      <c r="AZ70" s="427"/>
      <c r="BA70" s="428"/>
      <c r="BB70" s="430"/>
      <c r="BC70" s="34"/>
      <c r="BD70" s="11"/>
      <c r="BE70" s="11"/>
      <c r="BF70" s="11"/>
      <c r="BG70" s="11"/>
      <c r="BH70" s="11"/>
      <c r="BI70" s="11"/>
      <c r="BJ70" s="11"/>
      <c r="BK70" s="11"/>
      <c r="BL70" s="11"/>
      <c r="BM70" s="127"/>
      <c r="BN70" s="11"/>
    </row>
    <row r="71" spans="1:68" s="409" customFormat="1" x14ac:dyDescent="0.2">
      <c r="A71" s="586" t="s">
        <v>131</v>
      </c>
      <c r="B71" s="128"/>
      <c r="C71" s="97">
        <f>'General Fund Budget Summary'!A26</f>
        <v>42410</v>
      </c>
      <c r="D71" s="109"/>
      <c r="E71" s="390" t="str">
        <f>'General Fund Budget Summary'!C26</f>
        <v>Permits</v>
      </c>
      <c r="F71" s="204"/>
      <c r="G71" s="211">
        <v>1</v>
      </c>
      <c r="H71" s="105"/>
      <c r="I71" s="410">
        <v>0</v>
      </c>
      <c r="J71" s="212">
        <f t="shared" ref="J71:J75" si="242">I71*G71</f>
        <v>0</v>
      </c>
      <c r="K71" s="211">
        <f>G71</f>
        <v>1</v>
      </c>
      <c r="L71" s="248">
        <f>H71</f>
        <v>0</v>
      </c>
      <c r="M71" s="410">
        <f>I71</f>
        <v>0</v>
      </c>
      <c r="N71" s="212">
        <f t="shared" ref="N71:N75" si="243">M71*K71</f>
        <v>0</v>
      </c>
      <c r="O71" s="211">
        <f>K71</f>
        <v>1</v>
      </c>
      <c r="P71" s="248">
        <f>L71</f>
        <v>0</v>
      </c>
      <c r="Q71" s="410">
        <f>M71</f>
        <v>0</v>
      </c>
      <c r="R71" s="212">
        <f t="shared" ref="R71:R75" si="244">Q71*O71</f>
        <v>0</v>
      </c>
      <c r="S71" s="211">
        <f>O71</f>
        <v>1</v>
      </c>
      <c r="T71" s="248">
        <f>P71</f>
        <v>0</v>
      </c>
      <c r="U71" s="410">
        <f>Q71</f>
        <v>0</v>
      </c>
      <c r="V71" s="212">
        <f t="shared" ref="V71:V75" si="245">U71*S71</f>
        <v>0</v>
      </c>
      <c r="W71" s="211">
        <f>S71</f>
        <v>1</v>
      </c>
      <c r="X71" s="248">
        <f>T71</f>
        <v>0</v>
      </c>
      <c r="Y71" s="410">
        <f>U71</f>
        <v>0</v>
      </c>
      <c r="Z71" s="212">
        <f t="shared" ref="Z71:Z75" si="246">Y71*W71</f>
        <v>0</v>
      </c>
      <c r="AA71" s="211">
        <f>W71</f>
        <v>1</v>
      </c>
      <c r="AB71" s="248">
        <f>X71</f>
        <v>0</v>
      </c>
      <c r="AC71" s="410">
        <f>Y71</f>
        <v>0</v>
      </c>
      <c r="AD71" s="212">
        <f t="shared" ref="AD71:AD75" si="247">AC71*AA71</f>
        <v>0</v>
      </c>
      <c r="AE71" s="211">
        <f>AA71</f>
        <v>1</v>
      </c>
      <c r="AF71" s="248">
        <f>AB71</f>
        <v>0</v>
      </c>
      <c r="AG71" s="410">
        <f>AC71</f>
        <v>0</v>
      </c>
      <c r="AH71" s="212">
        <f t="shared" ref="AH71:AH75" si="248">AG71*AE71</f>
        <v>0</v>
      </c>
      <c r="AI71" s="211">
        <f>AE71</f>
        <v>1</v>
      </c>
      <c r="AJ71" s="248">
        <f>AF71</f>
        <v>0</v>
      </c>
      <c r="AK71" s="410">
        <f>AG71</f>
        <v>0</v>
      </c>
      <c r="AL71" s="212">
        <f t="shared" ref="AL71:AL75" si="249">AK71*AI71</f>
        <v>0</v>
      </c>
      <c r="AM71" s="211">
        <f>AI71</f>
        <v>1</v>
      </c>
      <c r="AN71" s="248">
        <f>AJ71</f>
        <v>0</v>
      </c>
      <c r="AO71" s="410">
        <f>AK71</f>
        <v>0</v>
      </c>
      <c r="AP71" s="212">
        <f t="shared" ref="AP71:AP75" si="250">AO71*AM71</f>
        <v>0</v>
      </c>
      <c r="AQ71" s="211">
        <f>AM71</f>
        <v>1</v>
      </c>
      <c r="AR71" s="248">
        <f>AN71</f>
        <v>0</v>
      </c>
      <c r="AS71" s="410">
        <f>AO71</f>
        <v>0</v>
      </c>
      <c r="AT71" s="212">
        <f t="shared" ref="AT71:AT75" si="251">AS71*AQ71</f>
        <v>0</v>
      </c>
      <c r="AU71" s="211">
        <f>AQ71</f>
        <v>1</v>
      </c>
      <c r="AV71" s="248">
        <f>AR71</f>
        <v>0</v>
      </c>
      <c r="AW71" s="410">
        <f>AS71</f>
        <v>0</v>
      </c>
      <c r="AX71" s="212">
        <f t="shared" ref="AX71:AX75" si="252">AW71*AU71</f>
        <v>0</v>
      </c>
      <c r="AY71" s="211">
        <f>AU71</f>
        <v>1</v>
      </c>
      <c r="AZ71" s="248">
        <f>AV71</f>
        <v>0</v>
      </c>
      <c r="BA71" s="410">
        <f>AW71</f>
        <v>0</v>
      </c>
      <c r="BB71" s="260">
        <f t="shared" ref="BB71:BB75" si="253">BA71*AY71</f>
        <v>0</v>
      </c>
      <c r="BC71" s="94"/>
      <c r="BD71" s="587">
        <f t="shared" ref="BD71:BD75" si="254">SUM(BB71,AX71,AT71,AP71,AL71,AH71,AD71,Z71,R71,N71,J71,V71,)</f>
        <v>0</v>
      </c>
      <c r="BE71" s="588"/>
      <c r="BF71" s="587">
        <v>0</v>
      </c>
      <c r="BG71" s="588"/>
      <c r="BH71" s="587">
        <v>0</v>
      </c>
      <c r="BI71" s="588"/>
      <c r="BJ71" s="587">
        <v>0</v>
      </c>
      <c r="BK71" s="588"/>
      <c r="BL71" s="587">
        <v>0</v>
      </c>
      <c r="BM71" s="127"/>
      <c r="BN71" s="587">
        <v>0</v>
      </c>
    </row>
    <row r="72" spans="1:68" s="409" customFormat="1" x14ac:dyDescent="0.2">
      <c r="A72" s="108"/>
      <c r="B72" s="128"/>
      <c r="C72" s="95"/>
      <c r="D72" s="98"/>
      <c r="E72" s="111"/>
      <c r="F72" s="589"/>
      <c r="G72" s="590"/>
      <c r="H72" s="591"/>
      <c r="I72" s="592"/>
      <c r="J72" s="593">
        <f t="shared" si="242"/>
        <v>0</v>
      </c>
      <c r="K72" s="211">
        <f t="shared" ref="K72:K74" si="255">G72</f>
        <v>0</v>
      </c>
      <c r="L72" s="594">
        <f>H72</f>
        <v>0</v>
      </c>
      <c r="M72" s="410">
        <f t="shared" ref="M72:M74" si="256">I72</f>
        <v>0</v>
      </c>
      <c r="N72" s="593">
        <f t="shared" si="243"/>
        <v>0</v>
      </c>
      <c r="O72" s="211">
        <f t="shared" ref="O72:O74" si="257">K72</f>
        <v>0</v>
      </c>
      <c r="P72" s="594">
        <f>L72</f>
        <v>0</v>
      </c>
      <c r="Q72" s="410">
        <f t="shared" ref="Q72:Q75" si="258">M72</f>
        <v>0</v>
      </c>
      <c r="R72" s="593">
        <f t="shared" si="244"/>
        <v>0</v>
      </c>
      <c r="S72" s="211">
        <f t="shared" ref="S72:S75" si="259">O72</f>
        <v>0</v>
      </c>
      <c r="T72" s="594">
        <f>P72</f>
        <v>0</v>
      </c>
      <c r="U72" s="410">
        <f t="shared" ref="U72:U75" si="260">Q72</f>
        <v>0</v>
      </c>
      <c r="V72" s="593">
        <f t="shared" si="245"/>
        <v>0</v>
      </c>
      <c r="W72" s="211">
        <f t="shared" ref="W72:W75" si="261">S72</f>
        <v>0</v>
      </c>
      <c r="X72" s="594">
        <f>T72</f>
        <v>0</v>
      </c>
      <c r="Y72" s="410">
        <f t="shared" ref="Y72:Y75" si="262">U72</f>
        <v>0</v>
      </c>
      <c r="Z72" s="593">
        <f t="shared" si="246"/>
        <v>0</v>
      </c>
      <c r="AA72" s="211">
        <f t="shared" ref="AA72:AA75" si="263">W72</f>
        <v>0</v>
      </c>
      <c r="AB72" s="594">
        <f>X72</f>
        <v>0</v>
      </c>
      <c r="AC72" s="410">
        <f t="shared" ref="AC72:AC75" si="264">Y72</f>
        <v>0</v>
      </c>
      <c r="AD72" s="593">
        <f t="shared" si="247"/>
        <v>0</v>
      </c>
      <c r="AE72" s="211">
        <f t="shared" ref="AE72:AE75" si="265">AA72</f>
        <v>0</v>
      </c>
      <c r="AF72" s="594">
        <f>AB72</f>
        <v>0</v>
      </c>
      <c r="AG72" s="410">
        <f t="shared" ref="AG72:AG75" si="266">AC72</f>
        <v>0</v>
      </c>
      <c r="AH72" s="593">
        <f t="shared" si="248"/>
        <v>0</v>
      </c>
      <c r="AI72" s="211">
        <f t="shared" ref="AI72:AI75" si="267">AE72</f>
        <v>0</v>
      </c>
      <c r="AJ72" s="594">
        <f>AF72</f>
        <v>0</v>
      </c>
      <c r="AK72" s="410">
        <f t="shared" ref="AK72:AK75" si="268">AG72</f>
        <v>0</v>
      </c>
      <c r="AL72" s="593">
        <f t="shared" si="249"/>
        <v>0</v>
      </c>
      <c r="AM72" s="211">
        <f t="shared" ref="AM72:AM75" si="269">AI72</f>
        <v>0</v>
      </c>
      <c r="AN72" s="594">
        <f>AJ72</f>
        <v>0</v>
      </c>
      <c r="AO72" s="410">
        <f t="shared" ref="AO72:AO75" si="270">AK72</f>
        <v>0</v>
      </c>
      <c r="AP72" s="593">
        <f t="shared" si="250"/>
        <v>0</v>
      </c>
      <c r="AQ72" s="211">
        <f t="shared" ref="AQ72:AQ75" si="271">AM72</f>
        <v>0</v>
      </c>
      <c r="AR72" s="594">
        <f>AN72</f>
        <v>0</v>
      </c>
      <c r="AS72" s="410">
        <f t="shared" ref="AS72:AS75" si="272">AO72</f>
        <v>0</v>
      </c>
      <c r="AT72" s="593">
        <f t="shared" si="251"/>
        <v>0</v>
      </c>
      <c r="AU72" s="211">
        <f t="shared" ref="AU72:AU75" si="273">AQ72</f>
        <v>0</v>
      </c>
      <c r="AV72" s="594">
        <f>AR72</f>
        <v>0</v>
      </c>
      <c r="AW72" s="410">
        <f t="shared" ref="AW72:AW75" si="274">AS72</f>
        <v>0</v>
      </c>
      <c r="AX72" s="593">
        <f t="shared" si="252"/>
        <v>0</v>
      </c>
      <c r="AY72" s="211">
        <f t="shared" ref="AY72:AY75" si="275">AU72</f>
        <v>0</v>
      </c>
      <c r="AZ72" s="594">
        <f>AV72</f>
        <v>0</v>
      </c>
      <c r="BA72" s="410">
        <f t="shared" ref="BA72:BA75" si="276">AW72</f>
        <v>0</v>
      </c>
      <c r="BB72" s="595">
        <f t="shared" si="253"/>
        <v>0</v>
      </c>
      <c r="BC72" s="94"/>
      <c r="BD72" s="596">
        <f t="shared" si="254"/>
        <v>0</v>
      </c>
      <c r="BE72" s="596"/>
      <c r="BF72" s="596">
        <v>0</v>
      </c>
      <c r="BG72" s="596"/>
      <c r="BH72" s="596">
        <v>0</v>
      </c>
      <c r="BI72" s="596"/>
      <c r="BJ72" s="596">
        <v>0</v>
      </c>
      <c r="BK72" s="596"/>
      <c r="BL72" s="596">
        <v>0</v>
      </c>
      <c r="BM72" s="127"/>
      <c r="BN72" s="596"/>
    </row>
    <row r="73" spans="1:68" s="409" customFormat="1" x14ac:dyDescent="0.2">
      <c r="A73" s="108"/>
      <c r="B73" s="128"/>
      <c r="C73" s="95"/>
      <c r="D73" s="98"/>
      <c r="E73" s="111"/>
      <c r="F73" s="412"/>
      <c r="G73" s="213"/>
      <c r="H73" s="106"/>
      <c r="I73" s="411"/>
      <c r="J73" s="214">
        <f t="shared" si="242"/>
        <v>0</v>
      </c>
      <c r="K73" s="211">
        <f t="shared" si="255"/>
        <v>0</v>
      </c>
      <c r="L73" s="249">
        <f>H73</f>
        <v>0</v>
      </c>
      <c r="M73" s="410">
        <f t="shared" si="256"/>
        <v>0</v>
      </c>
      <c r="N73" s="214">
        <f t="shared" si="243"/>
        <v>0</v>
      </c>
      <c r="O73" s="211">
        <f t="shared" si="257"/>
        <v>0</v>
      </c>
      <c r="P73" s="249">
        <f>L73</f>
        <v>0</v>
      </c>
      <c r="Q73" s="410">
        <f t="shared" si="258"/>
        <v>0</v>
      </c>
      <c r="R73" s="214">
        <f t="shared" si="244"/>
        <v>0</v>
      </c>
      <c r="S73" s="211">
        <f t="shared" si="259"/>
        <v>0</v>
      </c>
      <c r="T73" s="249">
        <f>P73</f>
        <v>0</v>
      </c>
      <c r="U73" s="410">
        <f t="shared" si="260"/>
        <v>0</v>
      </c>
      <c r="V73" s="214">
        <f t="shared" si="245"/>
        <v>0</v>
      </c>
      <c r="W73" s="211">
        <f t="shared" si="261"/>
        <v>0</v>
      </c>
      <c r="X73" s="249">
        <f>T73</f>
        <v>0</v>
      </c>
      <c r="Y73" s="410">
        <f t="shared" si="262"/>
        <v>0</v>
      </c>
      <c r="Z73" s="214">
        <f t="shared" si="246"/>
        <v>0</v>
      </c>
      <c r="AA73" s="211">
        <f t="shared" si="263"/>
        <v>0</v>
      </c>
      <c r="AB73" s="249">
        <f>X73</f>
        <v>0</v>
      </c>
      <c r="AC73" s="410">
        <f t="shared" si="264"/>
        <v>0</v>
      </c>
      <c r="AD73" s="214">
        <f t="shared" si="247"/>
        <v>0</v>
      </c>
      <c r="AE73" s="211">
        <f t="shared" si="265"/>
        <v>0</v>
      </c>
      <c r="AF73" s="249">
        <f>AB73</f>
        <v>0</v>
      </c>
      <c r="AG73" s="410">
        <f t="shared" si="266"/>
        <v>0</v>
      </c>
      <c r="AH73" s="214">
        <f t="shared" si="248"/>
        <v>0</v>
      </c>
      <c r="AI73" s="211">
        <f t="shared" si="267"/>
        <v>0</v>
      </c>
      <c r="AJ73" s="249">
        <f>AF73</f>
        <v>0</v>
      </c>
      <c r="AK73" s="410">
        <f t="shared" si="268"/>
        <v>0</v>
      </c>
      <c r="AL73" s="214">
        <f t="shared" si="249"/>
        <v>0</v>
      </c>
      <c r="AM73" s="211">
        <f t="shared" si="269"/>
        <v>0</v>
      </c>
      <c r="AN73" s="249">
        <f>AJ73</f>
        <v>0</v>
      </c>
      <c r="AO73" s="410">
        <f t="shared" si="270"/>
        <v>0</v>
      </c>
      <c r="AP73" s="214">
        <f t="shared" si="250"/>
        <v>0</v>
      </c>
      <c r="AQ73" s="211">
        <f t="shared" si="271"/>
        <v>0</v>
      </c>
      <c r="AR73" s="249">
        <f>AN73</f>
        <v>0</v>
      </c>
      <c r="AS73" s="410">
        <f t="shared" si="272"/>
        <v>0</v>
      </c>
      <c r="AT73" s="214">
        <f t="shared" si="251"/>
        <v>0</v>
      </c>
      <c r="AU73" s="211">
        <f t="shared" si="273"/>
        <v>0</v>
      </c>
      <c r="AV73" s="249">
        <f>AR73</f>
        <v>0</v>
      </c>
      <c r="AW73" s="410">
        <f t="shared" si="274"/>
        <v>0</v>
      </c>
      <c r="AX73" s="214">
        <f t="shared" si="252"/>
        <v>0</v>
      </c>
      <c r="AY73" s="211">
        <f t="shared" si="275"/>
        <v>0</v>
      </c>
      <c r="AZ73" s="249">
        <f>AV73</f>
        <v>0</v>
      </c>
      <c r="BA73" s="410">
        <f t="shared" si="276"/>
        <v>0</v>
      </c>
      <c r="BB73" s="261">
        <f t="shared" si="253"/>
        <v>0</v>
      </c>
      <c r="BC73" s="94"/>
      <c r="BD73" s="596">
        <f t="shared" si="254"/>
        <v>0</v>
      </c>
      <c r="BE73" s="596"/>
      <c r="BF73" s="596">
        <v>0</v>
      </c>
      <c r="BG73" s="596"/>
      <c r="BH73" s="596">
        <v>0</v>
      </c>
      <c r="BI73" s="596"/>
      <c r="BJ73" s="596">
        <v>0</v>
      </c>
      <c r="BK73" s="596"/>
      <c r="BL73" s="596">
        <v>0</v>
      </c>
      <c r="BM73" s="127"/>
      <c r="BN73" s="596"/>
    </row>
    <row r="74" spans="1:68" s="409" customFormat="1" x14ac:dyDescent="0.2">
      <c r="A74" s="108"/>
      <c r="B74" s="128"/>
      <c r="C74" s="95"/>
      <c r="D74" s="98"/>
      <c r="E74" s="111"/>
      <c r="F74" s="412"/>
      <c r="G74" s="213"/>
      <c r="H74" s="106"/>
      <c r="I74" s="411"/>
      <c r="J74" s="214">
        <f t="shared" si="242"/>
        <v>0</v>
      </c>
      <c r="K74" s="211">
        <f t="shared" si="255"/>
        <v>0</v>
      </c>
      <c r="L74" s="249">
        <f>H74</f>
        <v>0</v>
      </c>
      <c r="M74" s="410">
        <f t="shared" si="256"/>
        <v>0</v>
      </c>
      <c r="N74" s="214">
        <f t="shared" si="243"/>
        <v>0</v>
      </c>
      <c r="O74" s="211">
        <f t="shared" si="257"/>
        <v>0</v>
      </c>
      <c r="P74" s="249">
        <f>L74</f>
        <v>0</v>
      </c>
      <c r="Q74" s="410">
        <f t="shared" si="258"/>
        <v>0</v>
      </c>
      <c r="R74" s="214">
        <f t="shared" si="244"/>
        <v>0</v>
      </c>
      <c r="S74" s="211">
        <f t="shared" si="259"/>
        <v>0</v>
      </c>
      <c r="T74" s="249">
        <f>P74</f>
        <v>0</v>
      </c>
      <c r="U74" s="410">
        <f t="shared" si="260"/>
        <v>0</v>
      </c>
      <c r="V74" s="214">
        <f t="shared" si="245"/>
        <v>0</v>
      </c>
      <c r="W74" s="211">
        <f t="shared" si="261"/>
        <v>0</v>
      </c>
      <c r="X74" s="249">
        <f>T74</f>
        <v>0</v>
      </c>
      <c r="Y74" s="410">
        <f t="shared" si="262"/>
        <v>0</v>
      </c>
      <c r="Z74" s="214">
        <f t="shared" si="246"/>
        <v>0</v>
      </c>
      <c r="AA74" s="211">
        <f t="shared" si="263"/>
        <v>0</v>
      </c>
      <c r="AB74" s="249">
        <f>X74</f>
        <v>0</v>
      </c>
      <c r="AC74" s="410">
        <f t="shared" si="264"/>
        <v>0</v>
      </c>
      <c r="AD74" s="214">
        <f t="shared" si="247"/>
        <v>0</v>
      </c>
      <c r="AE74" s="211">
        <f t="shared" si="265"/>
        <v>0</v>
      </c>
      <c r="AF74" s="249">
        <f>AB74</f>
        <v>0</v>
      </c>
      <c r="AG74" s="410">
        <f t="shared" si="266"/>
        <v>0</v>
      </c>
      <c r="AH74" s="214">
        <f t="shared" si="248"/>
        <v>0</v>
      </c>
      <c r="AI74" s="211">
        <f t="shared" si="267"/>
        <v>0</v>
      </c>
      <c r="AJ74" s="249">
        <f>AF74</f>
        <v>0</v>
      </c>
      <c r="AK74" s="410">
        <f t="shared" si="268"/>
        <v>0</v>
      </c>
      <c r="AL74" s="214">
        <f t="shared" si="249"/>
        <v>0</v>
      </c>
      <c r="AM74" s="211">
        <f t="shared" si="269"/>
        <v>0</v>
      </c>
      <c r="AN74" s="249">
        <f>AJ74</f>
        <v>0</v>
      </c>
      <c r="AO74" s="410">
        <f t="shared" si="270"/>
        <v>0</v>
      </c>
      <c r="AP74" s="214">
        <f t="shared" si="250"/>
        <v>0</v>
      </c>
      <c r="AQ74" s="211">
        <f t="shared" si="271"/>
        <v>0</v>
      </c>
      <c r="AR74" s="249">
        <f>AN74</f>
        <v>0</v>
      </c>
      <c r="AS74" s="410">
        <f t="shared" si="272"/>
        <v>0</v>
      </c>
      <c r="AT74" s="214">
        <f t="shared" si="251"/>
        <v>0</v>
      </c>
      <c r="AU74" s="211">
        <f t="shared" si="273"/>
        <v>0</v>
      </c>
      <c r="AV74" s="249">
        <f>AR74</f>
        <v>0</v>
      </c>
      <c r="AW74" s="410">
        <f t="shared" si="274"/>
        <v>0</v>
      </c>
      <c r="AX74" s="214">
        <f t="shared" si="252"/>
        <v>0</v>
      </c>
      <c r="AY74" s="211">
        <f t="shared" si="275"/>
        <v>0</v>
      </c>
      <c r="AZ74" s="249">
        <f>AV74</f>
        <v>0</v>
      </c>
      <c r="BA74" s="410">
        <f t="shared" si="276"/>
        <v>0</v>
      </c>
      <c r="BB74" s="261">
        <f t="shared" si="253"/>
        <v>0</v>
      </c>
      <c r="BC74" s="94"/>
      <c r="BD74" s="596">
        <f t="shared" si="254"/>
        <v>0</v>
      </c>
      <c r="BE74" s="596"/>
      <c r="BF74" s="596">
        <v>0</v>
      </c>
      <c r="BG74" s="596"/>
      <c r="BH74" s="596">
        <v>0</v>
      </c>
      <c r="BI74" s="596"/>
      <c r="BJ74" s="596">
        <v>0</v>
      </c>
      <c r="BK74" s="596"/>
      <c r="BL74" s="596">
        <v>0</v>
      </c>
      <c r="BM74" s="127"/>
      <c r="BN74" s="596"/>
    </row>
    <row r="75" spans="1:68" s="409" customFormat="1" x14ac:dyDescent="0.2">
      <c r="A75" s="108"/>
      <c r="B75" s="128"/>
      <c r="C75" s="95"/>
      <c r="D75" s="98"/>
      <c r="E75" s="111"/>
      <c r="F75" s="412"/>
      <c r="G75" s="213"/>
      <c r="H75" s="106"/>
      <c r="I75" s="411"/>
      <c r="J75" s="214">
        <f t="shared" si="242"/>
        <v>0</v>
      </c>
      <c r="K75" s="213">
        <v>1</v>
      </c>
      <c r="L75" s="249">
        <f>H75</f>
        <v>0</v>
      </c>
      <c r="M75" s="410">
        <f>I75</f>
        <v>0</v>
      </c>
      <c r="N75" s="214">
        <f t="shared" si="243"/>
        <v>0</v>
      </c>
      <c r="O75" s="211">
        <v>1</v>
      </c>
      <c r="P75" s="249">
        <f>L75</f>
        <v>0</v>
      </c>
      <c r="Q75" s="410">
        <f t="shared" si="258"/>
        <v>0</v>
      </c>
      <c r="R75" s="214">
        <f t="shared" si="244"/>
        <v>0</v>
      </c>
      <c r="S75" s="211">
        <f t="shared" si="259"/>
        <v>1</v>
      </c>
      <c r="T75" s="249">
        <f>P75</f>
        <v>0</v>
      </c>
      <c r="U75" s="410">
        <f t="shared" si="260"/>
        <v>0</v>
      </c>
      <c r="V75" s="214">
        <f t="shared" si="245"/>
        <v>0</v>
      </c>
      <c r="W75" s="211">
        <f t="shared" si="261"/>
        <v>1</v>
      </c>
      <c r="X75" s="249">
        <f>T75</f>
        <v>0</v>
      </c>
      <c r="Y75" s="410">
        <f t="shared" si="262"/>
        <v>0</v>
      </c>
      <c r="Z75" s="214">
        <f t="shared" si="246"/>
        <v>0</v>
      </c>
      <c r="AA75" s="211">
        <f t="shared" si="263"/>
        <v>1</v>
      </c>
      <c r="AB75" s="249">
        <f>X75</f>
        <v>0</v>
      </c>
      <c r="AC75" s="410">
        <f t="shared" si="264"/>
        <v>0</v>
      </c>
      <c r="AD75" s="214">
        <f t="shared" si="247"/>
        <v>0</v>
      </c>
      <c r="AE75" s="211">
        <f t="shared" si="265"/>
        <v>1</v>
      </c>
      <c r="AF75" s="249">
        <f>AB75</f>
        <v>0</v>
      </c>
      <c r="AG75" s="410">
        <f t="shared" si="266"/>
        <v>0</v>
      </c>
      <c r="AH75" s="214">
        <f t="shared" si="248"/>
        <v>0</v>
      </c>
      <c r="AI75" s="211">
        <f t="shared" si="267"/>
        <v>1</v>
      </c>
      <c r="AJ75" s="249">
        <f>AF75</f>
        <v>0</v>
      </c>
      <c r="AK75" s="410">
        <f t="shared" si="268"/>
        <v>0</v>
      </c>
      <c r="AL75" s="214">
        <f t="shared" si="249"/>
        <v>0</v>
      </c>
      <c r="AM75" s="211">
        <f t="shared" si="269"/>
        <v>1</v>
      </c>
      <c r="AN75" s="249">
        <f>AJ75</f>
        <v>0</v>
      </c>
      <c r="AO75" s="410">
        <f t="shared" si="270"/>
        <v>0</v>
      </c>
      <c r="AP75" s="214">
        <f t="shared" si="250"/>
        <v>0</v>
      </c>
      <c r="AQ75" s="211">
        <f t="shared" si="271"/>
        <v>1</v>
      </c>
      <c r="AR75" s="249">
        <f>AN75</f>
        <v>0</v>
      </c>
      <c r="AS75" s="410">
        <f t="shared" si="272"/>
        <v>0</v>
      </c>
      <c r="AT75" s="214">
        <f t="shared" si="251"/>
        <v>0</v>
      </c>
      <c r="AU75" s="211">
        <f t="shared" si="273"/>
        <v>1</v>
      </c>
      <c r="AV75" s="249">
        <f>AR75</f>
        <v>0</v>
      </c>
      <c r="AW75" s="410">
        <f t="shared" si="274"/>
        <v>0</v>
      </c>
      <c r="AX75" s="214">
        <f t="shared" si="252"/>
        <v>0</v>
      </c>
      <c r="AY75" s="211">
        <f t="shared" si="275"/>
        <v>1</v>
      </c>
      <c r="AZ75" s="249">
        <f>AV75</f>
        <v>0</v>
      </c>
      <c r="BA75" s="410">
        <f t="shared" si="276"/>
        <v>0</v>
      </c>
      <c r="BB75" s="261">
        <f t="shared" si="253"/>
        <v>0</v>
      </c>
      <c r="BC75" s="94"/>
      <c r="BD75" s="596">
        <f t="shared" si="254"/>
        <v>0</v>
      </c>
      <c r="BE75" s="596"/>
      <c r="BF75" s="596">
        <v>0</v>
      </c>
      <c r="BG75" s="596"/>
      <c r="BH75" s="596">
        <v>0</v>
      </c>
      <c r="BI75" s="596"/>
      <c r="BJ75" s="596">
        <v>0</v>
      </c>
      <c r="BK75" s="596"/>
      <c r="BL75" s="596">
        <v>0</v>
      </c>
      <c r="BM75" s="127"/>
      <c r="BN75" s="596"/>
      <c r="BP75" s="714"/>
    </row>
    <row r="76" spans="1:68" s="409" customFormat="1" ht="12.75" customHeight="1" x14ac:dyDescent="0.2">
      <c r="A76" s="108"/>
      <c r="B76" s="128"/>
      <c r="C76" s="96"/>
      <c r="D76" s="99"/>
      <c r="E76" s="112"/>
      <c r="F76" s="102"/>
      <c r="G76" s="215"/>
      <c r="H76" s="103"/>
      <c r="I76" s="104" t="s">
        <v>132</v>
      </c>
      <c r="J76" s="214">
        <f>SUM(J71:J75)</f>
        <v>0</v>
      </c>
      <c r="K76" s="215"/>
      <c r="L76" s="103"/>
      <c r="M76" s="104" t="s">
        <v>118</v>
      </c>
      <c r="N76" s="214">
        <f>SUM(N71:N75)</f>
        <v>0</v>
      </c>
      <c r="O76" s="215"/>
      <c r="P76" s="103"/>
      <c r="Q76" s="104" t="s">
        <v>119</v>
      </c>
      <c r="R76" s="214">
        <f>SUM(R71:R75)</f>
        <v>0</v>
      </c>
      <c r="S76" s="215"/>
      <c r="T76" s="103"/>
      <c r="U76" s="104" t="s">
        <v>120</v>
      </c>
      <c r="V76" s="214">
        <f>SUM(V71:V75)</f>
        <v>0</v>
      </c>
      <c r="W76" s="215"/>
      <c r="X76" s="103"/>
      <c r="Y76" s="104" t="s">
        <v>121</v>
      </c>
      <c r="Z76" s="214">
        <f>SUM(Z71:Z75)</f>
        <v>0</v>
      </c>
      <c r="AA76" s="215"/>
      <c r="AB76" s="103"/>
      <c r="AC76" s="104" t="s">
        <v>122</v>
      </c>
      <c r="AD76" s="214">
        <f>SUM(AD71:AD75)</f>
        <v>0</v>
      </c>
      <c r="AE76" s="215"/>
      <c r="AF76" s="103"/>
      <c r="AG76" s="104" t="s">
        <v>123</v>
      </c>
      <c r="AH76" s="214">
        <f>SUM(AH71:AH75)</f>
        <v>0</v>
      </c>
      <c r="AI76" s="215"/>
      <c r="AJ76" s="103"/>
      <c r="AK76" s="104" t="s">
        <v>124</v>
      </c>
      <c r="AL76" s="214">
        <f>SUM(AL71:AL75)</f>
        <v>0</v>
      </c>
      <c r="AM76" s="215"/>
      <c r="AN76" s="103"/>
      <c r="AO76" s="104" t="s">
        <v>125</v>
      </c>
      <c r="AP76" s="214">
        <f>SUM(AP71:AP75)</f>
        <v>0</v>
      </c>
      <c r="AQ76" s="215"/>
      <c r="AR76" s="103"/>
      <c r="AS76" s="104" t="s">
        <v>126</v>
      </c>
      <c r="AT76" s="214">
        <f>SUM(AT71:AT75)</f>
        <v>0</v>
      </c>
      <c r="AU76" s="215"/>
      <c r="AV76" s="103"/>
      <c r="AW76" s="104" t="s">
        <v>127</v>
      </c>
      <c r="AX76" s="214">
        <f>SUM(AX71:AX75)</f>
        <v>0</v>
      </c>
      <c r="AY76" s="215"/>
      <c r="AZ76" s="103"/>
      <c r="BA76" s="104" t="s">
        <v>128</v>
      </c>
      <c r="BB76" s="261">
        <f>SUM(BB71:BB75)</f>
        <v>0</v>
      </c>
      <c r="BC76" s="94"/>
      <c r="BD76" s="93">
        <f>SUM(BD71:BD75)</f>
        <v>0</v>
      </c>
      <c r="BE76" s="92"/>
      <c r="BF76" s="93">
        <v>0</v>
      </c>
      <c r="BG76" s="92"/>
      <c r="BH76" s="93">
        <v>0</v>
      </c>
      <c r="BI76" s="92"/>
      <c r="BJ76" s="93">
        <v>0</v>
      </c>
      <c r="BK76" s="92"/>
      <c r="BL76" s="93">
        <v>0</v>
      </c>
      <c r="BM76" s="127"/>
      <c r="BN76" s="93">
        <f>SUM(BN71:BN75)</f>
        <v>0</v>
      </c>
      <c r="BP76" s="714"/>
    </row>
    <row r="77" spans="1:68" s="409" customFormat="1" ht="5.0999999999999996" customHeight="1" x14ac:dyDescent="0.2">
      <c r="A77" s="108"/>
      <c r="B77" s="128"/>
      <c r="C77" s="32"/>
      <c r="D77" s="33"/>
      <c r="E77" s="27"/>
      <c r="F77" s="51"/>
      <c r="G77" s="226"/>
      <c r="H77" s="52"/>
      <c r="I77" s="431"/>
      <c r="J77" s="227"/>
      <c r="K77" s="226"/>
      <c r="L77" s="52"/>
      <c r="M77" s="431"/>
      <c r="N77" s="227"/>
      <c r="O77" s="226"/>
      <c r="P77" s="52"/>
      <c r="Q77" s="431"/>
      <c r="R77" s="227"/>
      <c r="S77" s="226"/>
      <c r="T77" s="52"/>
      <c r="U77" s="431"/>
      <c r="V77" s="227"/>
      <c r="W77" s="226"/>
      <c r="X77" s="52"/>
      <c r="Y77" s="431"/>
      <c r="Z77" s="227"/>
      <c r="AA77" s="226"/>
      <c r="AB77" s="52"/>
      <c r="AC77" s="431"/>
      <c r="AD77" s="227"/>
      <c r="AE77" s="226"/>
      <c r="AF77" s="52"/>
      <c r="AG77" s="431"/>
      <c r="AH77" s="227"/>
      <c r="AI77" s="226"/>
      <c r="AJ77" s="52"/>
      <c r="AK77" s="431"/>
      <c r="AL77" s="227"/>
      <c r="AM77" s="226"/>
      <c r="AN77" s="52"/>
      <c r="AO77" s="431"/>
      <c r="AP77" s="227"/>
      <c r="AQ77" s="226"/>
      <c r="AR77" s="52"/>
      <c r="AS77" s="431"/>
      <c r="AT77" s="227"/>
      <c r="AU77" s="226"/>
      <c r="AV77" s="52"/>
      <c r="AW77" s="431"/>
      <c r="AX77" s="227"/>
      <c r="AY77" s="226"/>
      <c r="AZ77" s="52"/>
      <c r="BA77" s="431"/>
      <c r="BB77" s="267"/>
      <c r="BC77" s="34"/>
      <c r="BD77" s="11"/>
      <c r="BE77" s="11"/>
      <c r="BF77" s="11"/>
      <c r="BG77" s="11"/>
      <c r="BH77" s="11"/>
      <c r="BI77" s="11"/>
      <c r="BJ77" s="11"/>
      <c r="BK77" s="11"/>
      <c r="BL77" s="11"/>
      <c r="BM77" s="127"/>
      <c r="BN77" s="11"/>
      <c r="BP77" s="714"/>
    </row>
    <row r="78" spans="1:68" s="409" customFormat="1" x14ac:dyDescent="0.2">
      <c r="A78" s="108"/>
      <c r="B78" s="128"/>
      <c r="C78" s="577">
        <f>'General Fund Budget Summary'!A28</f>
        <v>43000</v>
      </c>
      <c r="D78" s="578"/>
      <c r="E78" s="578" t="str">
        <f>'General Fund Budget Summary'!B28</f>
        <v>Rental Income</v>
      </c>
      <c r="F78" s="580"/>
      <c r="G78" s="581"/>
      <c r="H78" s="582"/>
      <c r="I78" s="583"/>
      <c r="J78" s="584"/>
      <c r="K78" s="581"/>
      <c r="L78" s="582"/>
      <c r="M78" s="583"/>
      <c r="N78" s="584"/>
      <c r="O78" s="581"/>
      <c r="P78" s="582"/>
      <c r="Q78" s="583"/>
      <c r="R78" s="584"/>
      <c r="S78" s="581"/>
      <c r="T78" s="582"/>
      <c r="U78" s="583"/>
      <c r="V78" s="584"/>
      <c r="W78" s="581"/>
      <c r="X78" s="582"/>
      <c r="Y78" s="583"/>
      <c r="Z78" s="584"/>
      <c r="AA78" s="581"/>
      <c r="AB78" s="582"/>
      <c r="AC78" s="583"/>
      <c r="AD78" s="584"/>
      <c r="AE78" s="581"/>
      <c r="AF78" s="582"/>
      <c r="AG78" s="583"/>
      <c r="AH78" s="584"/>
      <c r="AI78" s="581"/>
      <c r="AJ78" s="582"/>
      <c r="AK78" s="583"/>
      <c r="AL78" s="584"/>
      <c r="AM78" s="581"/>
      <c r="AN78" s="582"/>
      <c r="AO78" s="583"/>
      <c r="AP78" s="584"/>
      <c r="AQ78" s="581"/>
      <c r="AR78" s="582"/>
      <c r="AS78" s="583"/>
      <c r="AT78" s="584"/>
      <c r="AU78" s="581"/>
      <c r="AV78" s="582"/>
      <c r="AW78" s="583"/>
      <c r="AX78" s="584"/>
      <c r="AY78" s="581"/>
      <c r="AZ78" s="582"/>
      <c r="BA78" s="583"/>
      <c r="BB78" s="585"/>
      <c r="BC78" s="34"/>
      <c r="BD78" s="11"/>
      <c r="BE78" s="11"/>
      <c r="BF78" s="11"/>
      <c r="BG78" s="11"/>
      <c r="BH78" s="11"/>
      <c r="BI78" s="11"/>
      <c r="BJ78" s="11"/>
      <c r="BK78" s="11"/>
      <c r="BL78" s="11"/>
      <c r="BM78" s="127"/>
      <c r="BN78" s="11"/>
      <c r="BP78" s="714"/>
    </row>
    <row r="79" spans="1:68" s="409" customFormat="1" ht="5.0999999999999996" customHeight="1" x14ac:dyDescent="0.2">
      <c r="A79" s="108"/>
      <c r="B79" s="128"/>
      <c r="C79" s="32"/>
      <c r="D79" s="33"/>
      <c r="E79" s="27"/>
      <c r="F79" s="51"/>
      <c r="G79" s="226"/>
      <c r="H79" s="52"/>
      <c r="I79" s="431"/>
      <c r="J79" s="227"/>
      <c r="K79" s="226"/>
      <c r="L79" s="52"/>
      <c r="M79" s="431"/>
      <c r="N79" s="227"/>
      <c r="O79" s="226"/>
      <c r="P79" s="52"/>
      <c r="Q79" s="431"/>
      <c r="R79" s="227"/>
      <c r="S79" s="226"/>
      <c r="T79" s="52"/>
      <c r="U79" s="431"/>
      <c r="V79" s="227"/>
      <c r="W79" s="226"/>
      <c r="X79" s="52"/>
      <c r="Y79" s="431"/>
      <c r="Z79" s="227"/>
      <c r="AA79" s="226"/>
      <c r="AB79" s="52"/>
      <c r="AC79" s="431"/>
      <c r="AD79" s="227"/>
      <c r="AE79" s="226"/>
      <c r="AF79" s="52"/>
      <c r="AG79" s="431"/>
      <c r="AH79" s="227"/>
      <c r="AI79" s="226"/>
      <c r="AJ79" s="52"/>
      <c r="AK79" s="431"/>
      <c r="AL79" s="227"/>
      <c r="AM79" s="226"/>
      <c r="AN79" s="52"/>
      <c r="AO79" s="431"/>
      <c r="AP79" s="227"/>
      <c r="AQ79" s="226"/>
      <c r="AR79" s="52"/>
      <c r="AS79" s="431"/>
      <c r="AT79" s="227"/>
      <c r="AU79" s="226"/>
      <c r="AV79" s="52"/>
      <c r="AW79" s="431"/>
      <c r="AX79" s="227"/>
      <c r="AY79" s="226"/>
      <c r="AZ79" s="52"/>
      <c r="BA79" s="431"/>
      <c r="BB79" s="267"/>
      <c r="BC79" s="34"/>
      <c r="BD79" s="11"/>
      <c r="BE79" s="11"/>
      <c r="BF79" s="11"/>
      <c r="BG79" s="11"/>
      <c r="BH79" s="11"/>
      <c r="BI79" s="11"/>
      <c r="BJ79" s="11"/>
      <c r="BK79" s="11"/>
      <c r="BL79" s="11"/>
      <c r="BM79" s="127"/>
      <c r="BN79" s="11"/>
      <c r="BP79" s="714"/>
    </row>
    <row r="80" spans="1:68" s="409" customFormat="1" x14ac:dyDescent="0.2">
      <c r="A80" s="586" t="s">
        <v>131</v>
      </c>
      <c r="B80" s="128"/>
      <c r="C80" s="97">
        <f>'General Fund Budget Summary'!A29</f>
        <v>43010</v>
      </c>
      <c r="D80" s="97"/>
      <c r="E80" s="97" t="str">
        <f>'General Fund Budget Summary'!C29</f>
        <v xml:space="preserve">Horse Arena Rental </v>
      </c>
      <c r="F80" s="204">
        <v>400</v>
      </c>
      <c r="G80" s="211">
        <v>1</v>
      </c>
      <c r="H80" s="105" t="s">
        <v>106</v>
      </c>
      <c r="I80" s="701">
        <f>400/12</f>
        <v>33.333333333333336</v>
      </c>
      <c r="J80" s="212">
        <f t="shared" ref="J80:J84" si="277">I80*G80</f>
        <v>33.333333333333336</v>
      </c>
      <c r="K80" s="211">
        <f>G80</f>
        <v>1</v>
      </c>
      <c r="L80" s="248" t="str">
        <f>H80</f>
        <v>Parks &amp; Buildings</v>
      </c>
      <c r="M80" s="410">
        <f>I80</f>
        <v>33.333333333333336</v>
      </c>
      <c r="N80" s="212">
        <f t="shared" ref="N80:N84" si="278">M80*K80</f>
        <v>33.333333333333336</v>
      </c>
      <c r="O80" s="211">
        <f>K80</f>
        <v>1</v>
      </c>
      <c r="P80" s="248" t="str">
        <f>L80</f>
        <v>Parks &amp; Buildings</v>
      </c>
      <c r="Q80" s="410">
        <f>M80</f>
        <v>33.333333333333336</v>
      </c>
      <c r="R80" s="212">
        <f t="shared" ref="R80:R84" si="279">Q80*O80</f>
        <v>33.333333333333336</v>
      </c>
      <c r="S80" s="211">
        <f>O80</f>
        <v>1</v>
      </c>
      <c r="T80" s="248" t="str">
        <f>P80</f>
        <v>Parks &amp; Buildings</v>
      </c>
      <c r="U80" s="410">
        <f>Q80</f>
        <v>33.333333333333336</v>
      </c>
      <c r="V80" s="212">
        <f t="shared" ref="V80:V84" si="280">U80*S80</f>
        <v>33.333333333333336</v>
      </c>
      <c r="W80" s="211">
        <f>S80</f>
        <v>1</v>
      </c>
      <c r="X80" s="248" t="str">
        <f>T80</f>
        <v>Parks &amp; Buildings</v>
      </c>
      <c r="Y80" s="410">
        <f>U80</f>
        <v>33.333333333333336</v>
      </c>
      <c r="Z80" s="212">
        <f t="shared" ref="Z80:Z84" si="281">Y80*W80</f>
        <v>33.333333333333336</v>
      </c>
      <c r="AA80" s="211">
        <f>W80</f>
        <v>1</v>
      </c>
      <c r="AB80" s="248" t="str">
        <f>X80</f>
        <v>Parks &amp; Buildings</v>
      </c>
      <c r="AC80" s="410">
        <f>Y80</f>
        <v>33.333333333333336</v>
      </c>
      <c r="AD80" s="212">
        <f t="shared" ref="AD80:AD84" si="282">AC80*AA80</f>
        <v>33.333333333333336</v>
      </c>
      <c r="AE80" s="211">
        <f>AA80</f>
        <v>1</v>
      </c>
      <c r="AF80" s="248" t="str">
        <f>AB80</f>
        <v>Parks &amp; Buildings</v>
      </c>
      <c r="AG80" s="410">
        <f>AC80</f>
        <v>33.333333333333336</v>
      </c>
      <c r="AH80" s="212">
        <f t="shared" ref="AH80:AH84" si="283">AG80*AE80</f>
        <v>33.333333333333336</v>
      </c>
      <c r="AI80" s="211">
        <f>AE80</f>
        <v>1</v>
      </c>
      <c r="AJ80" s="248" t="str">
        <f>AF80</f>
        <v>Parks &amp; Buildings</v>
      </c>
      <c r="AK80" s="410">
        <f>AG80</f>
        <v>33.333333333333336</v>
      </c>
      <c r="AL80" s="212">
        <f t="shared" ref="AL80:AL84" si="284">AK80*AI80</f>
        <v>33.333333333333336</v>
      </c>
      <c r="AM80" s="211">
        <f>AI80</f>
        <v>1</v>
      </c>
      <c r="AN80" s="248" t="str">
        <f>AJ80</f>
        <v>Parks &amp; Buildings</v>
      </c>
      <c r="AO80" s="410">
        <f>AK80</f>
        <v>33.333333333333336</v>
      </c>
      <c r="AP80" s="212">
        <f t="shared" ref="AP80:AP84" si="285">AO80*AM80</f>
        <v>33.333333333333336</v>
      </c>
      <c r="AQ80" s="211">
        <f>AM80</f>
        <v>1</v>
      </c>
      <c r="AR80" s="248" t="str">
        <f>AN80</f>
        <v>Parks &amp; Buildings</v>
      </c>
      <c r="AS80" s="410">
        <f>AO80</f>
        <v>33.333333333333336</v>
      </c>
      <c r="AT80" s="212">
        <f t="shared" ref="AT80:AT84" si="286">AS80*AQ80</f>
        <v>33.333333333333336</v>
      </c>
      <c r="AU80" s="211">
        <f>AQ80</f>
        <v>1</v>
      </c>
      <c r="AV80" s="248" t="str">
        <f>AR80</f>
        <v>Parks &amp; Buildings</v>
      </c>
      <c r="AW80" s="410">
        <f>AS80</f>
        <v>33.333333333333336</v>
      </c>
      <c r="AX80" s="212">
        <f t="shared" ref="AX80:AX84" si="287">AW80*AU80</f>
        <v>33.333333333333336</v>
      </c>
      <c r="AY80" s="211">
        <f>AU80</f>
        <v>1</v>
      </c>
      <c r="AZ80" s="248" t="str">
        <f>AV80</f>
        <v>Parks &amp; Buildings</v>
      </c>
      <c r="BA80" s="410">
        <f>AW80</f>
        <v>33.333333333333336</v>
      </c>
      <c r="BB80" s="260">
        <f t="shared" ref="BB80:BB84" si="288">BA80*AY80</f>
        <v>33.333333333333336</v>
      </c>
      <c r="BC80" s="94"/>
      <c r="BD80" s="587">
        <f t="shared" ref="BD80:BD84" si="289">SUM(BB80,AX80,AT80,AP80,AL80,AH80,AD80,Z80,R80,N80,J80,V80,)</f>
        <v>399.99999999999994</v>
      </c>
      <c r="BE80" s="588"/>
      <c r="BF80" s="587">
        <v>130</v>
      </c>
      <c r="BG80" s="588"/>
      <c r="BH80" s="587">
        <v>195</v>
      </c>
      <c r="BI80" s="588"/>
      <c r="BJ80" s="587">
        <f>SUM(BF80,BH80)</f>
        <v>325</v>
      </c>
      <c r="BK80" s="588"/>
      <c r="BL80" s="587">
        <v>399.99999999999994</v>
      </c>
      <c r="BM80" s="127"/>
      <c r="BN80" s="587">
        <v>455</v>
      </c>
      <c r="BP80" s="714"/>
    </row>
    <row r="81" spans="1:68" s="409" customFormat="1" x14ac:dyDescent="0.2">
      <c r="A81" s="108"/>
      <c r="B81" s="128"/>
      <c r="C81" s="95"/>
      <c r="D81" s="98"/>
      <c r="E81" s="111"/>
      <c r="F81" s="616"/>
      <c r="G81" s="590"/>
      <c r="H81" s="591"/>
      <c r="I81" s="592"/>
      <c r="J81" s="593">
        <f t="shared" si="277"/>
        <v>0</v>
      </c>
      <c r="K81" s="211">
        <f t="shared" ref="K81:K83" si="290">G81</f>
        <v>0</v>
      </c>
      <c r="L81" s="594">
        <f>H81</f>
        <v>0</v>
      </c>
      <c r="M81" s="410">
        <f t="shared" ref="M81:M83" si="291">I81</f>
        <v>0</v>
      </c>
      <c r="N81" s="593">
        <f t="shared" si="278"/>
        <v>0</v>
      </c>
      <c r="O81" s="211">
        <f t="shared" ref="O81:O83" si="292">K81</f>
        <v>0</v>
      </c>
      <c r="P81" s="594">
        <f>L81</f>
        <v>0</v>
      </c>
      <c r="Q81" s="410">
        <f t="shared" ref="Q81:Q84" si="293">M81</f>
        <v>0</v>
      </c>
      <c r="R81" s="593">
        <f t="shared" si="279"/>
        <v>0</v>
      </c>
      <c r="S81" s="211">
        <f t="shared" ref="S81:S84" si="294">O81</f>
        <v>0</v>
      </c>
      <c r="T81" s="594">
        <f>P81</f>
        <v>0</v>
      </c>
      <c r="U81" s="410">
        <f t="shared" ref="U81:U84" si="295">Q81</f>
        <v>0</v>
      </c>
      <c r="V81" s="593">
        <f t="shared" si="280"/>
        <v>0</v>
      </c>
      <c r="W81" s="211">
        <f t="shared" ref="W81:W84" si="296">S81</f>
        <v>0</v>
      </c>
      <c r="X81" s="594">
        <f>T81</f>
        <v>0</v>
      </c>
      <c r="Y81" s="410">
        <f t="shared" ref="Y81:Y84" si="297">U81</f>
        <v>0</v>
      </c>
      <c r="Z81" s="593">
        <f t="shared" si="281"/>
        <v>0</v>
      </c>
      <c r="AA81" s="211">
        <f t="shared" ref="AA81:AA84" si="298">W81</f>
        <v>0</v>
      </c>
      <c r="AB81" s="594">
        <f>X81</f>
        <v>0</v>
      </c>
      <c r="AC81" s="410">
        <f t="shared" ref="AC81:AC84" si="299">Y81</f>
        <v>0</v>
      </c>
      <c r="AD81" s="593">
        <f t="shared" si="282"/>
        <v>0</v>
      </c>
      <c r="AE81" s="211">
        <f t="shared" ref="AE81:AE84" si="300">AA81</f>
        <v>0</v>
      </c>
      <c r="AF81" s="594">
        <f>AB81</f>
        <v>0</v>
      </c>
      <c r="AG81" s="410">
        <f t="shared" ref="AG81:AG84" si="301">AC81</f>
        <v>0</v>
      </c>
      <c r="AH81" s="593">
        <f t="shared" si="283"/>
        <v>0</v>
      </c>
      <c r="AI81" s="211">
        <f t="shared" ref="AI81:AI84" si="302">AE81</f>
        <v>0</v>
      </c>
      <c r="AJ81" s="594">
        <f>AF81</f>
        <v>0</v>
      </c>
      <c r="AK81" s="410">
        <f t="shared" ref="AK81:AK84" si="303">AG81</f>
        <v>0</v>
      </c>
      <c r="AL81" s="593">
        <f t="shared" si="284"/>
        <v>0</v>
      </c>
      <c r="AM81" s="211">
        <f t="shared" ref="AM81:AM84" si="304">AI81</f>
        <v>0</v>
      </c>
      <c r="AN81" s="594">
        <f>AJ81</f>
        <v>0</v>
      </c>
      <c r="AO81" s="410">
        <f t="shared" ref="AO81:AO84" si="305">AK81</f>
        <v>0</v>
      </c>
      <c r="AP81" s="593">
        <f t="shared" si="285"/>
        <v>0</v>
      </c>
      <c r="AQ81" s="211">
        <f t="shared" ref="AQ81:AQ84" si="306">AM81</f>
        <v>0</v>
      </c>
      <c r="AR81" s="594">
        <f>AN81</f>
        <v>0</v>
      </c>
      <c r="AS81" s="410">
        <f t="shared" ref="AS81:AS84" si="307">AO81</f>
        <v>0</v>
      </c>
      <c r="AT81" s="593">
        <f t="shared" si="286"/>
        <v>0</v>
      </c>
      <c r="AU81" s="211">
        <f t="shared" ref="AU81:AU84" si="308">AQ81</f>
        <v>0</v>
      </c>
      <c r="AV81" s="594">
        <f>AR81</f>
        <v>0</v>
      </c>
      <c r="AW81" s="410">
        <f t="shared" ref="AW81:AW84" si="309">AS81</f>
        <v>0</v>
      </c>
      <c r="AX81" s="593">
        <f t="shared" si="287"/>
        <v>0</v>
      </c>
      <c r="AY81" s="211">
        <f t="shared" ref="AY81:AY84" si="310">AU81</f>
        <v>0</v>
      </c>
      <c r="AZ81" s="594">
        <f>AV81</f>
        <v>0</v>
      </c>
      <c r="BA81" s="410">
        <f t="shared" ref="BA81:BA84" si="311">AW81</f>
        <v>0</v>
      </c>
      <c r="BB81" s="595">
        <f t="shared" si="288"/>
        <v>0</v>
      </c>
      <c r="BC81" s="94"/>
      <c r="BD81" s="596">
        <f t="shared" si="289"/>
        <v>0</v>
      </c>
      <c r="BE81" s="596"/>
      <c r="BF81" s="710"/>
      <c r="BG81" s="596"/>
      <c r="BH81" s="710"/>
      <c r="BI81" s="596"/>
      <c r="BJ81" s="596">
        <v>0</v>
      </c>
      <c r="BK81" s="596"/>
      <c r="BL81" s="596">
        <v>0</v>
      </c>
      <c r="BM81" s="127"/>
      <c r="BN81" s="596"/>
      <c r="BP81" s="715"/>
    </row>
    <row r="82" spans="1:68" s="409" customFormat="1" x14ac:dyDescent="0.2">
      <c r="A82" s="108"/>
      <c r="B82" s="128"/>
      <c r="C82" s="95"/>
      <c r="D82" s="98"/>
      <c r="E82" s="111"/>
      <c r="F82" s="412"/>
      <c r="G82" s="213"/>
      <c r="H82" s="106"/>
      <c r="I82" s="411"/>
      <c r="J82" s="214">
        <f t="shared" si="277"/>
        <v>0</v>
      </c>
      <c r="K82" s="211">
        <f t="shared" si="290"/>
        <v>0</v>
      </c>
      <c r="L82" s="249">
        <f>H82</f>
        <v>0</v>
      </c>
      <c r="M82" s="410">
        <f t="shared" si="291"/>
        <v>0</v>
      </c>
      <c r="N82" s="214">
        <f t="shared" si="278"/>
        <v>0</v>
      </c>
      <c r="O82" s="211">
        <f t="shared" si="292"/>
        <v>0</v>
      </c>
      <c r="P82" s="249">
        <f>L82</f>
        <v>0</v>
      </c>
      <c r="Q82" s="410">
        <f t="shared" si="293"/>
        <v>0</v>
      </c>
      <c r="R82" s="214">
        <f t="shared" si="279"/>
        <v>0</v>
      </c>
      <c r="S82" s="211">
        <f t="shared" si="294"/>
        <v>0</v>
      </c>
      <c r="T82" s="249">
        <f>P82</f>
        <v>0</v>
      </c>
      <c r="U82" s="410">
        <f t="shared" si="295"/>
        <v>0</v>
      </c>
      <c r="V82" s="214">
        <f t="shared" si="280"/>
        <v>0</v>
      </c>
      <c r="W82" s="211">
        <f t="shared" si="296"/>
        <v>0</v>
      </c>
      <c r="X82" s="249">
        <f>T82</f>
        <v>0</v>
      </c>
      <c r="Y82" s="410">
        <f t="shared" si="297"/>
        <v>0</v>
      </c>
      <c r="Z82" s="214">
        <f t="shared" si="281"/>
        <v>0</v>
      </c>
      <c r="AA82" s="211">
        <f t="shared" si="298"/>
        <v>0</v>
      </c>
      <c r="AB82" s="249">
        <f>X82</f>
        <v>0</v>
      </c>
      <c r="AC82" s="410">
        <f t="shared" si="299"/>
        <v>0</v>
      </c>
      <c r="AD82" s="214">
        <f t="shared" si="282"/>
        <v>0</v>
      </c>
      <c r="AE82" s="211">
        <f t="shared" si="300"/>
        <v>0</v>
      </c>
      <c r="AF82" s="249">
        <f>AB82</f>
        <v>0</v>
      </c>
      <c r="AG82" s="410">
        <f t="shared" si="301"/>
        <v>0</v>
      </c>
      <c r="AH82" s="214">
        <f t="shared" si="283"/>
        <v>0</v>
      </c>
      <c r="AI82" s="211">
        <f t="shared" si="302"/>
        <v>0</v>
      </c>
      <c r="AJ82" s="249">
        <f>AF82</f>
        <v>0</v>
      </c>
      <c r="AK82" s="410">
        <f t="shared" si="303"/>
        <v>0</v>
      </c>
      <c r="AL82" s="214">
        <f t="shared" si="284"/>
        <v>0</v>
      </c>
      <c r="AM82" s="211">
        <f t="shared" si="304"/>
        <v>0</v>
      </c>
      <c r="AN82" s="249">
        <f>AJ82</f>
        <v>0</v>
      </c>
      <c r="AO82" s="410">
        <f t="shared" si="305"/>
        <v>0</v>
      </c>
      <c r="AP82" s="214">
        <f t="shared" si="285"/>
        <v>0</v>
      </c>
      <c r="AQ82" s="211">
        <f t="shared" si="306"/>
        <v>0</v>
      </c>
      <c r="AR82" s="249">
        <f>AN82</f>
        <v>0</v>
      </c>
      <c r="AS82" s="410">
        <f t="shared" si="307"/>
        <v>0</v>
      </c>
      <c r="AT82" s="214">
        <f t="shared" si="286"/>
        <v>0</v>
      </c>
      <c r="AU82" s="211">
        <f t="shared" si="308"/>
        <v>0</v>
      </c>
      <c r="AV82" s="249">
        <f>AR82</f>
        <v>0</v>
      </c>
      <c r="AW82" s="410">
        <f t="shared" si="309"/>
        <v>0</v>
      </c>
      <c r="AX82" s="214">
        <f t="shared" si="287"/>
        <v>0</v>
      </c>
      <c r="AY82" s="211">
        <f t="shared" si="310"/>
        <v>0</v>
      </c>
      <c r="AZ82" s="249">
        <f>AV82</f>
        <v>0</v>
      </c>
      <c r="BA82" s="410">
        <f t="shared" si="311"/>
        <v>0</v>
      </c>
      <c r="BB82" s="261">
        <f t="shared" si="288"/>
        <v>0</v>
      </c>
      <c r="BC82" s="94"/>
      <c r="BD82" s="596">
        <f t="shared" si="289"/>
        <v>0</v>
      </c>
      <c r="BE82" s="596"/>
      <c r="BF82" s="596">
        <v>0</v>
      </c>
      <c r="BG82" s="596"/>
      <c r="BH82" s="596">
        <v>0</v>
      </c>
      <c r="BI82" s="596"/>
      <c r="BJ82" s="596">
        <v>0</v>
      </c>
      <c r="BK82" s="596"/>
      <c r="BL82" s="596">
        <v>0</v>
      </c>
      <c r="BM82" s="127"/>
      <c r="BN82" s="596"/>
      <c r="BP82" s="714"/>
    </row>
    <row r="83" spans="1:68" s="409" customFormat="1" x14ac:dyDescent="0.2">
      <c r="A83" s="108"/>
      <c r="B83" s="128"/>
      <c r="C83" s="95"/>
      <c r="D83" s="98"/>
      <c r="E83" s="111"/>
      <c r="F83" s="412"/>
      <c r="G83" s="213"/>
      <c r="H83" s="106"/>
      <c r="I83" s="411"/>
      <c r="J83" s="214">
        <f t="shared" si="277"/>
        <v>0</v>
      </c>
      <c r="K83" s="211">
        <f t="shared" si="290"/>
        <v>0</v>
      </c>
      <c r="L83" s="249">
        <f>H83</f>
        <v>0</v>
      </c>
      <c r="M83" s="410">
        <f t="shared" si="291"/>
        <v>0</v>
      </c>
      <c r="N83" s="214">
        <f t="shared" si="278"/>
        <v>0</v>
      </c>
      <c r="O83" s="211">
        <f t="shared" si="292"/>
        <v>0</v>
      </c>
      <c r="P83" s="249">
        <f>L83</f>
        <v>0</v>
      </c>
      <c r="Q83" s="410">
        <f t="shared" si="293"/>
        <v>0</v>
      </c>
      <c r="R83" s="214">
        <f t="shared" si="279"/>
        <v>0</v>
      </c>
      <c r="S83" s="211">
        <f t="shared" si="294"/>
        <v>0</v>
      </c>
      <c r="T83" s="249">
        <f>P83</f>
        <v>0</v>
      </c>
      <c r="U83" s="410">
        <f t="shared" si="295"/>
        <v>0</v>
      </c>
      <c r="V83" s="214">
        <f t="shared" si="280"/>
        <v>0</v>
      </c>
      <c r="W83" s="211">
        <f t="shared" si="296"/>
        <v>0</v>
      </c>
      <c r="X83" s="249">
        <f>T83</f>
        <v>0</v>
      </c>
      <c r="Y83" s="410">
        <f t="shared" si="297"/>
        <v>0</v>
      </c>
      <c r="Z83" s="214">
        <f t="shared" si="281"/>
        <v>0</v>
      </c>
      <c r="AA83" s="211">
        <f t="shared" si="298"/>
        <v>0</v>
      </c>
      <c r="AB83" s="249">
        <f>X83</f>
        <v>0</v>
      </c>
      <c r="AC83" s="410">
        <f t="shared" si="299"/>
        <v>0</v>
      </c>
      <c r="AD83" s="214">
        <f t="shared" si="282"/>
        <v>0</v>
      </c>
      <c r="AE83" s="211">
        <f t="shared" si="300"/>
        <v>0</v>
      </c>
      <c r="AF83" s="249">
        <f>AB83</f>
        <v>0</v>
      </c>
      <c r="AG83" s="410">
        <f t="shared" si="301"/>
        <v>0</v>
      </c>
      <c r="AH83" s="214">
        <f t="shared" si="283"/>
        <v>0</v>
      </c>
      <c r="AI83" s="211">
        <f t="shared" si="302"/>
        <v>0</v>
      </c>
      <c r="AJ83" s="249">
        <f>AF83</f>
        <v>0</v>
      </c>
      <c r="AK83" s="410">
        <f t="shared" si="303"/>
        <v>0</v>
      </c>
      <c r="AL83" s="214">
        <f t="shared" si="284"/>
        <v>0</v>
      </c>
      <c r="AM83" s="211">
        <f t="shared" si="304"/>
        <v>0</v>
      </c>
      <c r="AN83" s="249">
        <f>AJ83</f>
        <v>0</v>
      </c>
      <c r="AO83" s="410">
        <f t="shared" si="305"/>
        <v>0</v>
      </c>
      <c r="AP83" s="214">
        <f t="shared" si="285"/>
        <v>0</v>
      </c>
      <c r="AQ83" s="211">
        <f t="shared" si="306"/>
        <v>0</v>
      </c>
      <c r="AR83" s="249">
        <f>AN83</f>
        <v>0</v>
      </c>
      <c r="AS83" s="410">
        <f t="shared" si="307"/>
        <v>0</v>
      </c>
      <c r="AT83" s="214">
        <f t="shared" si="286"/>
        <v>0</v>
      </c>
      <c r="AU83" s="211">
        <f t="shared" si="308"/>
        <v>0</v>
      </c>
      <c r="AV83" s="249">
        <f>AR83</f>
        <v>0</v>
      </c>
      <c r="AW83" s="410">
        <f t="shared" si="309"/>
        <v>0</v>
      </c>
      <c r="AX83" s="214">
        <f t="shared" si="287"/>
        <v>0</v>
      </c>
      <c r="AY83" s="211">
        <f t="shared" si="310"/>
        <v>0</v>
      </c>
      <c r="AZ83" s="249">
        <f>AV83</f>
        <v>0</v>
      </c>
      <c r="BA83" s="410">
        <f t="shared" si="311"/>
        <v>0</v>
      </c>
      <c r="BB83" s="261">
        <f t="shared" si="288"/>
        <v>0</v>
      </c>
      <c r="BC83" s="94"/>
      <c r="BD83" s="596">
        <f t="shared" si="289"/>
        <v>0</v>
      </c>
      <c r="BE83" s="596"/>
      <c r="BF83" s="596">
        <v>0</v>
      </c>
      <c r="BG83" s="596"/>
      <c r="BH83" s="596">
        <v>0</v>
      </c>
      <c r="BI83" s="596"/>
      <c r="BJ83" s="596">
        <v>0</v>
      </c>
      <c r="BK83" s="596"/>
      <c r="BL83" s="596">
        <v>0</v>
      </c>
      <c r="BM83" s="127"/>
      <c r="BN83" s="596"/>
      <c r="BP83" s="714"/>
    </row>
    <row r="84" spans="1:68" s="409" customFormat="1" x14ac:dyDescent="0.2">
      <c r="A84" s="108"/>
      <c r="B84" s="128"/>
      <c r="C84" s="95"/>
      <c r="D84" s="98"/>
      <c r="E84" s="111"/>
      <c r="F84" s="412"/>
      <c r="G84" s="213"/>
      <c r="H84" s="106"/>
      <c r="I84" s="411"/>
      <c r="J84" s="214">
        <f t="shared" si="277"/>
        <v>0</v>
      </c>
      <c r="K84" s="213">
        <v>1</v>
      </c>
      <c r="L84" s="249">
        <f>H84</f>
        <v>0</v>
      </c>
      <c r="M84" s="410">
        <f>I84</f>
        <v>0</v>
      </c>
      <c r="N84" s="214">
        <f t="shared" si="278"/>
        <v>0</v>
      </c>
      <c r="O84" s="211">
        <v>1</v>
      </c>
      <c r="P84" s="249">
        <f>L84</f>
        <v>0</v>
      </c>
      <c r="Q84" s="410">
        <f t="shared" si="293"/>
        <v>0</v>
      </c>
      <c r="R84" s="214">
        <f t="shared" si="279"/>
        <v>0</v>
      </c>
      <c r="S84" s="211">
        <f t="shared" si="294"/>
        <v>1</v>
      </c>
      <c r="T84" s="249">
        <f>P84</f>
        <v>0</v>
      </c>
      <c r="U84" s="410">
        <f t="shared" si="295"/>
        <v>0</v>
      </c>
      <c r="V84" s="214">
        <f t="shared" si="280"/>
        <v>0</v>
      </c>
      <c r="W84" s="211">
        <f t="shared" si="296"/>
        <v>1</v>
      </c>
      <c r="X84" s="249">
        <f>T84</f>
        <v>0</v>
      </c>
      <c r="Y84" s="410">
        <f t="shared" si="297"/>
        <v>0</v>
      </c>
      <c r="Z84" s="214">
        <f t="shared" si="281"/>
        <v>0</v>
      </c>
      <c r="AA84" s="211">
        <f t="shared" si="298"/>
        <v>1</v>
      </c>
      <c r="AB84" s="249">
        <f>X84</f>
        <v>0</v>
      </c>
      <c r="AC84" s="410">
        <f t="shared" si="299"/>
        <v>0</v>
      </c>
      <c r="AD84" s="214">
        <f t="shared" si="282"/>
        <v>0</v>
      </c>
      <c r="AE84" s="211">
        <f t="shared" si="300"/>
        <v>1</v>
      </c>
      <c r="AF84" s="249">
        <f>AB84</f>
        <v>0</v>
      </c>
      <c r="AG84" s="410">
        <f t="shared" si="301"/>
        <v>0</v>
      </c>
      <c r="AH84" s="214">
        <f t="shared" si="283"/>
        <v>0</v>
      </c>
      <c r="AI84" s="211">
        <f t="shared" si="302"/>
        <v>1</v>
      </c>
      <c r="AJ84" s="249">
        <f>AF84</f>
        <v>0</v>
      </c>
      <c r="AK84" s="410">
        <f t="shared" si="303"/>
        <v>0</v>
      </c>
      <c r="AL84" s="214">
        <f t="shared" si="284"/>
        <v>0</v>
      </c>
      <c r="AM84" s="211">
        <f t="shared" si="304"/>
        <v>1</v>
      </c>
      <c r="AN84" s="249">
        <f>AJ84</f>
        <v>0</v>
      </c>
      <c r="AO84" s="410">
        <f t="shared" si="305"/>
        <v>0</v>
      </c>
      <c r="AP84" s="214">
        <f t="shared" si="285"/>
        <v>0</v>
      </c>
      <c r="AQ84" s="211">
        <f t="shared" si="306"/>
        <v>1</v>
      </c>
      <c r="AR84" s="249">
        <f>AN84</f>
        <v>0</v>
      </c>
      <c r="AS84" s="410">
        <f t="shared" si="307"/>
        <v>0</v>
      </c>
      <c r="AT84" s="214">
        <f t="shared" si="286"/>
        <v>0</v>
      </c>
      <c r="AU84" s="211">
        <f t="shared" si="308"/>
        <v>1</v>
      </c>
      <c r="AV84" s="249">
        <f>AR84</f>
        <v>0</v>
      </c>
      <c r="AW84" s="410">
        <f t="shared" si="309"/>
        <v>0</v>
      </c>
      <c r="AX84" s="214">
        <f t="shared" si="287"/>
        <v>0</v>
      </c>
      <c r="AY84" s="211">
        <f t="shared" si="310"/>
        <v>1</v>
      </c>
      <c r="AZ84" s="249">
        <f>AV84</f>
        <v>0</v>
      </c>
      <c r="BA84" s="410">
        <f t="shared" si="311"/>
        <v>0</v>
      </c>
      <c r="BB84" s="261">
        <f t="shared" si="288"/>
        <v>0</v>
      </c>
      <c r="BC84" s="94"/>
      <c r="BD84" s="596">
        <f t="shared" si="289"/>
        <v>0</v>
      </c>
      <c r="BE84" s="596"/>
      <c r="BF84" s="596">
        <v>0</v>
      </c>
      <c r="BG84" s="596"/>
      <c r="BH84" s="596">
        <v>0</v>
      </c>
      <c r="BI84" s="596"/>
      <c r="BJ84" s="596">
        <v>0</v>
      </c>
      <c r="BK84" s="596"/>
      <c r="BL84" s="596">
        <v>0</v>
      </c>
      <c r="BM84" s="127"/>
      <c r="BN84" s="596"/>
      <c r="BP84" s="714"/>
    </row>
    <row r="85" spans="1:68" s="409" customFormat="1" ht="12.75" customHeight="1" x14ac:dyDescent="0.2">
      <c r="A85" s="108"/>
      <c r="B85" s="128"/>
      <c r="C85" s="96"/>
      <c r="D85" s="99"/>
      <c r="E85" s="112"/>
      <c r="F85" s="102"/>
      <c r="G85" s="215"/>
      <c r="H85" s="103"/>
      <c r="I85" s="104" t="s">
        <v>132</v>
      </c>
      <c r="J85" s="214">
        <f>SUM(J80:J84)</f>
        <v>33.333333333333336</v>
      </c>
      <c r="K85" s="215"/>
      <c r="L85" s="103"/>
      <c r="M85" s="104" t="s">
        <v>118</v>
      </c>
      <c r="N85" s="214">
        <f>SUM(N80:N84)</f>
        <v>33.333333333333336</v>
      </c>
      <c r="O85" s="215"/>
      <c r="P85" s="103"/>
      <c r="Q85" s="104" t="s">
        <v>119</v>
      </c>
      <c r="R85" s="214">
        <f>SUM(R80:R84)</f>
        <v>33.333333333333336</v>
      </c>
      <c r="S85" s="215"/>
      <c r="T85" s="103"/>
      <c r="U85" s="104" t="s">
        <v>120</v>
      </c>
      <c r="V85" s="214">
        <f>SUM(V80:V84)</f>
        <v>33.333333333333336</v>
      </c>
      <c r="W85" s="215"/>
      <c r="X85" s="103"/>
      <c r="Y85" s="104" t="s">
        <v>121</v>
      </c>
      <c r="Z85" s="214">
        <f>SUM(Z80:Z84)</f>
        <v>33.333333333333336</v>
      </c>
      <c r="AA85" s="215"/>
      <c r="AB85" s="103"/>
      <c r="AC85" s="104" t="s">
        <v>122</v>
      </c>
      <c r="AD85" s="214">
        <f>SUM(AD80:AD84)</f>
        <v>33.333333333333336</v>
      </c>
      <c r="AE85" s="215"/>
      <c r="AF85" s="103"/>
      <c r="AG85" s="104" t="s">
        <v>123</v>
      </c>
      <c r="AH85" s="214">
        <f>SUM(AH80:AH84)</f>
        <v>33.333333333333336</v>
      </c>
      <c r="AI85" s="215"/>
      <c r="AJ85" s="103"/>
      <c r="AK85" s="104" t="s">
        <v>124</v>
      </c>
      <c r="AL85" s="214">
        <f>SUM(AL80:AL84)</f>
        <v>33.333333333333336</v>
      </c>
      <c r="AM85" s="215"/>
      <c r="AN85" s="103"/>
      <c r="AO85" s="104" t="s">
        <v>125</v>
      </c>
      <c r="AP85" s="214">
        <f>SUM(AP80:AP84)</f>
        <v>33.333333333333336</v>
      </c>
      <c r="AQ85" s="215"/>
      <c r="AR85" s="103"/>
      <c r="AS85" s="104" t="s">
        <v>126</v>
      </c>
      <c r="AT85" s="214">
        <f>SUM(AT80:AT84)</f>
        <v>33.333333333333336</v>
      </c>
      <c r="AU85" s="215"/>
      <c r="AV85" s="103"/>
      <c r="AW85" s="104" t="s">
        <v>127</v>
      </c>
      <c r="AX85" s="214">
        <f>SUM(AX80:AX84)</f>
        <v>33.333333333333336</v>
      </c>
      <c r="AY85" s="215"/>
      <c r="AZ85" s="103"/>
      <c r="BA85" s="104" t="s">
        <v>128</v>
      </c>
      <c r="BB85" s="261">
        <f>SUM(BB80:BB84)</f>
        <v>33.333333333333336</v>
      </c>
      <c r="BC85" s="94"/>
      <c r="BD85" s="93">
        <f>SUM(BD80:BD84)</f>
        <v>399.99999999999994</v>
      </c>
      <c r="BE85" s="92"/>
      <c r="BF85" s="93">
        <f>SUM(BF80:BF84)</f>
        <v>130</v>
      </c>
      <c r="BG85" s="92"/>
      <c r="BH85" s="93">
        <f>SUM(BH80:BH84)</f>
        <v>195</v>
      </c>
      <c r="BI85" s="92"/>
      <c r="BJ85" s="93">
        <f>SUM(BF85,BH85)</f>
        <v>325</v>
      </c>
      <c r="BK85" s="92"/>
      <c r="BL85" s="93">
        <v>399.99999999999994</v>
      </c>
      <c r="BM85" s="127"/>
      <c r="BN85" s="93">
        <f>SUM(BN80:BN84)</f>
        <v>455</v>
      </c>
      <c r="BP85" s="714"/>
    </row>
    <row r="86" spans="1:68" s="409" customFormat="1" ht="5.0999999999999996" customHeight="1" x14ac:dyDescent="0.2">
      <c r="A86" s="108"/>
      <c r="B86" s="128"/>
      <c r="C86" s="32"/>
      <c r="D86" s="33"/>
      <c r="E86" s="27"/>
      <c r="F86" s="51"/>
      <c r="G86" s="226"/>
      <c r="H86" s="52"/>
      <c r="I86" s="431"/>
      <c r="J86" s="227"/>
      <c r="K86" s="226"/>
      <c r="L86" s="52"/>
      <c r="M86" s="431"/>
      <c r="N86" s="227"/>
      <c r="O86" s="226"/>
      <c r="P86" s="52"/>
      <c r="Q86" s="431"/>
      <c r="R86" s="227"/>
      <c r="S86" s="226"/>
      <c r="T86" s="52"/>
      <c r="U86" s="431"/>
      <c r="V86" s="227"/>
      <c r="W86" s="226"/>
      <c r="X86" s="52"/>
      <c r="Y86" s="431"/>
      <c r="Z86" s="227"/>
      <c r="AA86" s="226"/>
      <c r="AB86" s="52"/>
      <c r="AC86" s="431"/>
      <c r="AD86" s="227"/>
      <c r="AE86" s="226"/>
      <c r="AF86" s="52"/>
      <c r="AG86" s="431"/>
      <c r="AH86" s="227"/>
      <c r="AI86" s="226"/>
      <c r="AJ86" s="52"/>
      <c r="AK86" s="431"/>
      <c r="AL86" s="227"/>
      <c r="AM86" s="226"/>
      <c r="AN86" s="52"/>
      <c r="AO86" s="431"/>
      <c r="AP86" s="227"/>
      <c r="AQ86" s="226"/>
      <c r="AR86" s="52"/>
      <c r="AS86" s="431"/>
      <c r="AT86" s="227"/>
      <c r="AU86" s="226"/>
      <c r="AV86" s="52"/>
      <c r="AW86" s="431"/>
      <c r="AX86" s="227"/>
      <c r="AY86" s="226"/>
      <c r="AZ86" s="52"/>
      <c r="BA86" s="431"/>
      <c r="BB86" s="267"/>
      <c r="BC86" s="34"/>
      <c r="BD86" s="11"/>
      <c r="BE86" s="11"/>
      <c r="BF86" s="11"/>
      <c r="BG86" s="11"/>
      <c r="BH86" s="11"/>
      <c r="BI86" s="11"/>
      <c r="BJ86" s="11"/>
      <c r="BK86" s="11"/>
      <c r="BL86" s="11"/>
      <c r="BM86" s="127"/>
      <c r="BN86" s="11"/>
      <c r="BP86" s="714"/>
    </row>
    <row r="87" spans="1:68" s="409" customFormat="1" x14ac:dyDescent="0.2">
      <c r="A87" s="586" t="s">
        <v>131</v>
      </c>
      <c r="B87" s="128"/>
      <c r="C87" s="97">
        <f>'General Fund Budget Summary'!A30</f>
        <v>43020</v>
      </c>
      <c r="D87" s="97"/>
      <c r="E87" s="97" t="str">
        <f>'General Fund Budget Summary'!C30</f>
        <v>Pavilion Rental Income</v>
      </c>
      <c r="F87" s="204">
        <v>800</v>
      </c>
      <c r="G87" s="211">
        <v>1</v>
      </c>
      <c r="H87" s="105" t="s">
        <v>106</v>
      </c>
      <c r="I87" s="410">
        <f>800/12</f>
        <v>66.666666666666671</v>
      </c>
      <c r="J87" s="212">
        <f t="shared" ref="J87:J91" si="312">I87*G87</f>
        <v>66.666666666666671</v>
      </c>
      <c r="K87" s="211">
        <f>G87</f>
        <v>1</v>
      </c>
      <c r="L87" s="248" t="str">
        <f>H87</f>
        <v>Parks &amp; Buildings</v>
      </c>
      <c r="M87" s="410">
        <f>I87</f>
        <v>66.666666666666671</v>
      </c>
      <c r="N87" s="212">
        <f t="shared" ref="N87:N91" si="313">M87*K87</f>
        <v>66.666666666666671</v>
      </c>
      <c r="O87" s="211">
        <f>K87</f>
        <v>1</v>
      </c>
      <c r="P87" s="248" t="str">
        <f>L87</f>
        <v>Parks &amp; Buildings</v>
      </c>
      <c r="Q87" s="410">
        <f>M87</f>
        <v>66.666666666666671</v>
      </c>
      <c r="R87" s="212">
        <f t="shared" ref="R87:R91" si="314">Q87*O87</f>
        <v>66.666666666666671</v>
      </c>
      <c r="S87" s="211">
        <f>O87</f>
        <v>1</v>
      </c>
      <c r="T87" s="248" t="str">
        <f>P87</f>
        <v>Parks &amp; Buildings</v>
      </c>
      <c r="U87" s="410">
        <f>Q87</f>
        <v>66.666666666666671</v>
      </c>
      <c r="V87" s="212">
        <f t="shared" ref="V87:V91" si="315">U87*S87</f>
        <v>66.666666666666671</v>
      </c>
      <c r="W87" s="211">
        <f>S87</f>
        <v>1</v>
      </c>
      <c r="X87" s="248" t="str">
        <f>T87</f>
        <v>Parks &amp; Buildings</v>
      </c>
      <c r="Y87" s="410">
        <f>U87</f>
        <v>66.666666666666671</v>
      </c>
      <c r="Z87" s="212">
        <f t="shared" ref="Z87:Z91" si="316">Y87*W87</f>
        <v>66.666666666666671</v>
      </c>
      <c r="AA87" s="211">
        <f>W87</f>
        <v>1</v>
      </c>
      <c r="AB87" s="248" t="str">
        <f>X87</f>
        <v>Parks &amp; Buildings</v>
      </c>
      <c r="AC87" s="410">
        <f>Y87</f>
        <v>66.666666666666671</v>
      </c>
      <c r="AD87" s="212">
        <f t="shared" ref="AD87:AD91" si="317">AC87*AA87</f>
        <v>66.666666666666671</v>
      </c>
      <c r="AE87" s="211">
        <f>AA87</f>
        <v>1</v>
      </c>
      <c r="AF87" s="248" t="str">
        <f>AB87</f>
        <v>Parks &amp; Buildings</v>
      </c>
      <c r="AG87" s="410">
        <f>AC87</f>
        <v>66.666666666666671</v>
      </c>
      <c r="AH87" s="212">
        <f t="shared" ref="AH87:AH91" si="318">AG87*AE87</f>
        <v>66.666666666666671</v>
      </c>
      <c r="AI87" s="211">
        <f>AE87</f>
        <v>1</v>
      </c>
      <c r="AJ87" s="248" t="str">
        <f>AF87</f>
        <v>Parks &amp; Buildings</v>
      </c>
      <c r="AK87" s="410">
        <f>AG87</f>
        <v>66.666666666666671</v>
      </c>
      <c r="AL87" s="212">
        <f t="shared" ref="AL87:AL91" si="319">AK87*AI87</f>
        <v>66.666666666666671</v>
      </c>
      <c r="AM87" s="211">
        <f>AI87</f>
        <v>1</v>
      </c>
      <c r="AN87" s="248" t="str">
        <f>AJ87</f>
        <v>Parks &amp; Buildings</v>
      </c>
      <c r="AO87" s="410">
        <f>AK87</f>
        <v>66.666666666666671</v>
      </c>
      <c r="AP87" s="212">
        <f t="shared" ref="AP87:AP91" si="320">AO87*AM87</f>
        <v>66.666666666666671</v>
      </c>
      <c r="AQ87" s="211">
        <f>AM87</f>
        <v>1</v>
      </c>
      <c r="AR87" s="248" t="str">
        <f>AN87</f>
        <v>Parks &amp; Buildings</v>
      </c>
      <c r="AS87" s="410">
        <f>AO87</f>
        <v>66.666666666666671</v>
      </c>
      <c r="AT87" s="212">
        <f t="shared" ref="AT87:AT91" si="321">AS87*AQ87</f>
        <v>66.666666666666671</v>
      </c>
      <c r="AU87" s="211">
        <f>AQ87</f>
        <v>1</v>
      </c>
      <c r="AV87" s="248" t="str">
        <f>AR87</f>
        <v>Parks &amp; Buildings</v>
      </c>
      <c r="AW87" s="410">
        <f>AS87</f>
        <v>66.666666666666671</v>
      </c>
      <c r="AX87" s="212">
        <f t="shared" ref="AX87:AX91" si="322">AW87*AU87</f>
        <v>66.666666666666671</v>
      </c>
      <c r="AY87" s="211">
        <f>AU87</f>
        <v>1</v>
      </c>
      <c r="AZ87" s="248" t="str">
        <f>AV87</f>
        <v>Parks &amp; Buildings</v>
      </c>
      <c r="BA87" s="410">
        <f>AW87</f>
        <v>66.666666666666671</v>
      </c>
      <c r="BB87" s="260">
        <f t="shared" ref="BB87:BB91" si="323">BA87*AY87</f>
        <v>66.666666666666671</v>
      </c>
      <c r="BC87" s="94"/>
      <c r="BD87" s="587">
        <f t="shared" ref="BD87:BD91" si="324">SUM(BB87,AX87,AT87,AP87,AL87,AH87,AD87,Z87,R87,N87,J87,V87,)</f>
        <v>799.99999999999989</v>
      </c>
      <c r="BE87" s="588"/>
      <c r="BF87" s="587">
        <v>525</v>
      </c>
      <c r="BG87" s="588"/>
      <c r="BH87" s="587">
        <v>30</v>
      </c>
      <c r="BI87" s="588"/>
      <c r="BJ87" s="587">
        <f t="shared" ref="BJ87" si="325">SUM(BF87,BH87)</f>
        <v>555</v>
      </c>
      <c r="BK87" s="588"/>
      <c r="BL87" s="587">
        <v>799.99999999999989</v>
      </c>
      <c r="BM87" s="127"/>
      <c r="BN87" s="587">
        <v>842.5</v>
      </c>
      <c r="BP87" s="714"/>
    </row>
    <row r="88" spans="1:68" s="409" customFormat="1" x14ac:dyDescent="0.2">
      <c r="A88" s="108"/>
      <c r="B88" s="128"/>
      <c r="C88" s="95"/>
      <c r="D88" s="98"/>
      <c r="E88" s="111"/>
      <c r="F88" s="589"/>
      <c r="G88" s="590"/>
      <c r="H88" s="591"/>
      <c r="I88" s="592"/>
      <c r="J88" s="593">
        <f t="shared" si="312"/>
        <v>0</v>
      </c>
      <c r="K88" s="211">
        <f t="shared" ref="K88:K90" si="326">G88</f>
        <v>0</v>
      </c>
      <c r="L88" s="594">
        <f>H88</f>
        <v>0</v>
      </c>
      <c r="M88" s="410">
        <f t="shared" ref="M88:M90" si="327">I88</f>
        <v>0</v>
      </c>
      <c r="N88" s="593">
        <f t="shared" si="313"/>
        <v>0</v>
      </c>
      <c r="O88" s="211">
        <f t="shared" ref="O88:O90" si="328">K88</f>
        <v>0</v>
      </c>
      <c r="P88" s="594">
        <f>L88</f>
        <v>0</v>
      </c>
      <c r="Q88" s="410">
        <f t="shared" ref="Q88:Q91" si="329">M88</f>
        <v>0</v>
      </c>
      <c r="R88" s="593">
        <f t="shared" si="314"/>
        <v>0</v>
      </c>
      <c r="S88" s="211">
        <f t="shared" ref="S88:S91" si="330">O88</f>
        <v>0</v>
      </c>
      <c r="T88" s="594">
        <f>P88</f>
        <v>0</v>
      </c>
      <c r="U88" s="410">
        <f t="shared" ref="U88:U91" si="331">Q88</f>
        <v>0</v>
      </c>
      <c r="V88" s="593">
        <f t="shared" si="315"/>
        <v>0</v>
      </c>
      <c r="W88" s="211">
        <f t="shared" ref="W88:W91" si="332">S88</f>
        <v>0</v>
      </c>
      <c r="X88" s="594">
        <f>T88</f>
        <v>0</v>
      </c>
      <c r="Y88" s="410">
        <f t="shared" ref="Y88:Y91" si="333">U88</f>
        <v>0</v>
      </c>
      <c r="Z88" s="593">
        <f t="shared" si="316"/>
        <v>0</v>
      </c>
      <c r="AA88" s="211">
        <f t="shared" ref="AA88:AA91" si="334">W88</f>
        <v>0</v>
      </c>
      <c r="AB88" s="594">
        <f>X88</f>
        <v>0</v>
      </c>
      <c r="AC88" s="410">
        <f t="shared" ref="AC88:AC91" si="335">Y88</f>
        <v>0</v>
      </c>
      <c r="AD88" s="593">
        <f t="shared" si="317"/>
        <v>0</v>
      </c>
      <c r="AE88" s="211">
        <f t="shared" ref="AE88:AE91" si="336">AA88</f>
        <v>0</v>
      </c>
      <c r="AF88" s="594">
        <f>AB88</f>
        <v>0</v>
      </c>
      <c r="AG88" s="410">
        <f t="shared" ref="AG88:AG91" si="337">AC88</f>
        <v>0</v>
      </c>
      <c r="AH88" s="593">
        <f t="shared" si="318"/>
        <v>0</v>
      </c>
      <c r="AI88" s="211">
        <f t="shared" ref="AI88:AI91" si="338">AE88</f>
        <v>0</v>
      </c>
      <c r="AJ88" s="594">
        <f>AF88</f>
        <v>0</v>
      </c>
      <c r="AK88" s="410">
        <f t="shared" ref="AK88:AK91" si="339">AG88</f>
        <v>0</v>
      </c>
      <c r="AL88" s="593">
        <f t="shared" si="319"/>
        <v>0</v>
      </c>
      <c r="AM88" s="211">
        <f t="shared" ref="AM88:AM91" si="340">AI88</f>
        <v>0</v>
      </c>
      <c r="AN88" s="594">
        <f>AJ88</f>
        <v>0</v>
      </c>
      <c r="AO88" s="410">
        <f t="shared" ref="AO88:AO91" si="341">AK88</f>
        <v>0</v>
      </c>
      <c r="AP88" s="593">
        <f t="shared" si="320"/>
        <v>0</v>
      </c>
      <c r="AQ88" s="211">
        <f t="shared" ref="AQ88:AQ91" si="342">AM88</f>
        <v>0</v>
      </c>
      <c r="AR88" s="594">
        <f>AN88</f>
        <v>0</v>
      </c>
      <c r="AS88" s="410">
        <f t="shared" ref="AS88:AS91" si="343">AO88</f>
        <v>0</v>
      </c>
      <c r="AT88" s="593">
        <f t="shared" si="321"/>
        <v>0</v>
      </c>
      <c r="AU88" s="211">
        <f t="shared" ref="AU88:AU91" si="344">AQ88</f>
        <v>0</v>
      </c>
      <c r="AV88" s="594">
        <f>AR88</f>
        <v>0</v>
      </c>
      <c r="AW88" s="410">
        <f t="shared" ref="AW88:AW91" si="345">AS88</f>
        <v>0</v>
      </c>
      <c r="AX88" s="593">
        <f t="shared" si="322"/>
        <v>0</v>
      </c>
      <c r="AY88" s="211">
        <f t="shared" ref="AY88:AY91" si="346">AU88</f>
        <v>0</v>
      </c>
      <c r="AZ88" s="594">
        <f>AV88</f>
        <v>0</v>
      </c>
      <c r="BA88" s="410">
        <f t="shared" ref="BA88:BA91" si="347">AW88</f>
        <v>0</v>
      </c>
      <c r="BB88" s="595">
        <f t="shared" si="323"/>
        <v>0</v>
      </c>
      <c r="BC88" s="94"/>
      <c r="BD88" s="596">
        <f t="shared" si="324"/>
        <v>0</v>
      </c>
      <c r="BE88" s="596"/>
      <c r="BF88" s="710"/>
      <c r="BG88" s="596"/>
      <c r="BH88" s="710"/>
      <c r="BI88" s="596"/>
      <c r="BJ88" s="596">
        <v>0</v>
      </c>
      <c r="BK88" s="596"/>
      <c r="BL88" s="596">
        <v>0</v>
      </c>
      <c r="BM88" s="127"/>
      <c r="BN88" s="596"/>
      <c r="BP88" s="715"/>
    </row>
    <row r="89" spans="1:68" s="409" customFormat="1" x14ac:dyDescent="0.2">
      <c r="A89" s="108"/>
      <c r="B89" s="128"/>
      <c r="C89" s="95"/>
      <c r="D89" s="98"/>
      <c r="E89" s="111"/>
      <c r="F89" s="412"/>
      <c r="G89" s="213"/>
      <c r="H89" s="106"/>
      <c r="I89" s="411"/>
      <c r="J89" s="214">
        <f t="shared" si="312"/>
        <v>0</v>
      </c>
      <c r="K89" s="211">
        <f t="shared" si="326"/>
        <v>0</v>
      </c>
      <c r="L89" s="249">
        <f>H89</f>
        <v>0</v>
      </c>
      <c r="M89" s="410">
        <f t="shared" si="327"/>
        <v>0</v>
      </c>
      <c r="N89" s="214">
        <f t="shared" si="313"/>
        <v>0</v>
      </c>
      <c r="O89" s="211">
        <f t="shared" si="328"/>
        <v>0</v>
      </c>
      <c r="P89" s="249">
        <f>L89</f>
        <v>0</v>
      </c>
      <c r="Q89" s="410">
        <f t="shared" si="329"/>
        <v>0</v>
      </c>
      <c r="R89" s="214">
        <f t="shared" si="314"/>
        <v>0</v>
      </c>
      <c r="S89" s="211">
        <f t="shared" si="330"/>
        <v>0</v>
      </c>
      <c r="T89" s="249">
        <f>P89</f>
        <v>0</v>
      </c>
      <c r="U89" s="410">
        <f t="shared" si="331"/>
        <v>0</v>
      </c>
      <c r="V89" s="214">
        <f t="shared" si="315"/>
        <v>0</v>
      </c>
      <c r="W89" s="211">
        <f t="shared" si="332"/>
        <v>0</v>
      </c>
      <c r="X89" s="249">
        <f>T89</f>
        <v>0</v>
      </c>
      <c r="Y89" s="410">
        <f t="shared" si="333"/>
        <v>0</v>
      </c>
      <c r="Z89" s="214">
        <f t="shared" si="316"/>
        <v>0</v>
      </c>
      <c r="AA89" s="211">
        <f t="shared" si="334"/>
        <v>0</v>
      </c>
      <c r="AB89" s="249">
        <f>X89</f>
        <v>0</v>
      </c>
      <c r="AC89" s="410">
        <f t="shared" si="335"/>
        <v>0</v>
      </c>
      <c r="AD89" s="214">
        <f t="shared" si="317"/>
        <v>0</v>
      </c>
      <c r="AE89" s="211">
        <f t="shared" si="336"/>
        <v>0</v>
      </c>
      <c r="AF89" s="249">
        <f>AB89</f>
        <v>0</v>
      </c>
      <c r="AG89" s="410">
        <f t="shared" si="337"/>
        <v>0</v>
      </c>
      <c r="AH89" s="214">
        <f t="shared" si="318"/>
        <v>0</v>
      </c>
      <c r="AI89" s="211">
        <f t="shared" si="338"/>
        <v>0</v>
      </c>
      <c r="AJ89" s="249">
        <f>AF89</f>
        <v>0</v>
      </c>
      <c r="AK89" s="410">
        <f t="shared" si="339"/>
        <v>0</v>
      </c>
      <c r="AL89" s="214">
        <f t="shared" si="319"/>
        <v>0</v>
      </c>
      <c r="AM89" s="211">
        <f t="shared" si="340"/>
        <v>0</v>
      </c>
      <c r="AN89" s="249">
        <f>AJ89</f>
        <v>0</v>
      </c>
      <c r="AO89" s="410">
        <f t="shared" si="341"/>
        <v>0</v>
      </c>
      <c r="AP89" s="214">
        <f t="shared" si="320"/>
        <v>0</v>
      </c>
      <c r="AQ89" s="211">
        <f t="shared" si="342"/>
        <v>0</v>
      </c>
      <c r="AR89" s="249">
        <f>AN89</f>
        <v>0</v>
      </c>
      <c r="AS89" s="410">
        <f t="shared" si="343"/>
        <v>0</v>
      </c>
      <c r="AT89" s="214">
        <f t="shared" si="321"/>
        <v>0</v>
      </c>
      <c r="AU89" s="211">
        <f t="shared" si="344"/>
        <v>0</v>
      </c>
      <c r="AV89" s="249">
        <f>AR89</f>
        <v>0</v>
      </c>
      <c r="AW89" s="410">
        <f t="shared" si="345"/>
        <v>0</v>
      </c>
      <c r="AX89" s="214">
        <f t="shared" si="322"/>
        <v>0</v>
      </c>
      <c r="AY89" s="211">
        <f t="shared" si="346"/>
        <v>0</v>
      </c>
      <c r="AZ89" s="249">
        <f>AV89</f>
        <v>0</v>
      </c>
      <c r="BA89" s="410">
        <f t="shared" si="347"/>
        <v>0</v>
      </c>
      <c r="BB89" s="261">
        <f t="shared" si="323"/>
        <v>0</v>
      </c>
      <c r="BC89" s="94"/>
      <c r="BD89" s="596">
        <f t="shared" si="324"/>
        <v>0</v>
      </c>
      <c r="BE89" s="596"/>
      <c r="BF89" s="596">
        <v>0</v>
      </c>
      <c r="BG89" s="596"/>
      <c r="BH89" s="596">
        <v>0</v>
      </c>
      <c r="BI89" s="596"/>
      <c r="BJ89" s="596">
        <v>0</v>
      </c>
      <c r="BK89" s="596"/>
      <c r="BL89" s="596">
        <v>0</v>
      </c>
      <c r="BM89" s="127"/>
      <c r="BN89" s="596"/>
      <c r="BP89" s="714"/>
    </row>
    <row r="90" spans="1:68" s="409" customFormat="1" x14ac:dyDescent="0.2">
      <c r="A90" s="108"/>
      <c r="B90" s="128"/>
      <c r="C90" s="95"/>
      <c r="D90" s="98"/>
      <c r="E90" s="111"/>
      <c r="F90" s="412"/>
      <c r="G90" s="213"/>
      <c r="H90" s="106"/>
      <c r="I90" s="411"/>
      <c r="J90" s="214">
        <f t="shared" si="312"/>
        <v>0</v>
      </c>
      <c r="K90" s="211">
        <f t="shared" si="326"/>
        <v>0</v>
      </c>
      <c r="L90" s="249">
        <f>H90</f>
        <v>0</v>
      </c>
      <c r="M90" s="410">
        <f t="shared" si="327"/>
        <v>0</v>
      </c>
      <c r="N90" s="214">
        <f t="shared" si="313"/>
        <v>0</v>
      </c>
      <c r="O90" s="211">
        <f t="shared" si="328"/>
        <v>0</v>
      </c>
      <c r="P90" s="249">
        <f>L90</f>
        <v>0</v>
      </c>
      <c r="Q90" s="410">
        <f t="shared" si="329"/>
        <v>0</v>
      </c>
      <c r="R90" s="214">
        <f t="shared" si="314"/>
        <v>0</v>
      </c>
      <c r="S90" s="211">
        <f t="shared" si="330"/>
        <v>0</v>
      </c>
      <c r="T90" s="249">
        <f>P90</f>
        <v>0</v>
      </c>
      <c r="U90" s="410">
        <f t="shared" si="331"/>
        <v>0</v>
      </c>
      <c r="V90" s="214">
        <f t="shared" si="315"/>
        <v>0</v>
      </c>
      <c r="W90" s="211">
        <f t="shared" si="332"/>
        <v>0</v>
      </c>
      <c r="X90" s="249">
        <f>T90</f>
        <v>0</v>
      </c>
      <c r="Y90" s="410">
        <f t="shared" si="333"/>
        <v>0</v>
      </c>
      <c r="Z90" s="214">
        <f t="shared" si="316"/>
        <v>0</v>
      </c>
      <c r="AA90" s="211">
        <f t="shared" si="334"/>
        <v>0</v>
      </c>
      <c r="AB90" s="249">
        <f>X90</f>
        <v>0</v>
      </c>
      <c r="AC90" s="410">
        <f t="shared" si="335"/>
        <v>0</v>
      </c>
      <c r="AD90" s="214">
        <f t="shared" si="317"/>
        <v>0</v>
      </c>
      <c r="AE90" s="211">
        <f t="shared" si="336"/>
        <v>0</v>
      </c>
      <c r="AF90" s="249">
        <f>AB90</f>
        <v>0</v>
      </c>
      <c r="AG90" s="410">
        <f t="shared" si="337"/>
        <v>0</v>
      </c>
      <c r="AH90" s="214">
        <f t="shared" si="318"/>
        <v>0</v>
      </c>
      <c r="AI90" s="211">
        <f t="shared" si="338"/>
        <v>0</v>
      </c>
      <c r="AJ90" s="249">
        <f>AF90</f>
        <v>0</v>
      </c>
      <c r="AK90" s="410">
        <f t="shared" si="339"/>
        <v>0</v>
      </c>
      <c r="AL90" s="214">
        <f t="shared" si="319"/>
        <v>0</v>
      </c>
      <c r="AM90" s="211">
        <f t="shared" si="340"/>
        <v>0</v>
      </c>
      <c r="AN90" s="249">
        <f>AJ90</f>
        <v>0</v>
      </c>
      <c r="AO90" s="410">
        <f t="shared" si="341"/>
        <v>0</v>
      </c>
      <c r="AP90" s="214">
        <f t="shared" si="320"/>
        <v>0</v>
      </c>
      <c r="AQ90" s="211">
        <f t="shared" si="342"/>
        <v>0</v>
      </c>
      <c r="AR90" s="249">
        <f>AN90</f>
        <v>0</v>
      </c>
      <c r="AS90" s="410">
        <f t="shared" si="343"/>
        <v>0</v>
      </c>
      <c r="AT90" s="214">
        <f t="shared" si="321"/>
        <v>0</v>
      </c>
      <c r="AU90" s="211">
        <f t="shared" si="344"/>
        <v>0</v>
      </c>
      <c r="AV90" s="249">
        <f>AR90</f>
        <v>0</v>
      </c>
      <c r="AW90" s="410">
        <f t="shared" si="345"/>
        <v>0</v>
      </c>
      <c r="AX90" s="214">
        <f t="shared" si="322"/>
        <v>0</v>
      </c>
      <c r="AY90" s="211">
        <f t="shared" si="346"/>
        <v>0</v>
      </c>
      <c r="AZ90" s="249">
        <f>AV90</f>
        <v>0</v>
      </c>
      <c r="BA90" s="410">
        <f t="shared" si="347"/>
        <v>0</v>
      </c>
      <c r="BB90" s="261">
        <f t="shared" si="323"/>
        <v>0</v>
      </c>
      <c r="BC90" s="94"/>
      <c r="BD90" s="596">
        <f t="shared" si="324"/>
        <v>0</v>
      </c>
      <c r="BE90" s="596"/>
      <c r="BF90" s="596">
        <v>0</v>
      </c>
      <c r="BG90" s="596"/>
      <c r="BH90" s="596">
        <v>0</v>
      </c>
      <c r="BI90" s="596"/>
      <c r="BJ90" s="596">
        <v>0</v>
      </c>
      <c r="BK90" s="596"/>
      <c r="BL90" s="596">
        <v>0</v>
      </c>
      <c r="BM90" s="127"/>
      <c r="BN90" s="596"/>
      <c r="BP90" s="714"/>
    </row>
    <row r="91" spans="1:68" s="409" customFormat="1" x14ac:dyDescent="0.2">
      <c r="A91" s="108"/>
      <c r="B91" s="128"/>
      <c r="C91" s="95"/>
      <c r="D91" s="98"/>
      <c r="E91" s="111"/>
      <c r="F91" s="412"/>
      <c r="G91" s="213"/>
      <c r="H91" s="106"/>
      <c r="I91" s="411"/>
      <c r="J91" s="214">
        <f t="shared" si="312"/>
        <v>0</v>
      </c>
      <c r="K91" s="213">
        <v>1</v>
      </c>
      <c r="L91" s="249">
        <f>H91</f>
        <v>0</v>
      </c>
      <c r="M91" s="410">
        <f>I91</f>
        <v>0</v>
      </c>
      <c r="N91" s="214">
        <f t="shared" si="313"/>
        <v>0</v>
      </c>
      <c r="O91" s="211">
        <v>1</v>
      </c>
      <c r="P91" s="249">
        <f>L91</f>
        <v>0</v>
      </c>
      <c r="Q91" s="410">
        <f t="shared" si="329"/>
        <v>0</v>
      </c>
      <c r="R91" s="214">
        <f t="shared" si="314"/>
        <v>0</v>
      </c>
      <c r="S91" s="211">
        <f t="shared" si="330"/>
        <v>1</v>
      </c>
      <c r="T91" s="249">
        <f>P91</f>
        <v>0</v>
      </c>
      <c r="U91" s="410">
        <f t="shared" si="331"/>
        <v>0</v>
      </c>
      <c r="V91" s="214">
        <f t="shared" si="315"/>
        <v>0</v>
      </c>
      <c r="W91" s="211">
        <f t="shared" si="332"/>
        <v>1</v>
      </c>
      <c r="X91" s="249">
        <f>T91</f>
        <v>0</v>
      </c>
      <c r="Y91" s="410">
        <f t="shared" si="333"/>
        <v>0</v>
      </c>
      <c r="Z91" s="214">
        <f t="shared" si="316"/>
        <v>0</v>
      </c>
      <c r="AA91" s="211">
        <f t="shared" si="334"/>
        <v>1</v>
      </c>
      <c r="AB91" s="249">
        <f>X91</f>
        <v>0</v>
      </c>
      <c r="AC91" s="410">
        <f t="shared" si="335"/>
        <v>0</v>
      </c>
      <c r="AD91" s="214">
        <f t="shared" si="317"/>
        <v>0</v>
      </c>
      <c r="AE91" s="211">
        <f t="shared" si="336"/>
        <v>1</v>
      </c>
      <c r="AF91" s="249">
        <f>AB91</f>
        <v>0</v>
      </c>
      <c r="AG91" s="410">
        <f t="shared" si="337"/>
        <v>0</v>
      </c>
      <c r="AH91" s="214">
        <f t="shared" si="318"/>
        <v>0</v>
      </c>
      <c r="AI91" s="211">
        <f t="shared" si="338"/>
        <v>1</v>
      </c>
      <c r="AJ91" s="249">
        <f>AF91</f>
        <v>0</v>
      </c>
      <c r="AK91" s="410">
        <f t="shared" si="339"/>
        <v>0</v>
      </c>
      <c r="AL91" s="214">
        <f t="shared" si="319"/>
        <v>0</v>
      </c>
      <c r="AM91" s="211">
        <f t="shared" si="340"/>
        <v>1</v>
      </c>
      <c r="AN91" s="249">
        <f>AJ91</f>
        <v>0</v>
      </c>
      <c r="AO91" s="410">
        <f t="shared" si="341"/>
        <v>0</v>
      </c>
      <c r="AP91" s="214">
        <f t="shared" si="320"/>
        <v>0</v>
      </c>
      <c r="AQ91" s="211">
        <f t="shared" si="342"/>
        <v>1</v>
      </c>
      <c r="AR91" s="249">
        <f>AN91</f>
        <v>0</v>
      </c>
      <c r="AS91" s="410">
        <f t="shared" si="343"/>
        <v>0</v>
      </c>
      <c r="AT91" s="214">
        <f t="shared" si="321"/>
        <v>0</v>
      </c>
      <c r="AU91" s="211">
        <f t="shared" si="344"/>
        <v>1</v>
      </c>
      <c r="AV91" s="249">
        <f>AR91</f>
        <v>0</v>
      </c>
      <c r="AW91" s="410">
        <f t="shared" si="345"/>
        <v>0</v>
      </c>
      <c r="AX91" s="214">
        <f t="shared" si="322"/>
        <v>0</v>
      </c>
      <c r="AY91" s="211">
        <f t="shared" si="346"/>
        <v>1</v>
      </c>
      <c r="AZ91" s="249">
        <f>AV91</f>
        <v>0</v>
      </c>
      <c r="BA91" s="410">
        <f t="shared" si="347"/>
        <v>0</v>
      </c>
      <c r="BB91" s="261">
        <f t="shared" si="323"/>
        <v>0</v>
      </c>
      <c r="BC91" s="94"/>
      <c r="BD91" s="596">
        <f t="shared" si="324"/>
        <v>0</v>
      </c>
      <c r="BE91" s="596"/>
      <c r="BF91" s="596">
        <v>0</v>
      </c>
      <c r="BG91" s="596"/>
      <c r="BH91" s="596">
        <v>0</v>
      </c>
      <c r="BI91" s="596"/>
      <c r="BJ91" s="596">
        <v>0</v>
      </c>
      <c r="BK91" s="596"/>
      <c r="BL91" s="596">
        <v>0</v>
      </c>
      <c r="BM91" s="127"/>
      <c r="BN91" s="596"/>
      <c r="BP91" s="714"/>
    </row>
    <row r="92" spans="1:68" s="409" customFormat="1" ht="12.75" customHeight="1" x14ac:dyDescent="0.2">
      <c r="A92" s="108"/>
      <c r="B92" s="128"/>
      <c r="C92" s="96"/>
      <c r="D92" s="99"/>
      <c r="E92" s="112"/>
      <c r="F92" s="102"/>
      <c r="G92" s="215"/>
      <c r="H92" s="103"/>
      <c r="I92" s="104" t="s">
        <v>132</v>
      </c>
      <c r="J92" s="214">
        <f>SUM(J87:J91)</f>
        <v>66.666666666666671</v>
      </c>
      <c r="K92" s="215"/>
      <c r="L92" s="103"/>
      <c r="M92" s="104" t="s">
        <v>118</v>
      </c>
      <c r="N92" s="214">
        <f>SUM(N87:N91)</f>
        <v>66.666666666666671</v>
      </c>
      <c r="O92" s="215"/>
      <c r="P92" s="103"/>
      <c r="Q92" s="104" t="s">
        <v>119</v>
      </c>
      <c r="R92" s="214">
        <f>SUM(R87:R91)</f>
        <v>66.666666666666671</v>
      </c>
      <c r="S92" s="215"/>
      <c r="T92" s="103"/>
      <c r="U92" s="104" t="s">
        <v>120</v>
      </c>
      <c r="V92" s="214">
        <f>SUM(V87:V91)</f>
        <v>66.666666666666671</v>
      </c>
      <c r="W92" s="215"/>
      <c r="X92" s="103"/>
      <c r="Y92" s="104" t="s">
        <v>121</v>
      </c>
      <c r="Z92" s="214">
        <f>SUM(Z87:Z91)</f>
        <v>66.666666666666671</v>
      </c>
      <c r="AA92" s="215"/>
      <c r="AB92" s="103"/>
      <c r="AC92" s="104" t="s">
        <v>122</v>
      </c>
      <c r="AD92" s="214">
        <f>SUM(AD87:AD91)</f>
        <v>66.666666666666671</v>
      </c>
      <c r="AE92" s="215"/>
      <c r="AF92" s="103"/>
      <c r="AG92" s="104" t="s">
        <v>123</v>
      </c>
      <c r="AH92" s="214">
        <f>SUM(AH87:AH91)</f>
        <v>66.666666666666671</v>
      </c>
      <c r="AI92" s="215"/>
      <c r="AJ92" s="103"/>
      <c r="AK92" s="104" t="s">
        <v>124</v>
      </c>
      <c r="AL92" s="214">
        <f>SUM(AL87:AL91)</f>
        <v>66.666666666666671</v>
      </c>
      <c r="AM92" s="215"/>
      <c r="AN92" s="103"/>
      <c r="AO92" s="104" t="s">
        <v>125</v>
      </c>
      <c r="AP92" s="214">
        <f>SUM(AP87:AP91)</f>
        <v>66.666666666666671</v>
      </c>
      <c r="AQ92" s="215"/>
      <c r="AR92" s="103"/>
      <c r="AS92" s="104" t="s">
        <v>126</v>
      </c>
      <c r="AT92" s="214">
        <f>SUM(AT87:AT91)</f>
        <v>66.666666666666671</v>
      </c>
      <c r="AU92" s="215"/>
      <c r="AV92" s="103"/>
      <c r="AW92" s="104" t="s">
        <v>127</v>
      </c>
      <c r="AX92" s="214">
        <f>SUM(AX87:AX91)</f>
        <v>66.666666666666671</v>
      </c>
      <c r="AY92" s="215"/>
      <c r="AZ92" s="103"/>
      <c r="BA92" s="104" t="s">
        <v>128</v>
      </c>
      <c r="BB92" s="261">
        <f>SUM(BB87:BB91)</f>
        <v>66.666666666666671</v>
      </c>
      <c r="BC92" s="94"/>
      <c r="BD92" s="93">
        <f>SUM(BD87:BD91)</f>
        <v>799.99999999999989</v>
      </c>
      <c r="BE92" s="92"/>
      <c r="BF92" s="93">
        <f>SUM(BF87:BF91)</f>
        <v>525</v>
      </c>
      <c r="BG92" s="92"/>
      <c r="BH92" s="93">
        <f>SUM(BH87:BH91)</f>
        <v>30</v>
      </c>
      <c r="BI92" s="92"/>
      <c r="BJ92" s="93">
        <f t="shared" ref="BJ92" si="348">SUM(BF92,BH92)</f>
        <v>555</v>
      </c>
      <c r="BK92" s="92"/>
      <c r="BL92" s="93">
        <v>799.99999999999989</v>
      </c>
      <c r="BM92" s="127"/>
      <c r="BN92" s="93">
        <f>SUM(BN87:BN91)</f>
        <v>842.5</v>
      </c>
      <c r="BP92" s="714"/>
    </row>
    <row r="93" spans="1:68" s="409" customFormat="1" ht="5.0999999999999996" customHeight="1" x14ac:dyDescent="0.2">
      <c r="A93" s="108"/>
      <c r="B93" s="128"/>
      <c r="C93" s="32"/>
      <c r="D93" s="33"/>
      <c r="E93" s="27"/>
      <c r="F93" s="51"/>
      <c r="G93" s="226"/>
      <c r="H93" s="52"/>
      <c r="I93" s="431"/>
      <c r="J93" s="227"/>
      <c r="K93" s="226"/>
      <c r="L93" s="52"/>
      <c r="M93" s="431"/>
      <c r="N93" s="227"/>
      <c r="O93" s="226"/>
      <c r="P93" s="52"/>
      <c r="Q93" s="431"/>
      <c r="R93" s="227"/>
      <c r="S93" s="226"/>
      <c r="T93" s="52"/>
      <c r="U93" s="431"/>
      <c r="V93" s="227"/>
      <c r="W93" s="226"/>
      <c r="X93" s="52"/>
      <c r="Y93" s="431"/>
      <c r="Z93" s="227"/>
      <c r="AA93" s="226"/>
      <c r="AB93" s="52"/>
      <c r="AC93" s="431"/>
      <c r="AD93" s="227"/>
      <c r="AE93" s="226"/>
      <c r="AF93" s="52"/>
      <c r="AG93" s="431"/>
      <c r="AH93" s="227"/>
      <c r="AI93" s="226"/>
      <c r="AJ93" s="52"/>
      <c r="AK93" s="431"/>
      <c r="AL93" s="227"/>
      <c r="AM93" s="226"/>
      <c r="AN93" s="52"/>
      <c r="AO93" s="431"/>
      <c r="AP93" s="227"/>
      <c r="AQ93" s="226"/>
      <c r="AR93" s="52"/>
      <c r="AS93" s="431"/>
      <c r="AT93" s="227"/>
      <c r="AU93" s="226"/>
      <c r="AV93" s="52"/>
      <c r="AW93" s="431"/>
      <c r="AX93" s="227"/>
      <c r="AY93" s="226"/>
      <c r="AZ93" s="52"/>
      <c r="BA93" s="431"/>
      <c r="BB93" s="267"/>
      <c r="BC93" s="34"/>
      <c r="BD93" s="11"/>
      <c r="BE93" s="11"/>
      <c r="BF93" s="11"/>
      <c r="BG93" s="11"/>
      <c r="BH93" s="11"/>
      <c r="BI93" s="11"/>
      <c r="BJ93" s="11"/>
      <c r="BK93" s="11"/>
      <c r="BL93" s="11"/>
      <c r="BM93" s="127"/>
      <c r="BN93" s="11"/>
      <c r="BP93" s="714"/>
    </row>
    <row r="94" spans="1:68" s="409" customFormat="1" x14ac:dyDescent="0.2">
      <c r="A94" s="586" t="s">
        <v>131</v>
      </c>
      <c r="B94" s="128"/>
      <c r="C94" s="97">
        <f>'General Fund Budget Summary'!A31</f>
        <v>43030</v>
      </c>
      <c r="D94" s="97"/>
      <c r="E94" s="97" t="str">
        <f>'General Fund Budget Summary'!C31</f>
        <v>Ball Field Rental</v>
      </c>
      <c r="F94" s="204">
        <v>15000</v>
      </c>
      <c r="G94" s="211">
        <v>1</v>
      </c>
      <c r="H94" s="105" t="s">
        <v>106</v>
      </c>
      <c r="I94" s="731">
        <v>1250</v>
      </c>
      <c r="J94" s="212">
        <f t="shared" ref="J94:J98" si="349">I94*G94</f>
        <v>1250</v>
      </c>
      <c r="K94" s="211">
        <f>G94</f>
        <v>1</v>
      </c>
      <c r="L94" s="248" t="str">
        <f>H94</f>
        <v>Parks &amp; Buildings</v>
      </c>
      <c r="M94" s="410">
        <f>I94</f>
        <v>1250</v>
      </c>
      <c r="N94" s="212">
        <f t="shared" ref="N94:N98" si="350">M94*K94</f>
        <v>1250</v>
      </c>
      <c r="O94" s="211">
        <f>K94</f>
        <v>1</v>
      </c>
      <c r="P94" s="248" t="str">
        <f>L94</f>
        <v>Parks &amp; Buildings</v>
      </c>
      <c r="Q94" s="410">
        <f>M94</f>
        <v>1250</v>
      </c>
      <c r="R94" s="212">
        <f t="shared" ref="R94:R98" si="351">Q94*O94</f>
        <v>1250</v>
      </c>
      <c r="S94" s="211">
        <f>O94</f>
        <v>1</v>
      </c>
      <c r="T94" s="248" t="str">
        <f>P94</f>
        <v>Parks &amp; Buildings</v>
      </c>
      <c r="U94" s="410">
        <f>Q94</f>
        <v>1250</v>
      </c>
      <c r="V94" s="212">
        <f t="shared" ref="V94:V98" si="352">U94*S94</f>
        <v>1250</v>
      </c>
      <c r="W94" s="211">
        <f>S94</f>
        <v>1</v>
      </c>
      <c r="X94" s="248" t="str">
        <f>T94</f>
        <v>Parks &amp; Buildings</v>
      </c>
      <c r="Y94" s="410">
        <f>U94</f>
        <v>1250</v>
      </c>
      <c r="Z94" s="212">
        <f t="shared" ref="Z94:Z98" si="353">Y94*W94</f>
        <v>1250</v>
      </c>
      <c r="AA94" s="211">
        <f>W94</f>
        <v>1</v>
      </c>
      <c r="AB94" s="248" t="str">
        <f>X94</f>
        <v>Parks &amp; Buildings</v>
      </c>
      <c r="AC94" s="410">
        <f>Y94</f>
        <v>1250</v>
      </c>
      <c r="AD94" s="212">
        <f t="shared" ref="AD94:AD98" si="354">AC94*AA94</f>
        <v>1250</v>
      </c>
      <c r="AE94" s="211">
        <f>AA94</f>
        <v>1</v>
      </c>
      <c r="AF94" s="248" t="str">
        <f>AB94</f>
        <v>Parks &amp; Buildings</v>
      </c>
      <c r="AG94" s="410">
        <f>AC94</f>
        <v>1250</v>
      </c>
      <c r="AH94" s="212">
        <f t="shared" ref="AH94:AH98" si="355">AG94*AE94</f>
        <v>1250</v>
      </c>
      <c r="AI94" s="211">
        <f>AE94</f>
        <v>1</v>
      </c>
      <c r="AJ94" s="248" t="str">
        <f>AF94</f>
        <v>Parks &amp; Buildings</v>
      </c>
      <c r="AK94" s="410">
        <f>AG94</f>
        <v>1250</v>
      </c>
      <c r="AL94" s="212">
        <f t="shared" ref="AL94:AL98" si="356">AK94*AI94</f>
        <v>1250</v>
      </c>
      <c r="AM94" s="211">
        <f>AI94</f>
        <v>1</v>
      </c>
      <c r="AN94" s="248" t="str">
        <f>AJ94</f>
        <v>Parks &amp; Buildings</v>
      </c>
      <c r="AO94" s="410">
        <f>AK94</f>
        <v>1250</v>
      </c>
      <c r="AP94" s="212">
        <f t="shared" ref="AP94:AP98" si="357">AO94*AM94</f>
        <v>1250</v>
      </c>
      <c r="AQ94" s="211">
        <f>AM94</f>
        <v>1</v>
      </c>
      <c r="AR94" s="248" t="str">
        <f>AN94</f>
        <v>Parks &amp; Buildings</v>
      </c>
      <c r="AS94" s="410">
        <f>AO94</f>
        <v>1250</v>
      </c>
      <c r="AT94" s="212">
        <f t="shared" ref="AT94:AT98" si="358">AS94*AQ94</f>
        <v>1250</v>
      </c>
      <c r="AU94" s="211">
        <f>AQ94</f>
        <v>1</v>
      </c>
      <c r="AV94" s="248" t="str">
        <f>AR94</f>
        <v>Parks &amp; Buildings</v>
      </c>
      <c r="AW94" s="410">
        <f>AS94</f>
        <v>1250</v>
      </c>
      <c r="AX94" s="212">
        <f t="shared" ref="AX94:AX98" si="359">AW94*AU94</f>
        <v>1250</v>
      </c>
      <c r="AY94" s="211">
        <f>AU94</f>
        <v>1</v>
      </c>
      <c r="AZ94" s="248" t="str">
        <f>AV94</f>
        <v>Parks &amp; Buildings</v>
      </c>
      <c r="BA94" s="410">
        <f>AW94</f>
        <v>1250</v>
      </c>
      <c r="BB94" s="260">
        <f t="shared" ref="BB94:BB98" si="360">BA94*AY94</f>
        <v>1250</v>
      </c>
      <c r="BC94" s="94"/>
      <c r="BD94" s="587">
        <f t="shared" ref="BD94:BD98" si="361">SUM(BB94,AX94,AT94,AP94,AL94,AH94,AD94,Z94,R94,N94,J94,V94,)</f>
        <v>15000</v>
      </c>
      <c r="BE94" s="588"/>
      <c r="BF94" s="587">
        <v>11985</v>
      </c>
      <c r="BG94" s="588"/>
      <c r="BH94" s="587">
        <v>18270</v>
      </c>
      <c r="BI94" s="588"/>
      <c r="BJ94" s="587">
        <f t="shared" ref="BJ94" si="362">SUM(BF94,BH94)</f>
        <v>30255</v>
      </c>
      <c r="BK94" s="588"/>
      <c r="BL94" s="587">
        <v>20000</v>
      </c>
      <c r="BM94" s="127"/>
      <c r="BN94" s="587">
        <v>25080</v>
      </c>
      <c r="BP94" s="714"/>
    </row>
    <row r="95" spans="1:68" s="409" customFormat="1" x14ac:dyDescent="0.2">
      <c r="A95" s="108"/>
      <c r="B95" s="128"/>
      <c r="C95" s="95"/>
      <c r="D95" s="98"/>
      <c r="E95" s="111"/>
      <c r="F95" s="589"/>
      <c r="G95" s="590"/>
      <c r="H95" s="591"/>
      <c r="I95" s="592"/>
      <c r="J95" s="593">
        <f t="shared" si="349"/>
        <v>0</v>
      </c>
      <c r="K95" s="211">
        <f t="shared" ref="K95:K97" si="363">G95</f>
        <v>0</v>
      </c>
      <c r="L95" s="594">
        <f>H95</f>
        <v>0</v>
      </c>
      <c r="M95" s="410">
        <f t="shared" ref="M95:M97" si="364">I95</f>
        <v>0</v>
      </c>
      <c r="N95" s="593">
        <f t="shared" si="350"/>
        <v>0</v>
      </c>
      <c r="O95" s="211">
        <f t="shared" ref="O95:O97" si="365">K95</f>
        <v>0</v>
      </c>
      <c r="P95" s="594">
        <f>L95</f>
        <v>0</v>
      </c>
      <c r="Q95" s="410">
        <f t="shared" ref="Q95:Q98" si="366">M95</f>
        <v>0</v>
      </c>
      <c r="R95" s="593">
        <f t="shared" si="351"/>
        <v>0</v>
      </c>
      <c r="S95" s="211">
        <f t="shared" ref="S95:S98" si="367">O95</f>
        <v>0</v>
      </c>
      <c r="T95" s="594">
        <f>P95</f>
        <v>0</v>
      </c>
      <c r="U95" s="410">
        <f t="shared" ref="U95:U98" si="368">Q95</f>
        <v>0</v>
      </c>
      <c r="V95" s="593">
        <f t="shared" si="352"/>
        <v>0</v>
      </c>
      <c r="W95" s="211">
        <f t="shared" ref="W95:W98" si="369">S95</f>
        <v>0</v>
      </c>
      <c r="X95" s="594">
        <f>T95</f>
        <v>0</v>
      </c>
      <c r="Y95" s="410">
        <f t="shared" ref="Y95:Y98" si="370">U95</f>
        <v>0</v>
      </c>
      <c r="Z95" s="593">
        <f t="shared" si="353"/>
        <v>0</v>
      </c>
      <c r="AA95" s="211">
        <f t="shared" ref="AA95:AA98" si="371">W95</f>
        <v>0</v>
      </c>
      <c r="AB95" s="594">
        <f>X95</f>
        <v>0</v>
      </c>
      <c r="AC95" s="410">
        <f t="shared" ref="AC95:AC98" si="372">Y95</f>
        <v>0</v>
      </c>
      <c r="AD95" s="593">
        <f t="shared" si="354"/>
        <v>0</v>
      </c>
      <c r="AE95" s="211">
        <f t="shared" ref="AE95:AE98" si="373">AA95</f>
        <v>0</v>
      </c>
      <c r="AF95" s="594">
        <f>AB95</f>
        <v>0</v>
      </c>
      <c r="AG95" s="410">
        <f t="shared" ref="AG95:AG98" si="374">AC95</f>
        <v>0</v>
      </c>
      <c r="AH95" s="593">
        <f t="shared" si="355"/>
        <v>0</v>
      </c>
      <c r="AI95" s="211">
        <f t="shared" ref="AI95:AI98" si="375">AE95</f>
        <v>0</v>
      </c>
      <c r="AJ95" s="594">
        <f>AF95</f>
        <v>0</v>
      </c>
      <c r="AK95" s="410">
        <f t="shared" ref="AK95:AK98" si="376">AG95</f>
        <v>0</v>
      </c>
      <c r="AL95" s="593">
        <f t="shared" si="356"/>
        <v>0</v>
      </c>
      <c r="AM95" s="211">
        <f t="shared" ref="AM95:AM98" si="377">AI95</f>
        <v>0</v>
      </c>
      <c r="AN95" s="594">
        <f>AJ95</f>
        <v>0</v>
      </c>
      <c r="AO95" s="410">
        <f t="shared" ref="AO95:AO98" si="378">AK95</f>
        <v>0</v>
      </c>
      <c r="AP95" s="593">
        <f t="shared" si="357"/>
        <v>0</v>
      </c>
      <c r="AQ95" s="211">
        <f t="shared" ref="AQ95:AQ98" si="379">AM95</f>
        <v>0</v>
      </c>
      <c r="AR95" s="594">
        <f>AN95</f>
        <v>0</v>
      </c>
      <c r="AS95" s="410">
        <f t="shared" ref="AS95:AS98" si="380">AO95</f>
        <v>0</v>
      </c>
      <c r="AT95" s="593">
        <f t="shared" si="358"/>
        <v>0</v>
      </c>
      <c r="AU95" s="211">
        <f t="shared" ref="AU95:AU98" si="381">AQ95</f>
        <v>0</v>
      </c>
      <c r="AV95" s="594">
        <f>AR95</f>
        <v>0</v>
      </c>
      <c r="AW95" s="410">
        <f t="shared" ref="AW95:AW98" si="382">AS95</f>
        <v>0</v>
      </c>
      <c r="AX95" s="593">
        <f t="shared" si="359"/>
        <v>0</v>
      </c>
      <c r="AY95" s="211">
        <f t="shared" ref="AY95:AY98" si="383">AU95</f>
        <v>0</v>
      </c>
      <c r="AZ95" s="594">
        <f>AV95</f>
        <v>0</v>
      </c>
      <c r="BA95" s="410">
        <f t="shared" ref="BA95:BA98" si="384">AW95</f>
        <v>0</v>
      </c>
      <c r="BB95" s="595">
        <f t="shared" si="360"/>
        <v>0</v>
      </c>
      <c r="BC95" s="94"/>
      <c r="BD95" s="596">
        <f t="shared" si="361"/>
        <v>0</v>
      </c>
      <c r="BE95" s="596"/>
      <c r="BF95" s="710"/>
      <c r="BG95" s="596"/>
      <c r="BH95" s="710"/>
      <c r="BI95" s="596"/>
      <c r="BJ95" s="596">
        <v>0</v>
      </c>
      <c r="BK95" s="596"/>
      <c r="BL95" s="596">
        <v>0</v>
      </c>
      <c r="BM95" s="127"/>
      <c r="BN95" s="596"/>
      <c r="BP95" s="715"/>
    </row>
    <row r="96" spans="1:68" s="409" customFormat="1" x14ac:dyDescent="0.2">
      <c r="A96" s="108"/>
      <c r="B96" s="128"/>
      <c r="C96" s="95"/>
      <c r="D96" s="98"/>
      <c r="E96" s="111"/>
      <c r="F96" s="412"/>
      <c r="G96" s="213"/>
      <c r="H96" s="106"/>
      <c r="I96" s="411"/>
      <c r="J96" s="214">
        <f t="shared" si="349"/>
        <v>0</v>
      </c>
      <c r="K96" s="211">
        <f t="shared" si="363"/>
        <v>0</v>
      </c>
      <c r="L96" s="249">
        <f>H96</f>
        <v>0</v>
      </c>
      <c r="M96" s="410">
        <f t="shared" si="364"/>
        <v>0</v>
      </c>
      <c r="N96" s="214">
        <f t="shared" si="350"/>
        <v>0</v>
      </c>
      <c r="O96" s="211">
        <f t="shared" si="365"/>
        <v>0</v>
      </c>
      <c r="P96" s="249">
        <f>L96</f>
        <v>0</v>
      </c>
      <c r="Q96" s="410">
        <f t="shared" si="366"/>
        <v>0</v>
      </c>
      <c r="R96" s="214">
        <f t="shared" si="351"/>
        <v>0</v>
      </c>
      <c r="S96" s="211">
        <f t="shared" si="367"/>
        <v>0</v>
      </c>
      <c r="T96" s="249">
        <f>P96</f>
        <v>0</v>
      </c>
      <c r="U96" s="410">
        <f t="shared" si="368"/>
        <v>0</v>
      </c>
      <c r="V96" s="214">
        <f t="shared" si="352"/>
        <v>0</v>
      </c>
      <c r="W96" s="211">
        <f t="shared" si="369"/>
        <v>0</v>
      </c>
      <c r="X96" s="249">
        <f>T96</f>
        <v>0</v>
      </c>
      <c r="Y96" s="410">
        <f t="shared" si="370"/>
        <v>0</v>
      </c>
      <c r="Z96" s="214">
        <f t="shared" si="353"/>
        <v>0</v>
      </c>
      <c r="AA96" s="211">
        <f t="shared" si="371"/>
        <v>0</v>
      </c>
      <c r="AB96" s="249">
        <f>X96</f>
        <v>0</v>
      </c>
      <c r="AC96" s="410">
        <f t="shared" si="372"/>
        <v>0</v>
      </c>
      <c r="AD96" s="214">
        <f t="shared" si="354"/>
        <v>0</v>
      </c>
      <c r="AE96" s="211">
        <f t="shared" si="373"/>
        <v>0</v>
      </c>
      <c r="AF96" s="249">
        <f>AB96</f>
        <v>0</v>
      </c>
      <c r="AG96" s="410">
        <f t="shared" si="374"/>
        <v>0</v>
      </c>
      <c r="AH96" s="214">
        <f t="shared" si="355"/>
        <v>0</v>
      </c>
      <c r="AI96" s="211">
        <f t="shared" si="375"/>
        <v>0</v>
      </c>
      <c r="AJ96" s="249">
        <f>AF96</f>
        <v>0</v>
      </c>
      <c r="AK96" s="410">
        <f t="shared" si="376"/>
        <v>0</v>
      </c>
      <c r="AL96" s="214">
        <f t="shared" si="356"/>
        <v>0</v>
      </c>
      <c r="AM96" s="211">
        <f t="shared" si="377"/>
        <v>0</v>
      </c>
      <c r="AN96" s="249">
        <f>AJ96</f>
        <v>0</v>
      </c>
      <c r="AO96" s="410">
        <f t="shared" si="378"/>
        <v>0</v>
      </c>
      <c r="AP96" s="214">
        <f t="shared" si="357"/>
        <v>0</v>
      </c>
      <c r="AQ96" s="211">
        <f t="shared" si="379"/>
        <v>0</v>
      </c>
      <c r="AR96" s="249">
        <f>AN96</f>
        <v>0</v>
      </c>
      <c r="AS96" s="410">
        <f t="shared" si="380"/>
        <v>0</v>
      </c>
      <c r="AT96" s="214">
        <f t="shared" si="358"/>
        <v>0</v>
      </c>
      <c r="AU96" s="211">
        <f t="shared" si="381"/>
        <v>0</v>
      </c>
      <c r="AV96" s="249">
        <f>AR96</f>
        <v>0</v>
      </c>
      <c r="AW96" s="410">
        <f t="shared" si="382"/>
        <v>0</v>
      </c>
      <c r="AX96" s="214">
        <f t="shared" si="359"/>
        <v>0</v>
      </c>
      <c r="AY96" s="211">
        <f t="shared" si="383"/>
        <v>0</v>
      </c>
      <c r="AZ96" s="249">
        <f>AV96</f>
        <v>0</v>
      </c>
      <c r="BA96" s="410">
        <f t="shared" si="384"/>
        <v>0</v>
      </c>
      <c r="BB96" s="261">
        <f t="shared" si="360"/>
        <v>0</v>
      </c>
      <c r="BC96" s="94"/>
      <c r="BD96" s="596">
        <f t="shared" si="361"/>
        <v>0</v>
      </c>
      <c r="BE96" s="596"/>
      <c r="BF96" s="596">
        <v>0</v>
      </c>
      <c r="BG96" s="596"/>
      <c r="BH96" s="596">
        <v>0</v>
      </c>
      <c r="BI96" s="596"/>
      <c r="BJ96" s="596">
        <v>0</v>
      </c>
      <c r="BK96" s="596"/>
      <c r="BL96" s="596">
        <v>0</v>
      </c>
      <c r="BM96" s="127"/>
      <c r="BN96" s="596"/>
      <c r="BP96" s="714"/>
    </row>
    <row r="97" spans="1:69" s="409" customFormat="1" x14ac:dyDescent="0.2">
      <c r="A97" s="108"/>
      <c r="B97" s="128"/>
      <c r="C97" s="95"/>
      <c r="D97" s="98"/>
      <c r="E97" s="111"/>
      <c r="F97" s="412"/>
      <c r="G97" s="213"/>
      <c r="H97" s="106"/>
      <c r="I97" s="411"/>
      <c r="J97" s="214">
        <f t="shared" si="349"/>
        <v>0</v>
      </c>
      <c r="K97" s="211">
        <f t="shared" si="363"/>
        <v>0</v>
      </c>
      <c r="L97" s="249">
        <f>H97</f>
        <v>0</v>
      </c>
      <c r="M97" s="410">
        <f t="shared" si="364"/>
        <v>0</v>
      </c>
      <c r="N97" s="214">
        <f t="shared" si="350"/>
        <v>0</v>
      </c>
      <c r="O97" s="211">
        <f t="shared" si="365"/>
        <v>0</v>
      </c>
      <c r="P97" s="249">
        <f>L97</f>
        <v>0</v>
      </c>
      <c r="Q97" s="410">
        <f t="shared" si="366"/>
        <v>0</v>
      </c>
      <c r="R97" s="214">
        <f t="shared" si="351"/>
        <v>0</v>
      </c>
      <c r="S97" s="211">
        <f t="shared" si="367"/>
        <v>0</v>
      </c>
      <c r="T97" s="249">
        <f>P97</f>
        <v>0</v>
      </c>
      <c r="U97" s="410">
        <f t="shared" si="368"/>
        <v>0</v>
      </c>
      <c r="V97" s="214">
        <f t="shared" si="352"/>
        <v>0</v>
      </c>
      <c r="W97" s="211">
        <f t="shared" si="369"/>
        <v>0</v>
      </c>
      <c r="X97" s="249">
        <f>T97</f>
        <v>0</v>
      </c>
      <c r="Y97" s="410">
        <f t="shared" si="370"/>
        <v>0</v>
      </c>
      <c r="Z97" s="214">
        <f t="shared" si="353"/>
        <v>0</v>
      </c>
      <c r="AA97" s="211">
        <f t="shared" si="371"/>
        <v>0</v>
      </c>
      <c r="AB97" s="249">
        <f>X97</f>
        <v>0</v>
      </c>
      <c r="AC97" s="410">
        <f t="shared" si="372"/>
        <v>0</v>
      </c>
      <c r="AD97" s="214">
        <f t="shared" si="354"/>
        <v>0</v>
      </c>
      <c r="AE97" s="211">
        <f t="shared" si="373"/>
        <v>0</v>
      </c>
      <c r="AF97" s="249">
        <f>AB97</f>
        <v>0</v>
      </c>
      <c r="AG97" s="410">
        <f t="shared" si="374"/>
        <v>0</v>
      </c>
      <c r="AH97" s="214">
        <f t="shared" si="355"/>
        <v>0</v>
      </c>
      <c r="AI97" s="211">
        <f t="shared" si="375"/>
        <v>0</v>
      </c>
      <c r="AJ97" s="249">
        <f>AF97</f>
        <v>0</v>
      </c>
      <c r="AK97" s="410">
        <f t="shared" si="376"/>
        <v>0</v>
      </c>
      <c r="AL97" s="214">
        <f t="shared" si="356"/>
        <v>0</v>
      </c>
      <c r="AM97" s="211">
        <f t="shared" si="377"/>
        <v>0</v>
      </c>
      <c r="AN97" s="249">
        <f>AJ97</f>
        <v>0</v>
      </c>
      <c r="AO97" s="410">
        <f t="shared" si="378"/>
        <v>0</v>
      </c>
      <c r="AP97" s="214">
        <f t="shared" si="357"/>
        <v>0</v>
      </c>
      <c r="AQ97" s="211">
        <f t="shared" si="379"/>
        <v>0</v>
      </c>
      <c r="AR97" s="249">
        <f>AN97</f>
        <v>0</v>
      </c>
      <c r="AS97" s="410">
        <f t="shared" si="380"/>
        <v>0</v>
      </c>
      <c r="AT97" s="214">
        <f t="shared" si="358"/>
        <v>0</v>
      </c>
      <c r="AU97" s="211">
        <f t="shared" si="381"/>
        <v>0</v>
      </c>
      <c r="AV97" s="249">
        <f>AR97</f>
        <v>0</v>
      </c>
      <c r="AW97" s="410">
        <f t="shared" si="382"/>
        <v>0</v>
      </c>
      <c r="AX97" s="214">
        <f t="shared" si="359"/>
        <v>0</v>
      </c>
      <c r="AY97" s="211">
        <f t="shared" si="383"/>
        <v>0</v>
      </c>
      <c r="AZ97" s="249">
        <f>AV97</f>
        <v>0</v>
      </c>
      <c r="BA97" s="410">
        <f t="shared" si="384"/>
        <v>0</v>
      </c>
      <c r="BB97" s="261">
        <f t="shared" si="360"/>
        <v>0</v>
      </c>
      <c r="BC97" s="94"/>
      <c r="BD97" s="596">
        <f t="shared" si="361"/>
        <v>0</v>
      </c>
      <c r="BE97" s="596"/>
      <c r="BF97" s="596">
        <v>0</v>
      </c>
      <c r="BG97" s="596"/>
      <c r="BH97" s="596">
        <v>0</v>
      </c>
      <c r="BI97" s="596"/>
      <c r="BJ97" s="596">
        <v>0</v>
      </c>
      <c r="BK97" s="596"/>
      <c r="BL97" s="596">
        <v>0</v>
      </c>
      <c r="BM97" s="127"/>
      <c r="BN97" s="596"/>
      <c r="BP97" s="714"/>
    </row>
    <row r="98" spans="1:69" s="409" customFormat="1" x14ac:dyDescent="0.2">
      <c r="A98" s="108"/>
      <c r="B98" s="128"/>
      <c r="C98" s="95"/>
      <c r="D98" s="98"/>
      <c r="E98" s="111"/>
      <c r="F98" s="412"/>
      <c r="G98" s="213"/>
      <c r="H98" s="106"/>
      <c r="I98" s="411"/>
      <c r="J98" s="214">
        <f t="shared" si="349"/>
        <v>0</v>
      </c>
      <c r="K98" s="213">
        <v>1</v>
      </c>
      <c r="L98" s="249">
        <f>H98</f>
        <v>0</v>
      </c>
      <c r="M98" s="410">
        <f>I98</f>
        <v>0</v>
      </c>
      <c r="N98" s="214">
        <f t="shared" si="350"/>
        <v>0</v>
      </c>
      <c r="O98" s="211">
        <v>1</v>
      </c>
      <c r="P98" s="249">
        <f>L98</f>
        <v>0</v>
      </c>
      <c r="Q98" s="410">
        <f t="shared" si="366"/>
        <v>0</v>
      </c>
      <c r="R98" s="214">
        <f t="shared" si="351"/>
        <v>0</v>
      </c>
      <c r="S98" s="211">
        <f t="shared" si="367"/>
        <v>1</v>
      </c>
      <c r="T98" s="249">
        <f>P98</f>
        <v>0</v>
      </c>
      <c r="U98" s="410">
        <f t="shared" si="368"/>
        <v>0</v>
      </c>
      <c r="V98" s="214">
        <f t="shared" si="352"/>
        <v>0</v>
      </c>
      <c r="W98" s="211">
        <f t="shared" si="369"/>
        <v>1</v>
      </c>
      <c r="X98" s="249">
        <f>T98</f>
        <v>0</v>
      </c>
      <c r="Y98" s="410">
        <f t="shared" si="370"/>
        <v>0</v>
      </c>
      <c r="Z98" s="214">
        <f t="shared" si="353"/>
        <v>0</v>
      </c>
      <c r="AA98" s="211">
        <f t="shared" si="371"/>
        <v>1</v>
      </c>
      <c r="AB98" s="249">
        <f>X98</f>
        <v>0</v>
      </c>
      <c r="AC98" s="410">
        <f t="shared" si="372"/>
        <v>0</v>
      </c>
      <c r="AD98" s="214">
        <f t="shared" si="354"/>
        <v>0</v>
      </c>
      <c r="AE98" s="211">
        <f t="shared" si="373"/>
        <v>1</v>
      </c>
      <c r="AF98" s="249">
        <f>AB98</f>
        <v>0</v>
      </c>
      <c r="AG98" s="410">
        <f t="shared" si="374"/>
        <v>0</v>
      </c>
      <c r="AH98" s="214">
        <f t="shared" si="355"/>
        <v>0</v>
      </c>
      <c r="AI98" s="211">
        <f t="shared" si="375"/>
        <v>1</v>
      </c>
      <c r="AJ98" s="249">
        <f>AF98</f>
        <v>0</v>
      </c>
      <c r="AK98" s="410">
        <f t="shared" si="376"/>
        <v>0</v>
      </c>
      <c r="AL98" s="214">
        <f t="shared" si="356"/>
        <v>0</v>
      </c>
      <c r="AM98" s="211">
        <f t="shared" si="377"/>
        <v>1</v>
      </c>
      <c r="AN98" s="249">
        <f>AJ98</f>
        <v>0</v>
      </c>
      <c r="AO98" s="410">
        <f t="shared" si="378"/>
        <v>0</v>
      </c>
      <c r="AP98" s="214">
        <f t="shared" si="357"/>
        <v>0</v>
      </c>
      <c r="AQ98" s="211">
        <f t="shared" si="379"/>
        <v>1</v>
      </c>
      <c r="AR98" s="249">
        <f>AN98</f>
        <v>0</v>
      </c>
      <c r="AS98" s="410">
        <f t="shared" si="380"/>
        <v>0</v>
      </c>
      <c r="AT98" s="214">
        <f t="shared" si="358"/>
        <v>0</v>
      </c>
      <c r="AU98" s="211">
        <f t="shared" si="381"/>
        <v>1</v>
      </c>
      <c r="AV98" s="249">
        <f>AR98</f>
        <v>0</v>
      </c>
      <c r="AW98" s="410">
        <f t="shared" si="382"/>
        <v>0</v>
      </c>
      <c r="AX98" s="214">
        <f t="shared" si="359"/>
        <v>0</v>
      </c>
      <c r="AY98" s="211">
        <f t="shared" si="383"/>
        <v>1</v>
      </c>
      <c r="AZ98" s="249">
        <f>AV98</f>
        <v>0</v>
      </c>
      <c r="BA98" s="410">
        <f t="shared" si="384"/>
        <v>0</v>
      </c>
      <c r="BB98" s="261">
        <f t="shared" si="360"/>
        <v>0</v>
      </c>
      <c r="BC98" s="94"/>
      <c r="BD98" s="596">
        <f t="shared" si="361"/>
        <v>0</v>
      </c>
      <c r="BE98" s="596"/>
      <c r="BF98" s="596">
        <v>0</v>
      </c>
      <c r="BG98" s="596"/>
      <c r="BH98" s="596">
        <v>0</v>
      </c>
      <c r="BI98" s="596"/>
      <c r="BJ98" s="596">
        <v>0</v>
      </c>
      <c r="BK98" s="596"/>
      <c r="BL98" s="596">
        <v>0</v>
      </c>
      <c r="BM98" s="127"/>
      <c r="BN98" s="596"/>
      <c r="BP98" s="714"/>
    </row>
    <row r="99" spans="1:69" s="409" customFormat="1" ht="12.75" customHeight="1" x14ac:dyDescent="0.2">
      <c r="A99" s="108"/>
      <c r="B99" s="128"/>
      <c r="C99" s="96"/>
      <c r="D99" s="99"/>
      <c r="E99" s="112"/>
      <c r="F99" s="102"/>
      <c r="G99" s="215"/>
      <c r="H99" s="103"/>
      <c r="I99" s="104" t="s">
        <v>132</v>
      </c>
      <c r="J99" s="214">
        <f>SUM(J94:J98)</f>
        <v>1250</v>
      </c>
      <c r="K99" s="215"/>
      <c r="L99" s="103"/>
      <c r="M99" s="104" t="s">
        <v>118</v>
      </c>
      <c r="N99" s="214">
        <f>SUM(N94:N98)</f>
        <v>1250</v>
      </c>
      <c r="O99" s="215"/>
      <c r="P99" s="103"/>
      <c r="Q99" s="104" t="s">
        <v>119</v>
      </c>
      <c r="R99" s="214">
        <f>SUM(R94:R98)</f>
        <v>1250</v>
      </c>
      <c r="S99" s="215"/>
      <c r="T99" s="103"/>
      <c r="U99" s="104" t="s">
        <v>120</v>
      </c>
      <c r="V99" s="214">
        <f>SUM(V94:V98)</f>
        <v>1250</v>
      </c>
      <c r="W99" s="215"/>
      <c r="X99" s="103"/>
      <c r="Y99" s="104" t="s">
        <v>121</v>
      </c>
      <c r="Z99" s="214">
        <f>SUM(Z94:Z98)</f>
        <v>1250</v>
      </c>
      <c r="AA99" s="215"/>
      <c r="AB99" s="103"/>
      <c r="AC99" s="104" t="s">
        <v>122</v>
      </c>
      <c r="AD99" s="214">
        <f>SUM(AD94:AD98)</f>
        <v>1250</v>
      </c>
      <c r="AE99" s="215"/>
      <c r="AF99" s="103"/>
      <c r="AG99" s="104" t="s">
        <v>123</v>
      </c>
      <c r="AH99" s="214">
        <f>SUM(AH94:AH98)</f>
        <v>1250</v>
      </c>
      <c r="AI99" s="215"/>
      <c r="AJ99" s="103"/>
      <c r="AK99" s="104" t="s">
        <v>124</v>
      </c>
      <c r="AL99" s="214">
        <f>SUM(AL94:AL98)</f>
        <v>1250</v>
      </c>
      <c r="AM99" s="215"/>
      <c r="AN99" s="103"/>
      <c r="AO99" s="104" t="s">
        <v>125</v>
      </c>
      <c r="AP99" s="214">
        <f>SUM(AP94:AP98)</f>
        <v>1250</v>
      </c>
      <c r="AQ99" s="215"/>
      <c r="AR99" s="103"/>
      <c r="AS99" s="104" t="s">
        <v>126</v>
      </c>
      <c r="AT99" s="214">
        <f>SUM(AT94:AT98)</f>
        <v>1250</v>
      </c>
      <c r="AU99" s="215"/>
      <c r="AV99" s="103"/>
      <c r="AW99" s="104" t="s">
        <v>127</v>
      </c>
      <c r="AX99" s="214">
        <f>SUM(AX94:AX98)</f>
        <v>1250</v>
      </c>
      <c r="AY99" s="215"/>
      <c r="AZ99" s="103"/>
      <c r="BA99" s="104" t="s">
        <v>128</v>
      </c>
      <c r="BB99" s="261">
        <f>SUM(BB94:BB98)</f>
        <v>1250</v>
      </c>
      <c r="BC99" s="94"/>
      <c r="BD99" s="93">
        <f>SUM(BD94:BD98)</f>
        <v>15000</v>
      </c>
      <c r="BE99" s="92"/>
      <c r="BF99" s="93">
        <f>SUM(BF94:BF98)</f>
        <v>11985</v>
      </c>
      <c r="BG99" s="92"/>
      <c r="BH99" s="93">
        <f>SUM(BH94:BH98)</f>
        <v>18270</v>
      </c>
      <c r="BI99" s="92"/>
      <c r="BJ99" s="93">
        <f t="shared" ref="BJ99" si="385">SUM(BF99,BH99)</f>
        <v>30255</v>
      </c>
      <c r="BK99" s="92"/>
      <c r="BL99" s="93">
        <v>20000</v>
      </c>
      <c r="BM99" s="127"/>
      <c r="BN99" s="93">
        <f>SUM(BN94:BN98)</f>
        <v>25080</v>
      </c>
      <c r="BP99" s="714"/>
    </row>
    <row r="100" spans="1:69" s="409" customFormat="1" ht="5.0999999999999996" customHeight="1" x14ac:dyDescent="0.2">
      <c r="A100" s="108"/>
      <c r="B100" s="128"/>
      <c r="C100" s="32"/>
      <c r="D100" s="33"/>
      <c r="E100" s="27"/>
      <c r="F100" s="51"/>
      <c r="G100" s="226"/>
      <c r="H100" s="52"/>
      <c r="I100" s="431"/>
      <c r="J100" s="227"/>
      <c r="K100" s="226"/>
      <c r="L100" s="52"/>
      <c r="M100" s="431"/>
      <c r="N100" s="227"/>
      <c r="O100" s="226"/>
      <c r="P100" s="52"/>
      <c r="Q100" s="431"/>
      <c r="R100" s="227"/>
      <c r="S100" s="226"/>
      <c r="T100" s="52"/>
      <c r="U100" s="431"/>
      <c r="V100" s="227"/>
      <c r="W100" s="226"/>
      <c r="X100" s="52"/>
      <c r="Y100" s="431"/>
      <c r="Z100" s="227"/>
      <c r="AA100" s="226"/>
      <c r="AB100" s="52"/>
      <c r="AC100" s="431"/>
      <c r="AD100" s="227"/>
      <c r="AE100" s="226"/>
      <c r="AF100" s="52"/>
      <c r="AG100" s="431"/>
      <c r="AH100" s="227"/>
      <c r="AI100" s="226"/>
      <c r="AJ100" s="52"/>
      <c r="AK100" s="431"/>
      <c r="AL100" s="227"/>
      <c r="AM100" s="226"/>
      <c r="AN100" s="52"/>
      <c r="AO100" s="431"/>
      <c r="AP100" s="227"/>
      <c r="AQ100" s="226"/>
      <c r="AR100" s="52"/>
      <c r="AS100" s="431"/>
      <c r="AT100" s="227"/>
      <c r="AU100" s="226"/>
      <c r="AV100" s="52"/>
      <c r="AW100" s="431"/>
      <c r="AX100" s="227"/>
      <c r="AY100" s="226"/>
      <c r="AZ100" s="52"/>
      <c r="BA100" s="431"/>
      <c r="BB100" s="267"/>
      <c r="BC100" s="34"/>
      <c r="BD100" s="11"/>
      <c r="BE100" s="11"/>
      <c r="BF100" s="11"/>
      <c r="BG100" s="11"/>
      <c r="BH100" s="11"/>
      <c r="BI100" s="11"/>
      <c r="BJ100" s="11"/>
      <c r="BK100" s="11"/>
      <c r="BL100" s="11"/>
      <c r="BM100" s="127"/>
      <c r="BN100" s="11"/>
      <c r="BP100" s="714"/>
    </row>
    <row r="101" spans="1:69" s="409" customFormat="1" x14ac:dyDescent="0.2">
      <c r="A101" s="586" t="s">
        <v>131</v>
      </c>
      <c r="B101" s="128"/>
      <c r="C101" s="97">
        <f>'General Fund Budget Summary'!A32:A32</f>
        <v>43040</v>
      </c>
      <c r="D101" s="97"/>
      <c r="E101" s="97" t="str">
        <f>'General Fund Budget Summary'!C32:C32</f>
        <v>Park Lights Income</v>
      </c>
      <c r="F101" s="204">
        <v>0</v>
      </c>
      <c r="G101" s="211">
        <v>1</v>
      </c>
      <c r="H101" s="105" t="s">
        <v>106</v>
      </c>
      <c r="I101" s="410">
        <v>0</v>
      </c>
      <c r="J101" s="212">
        <f t="shared" ref="J101:J105" si="386">I101*G101</f>
        <v>0</v>
      </c>
      <c r="K101" s="211">
        <f>G101</f>
        <v>1</v>
      </c>
      <c r="L101" s="248" t="str">
        <f>H101</f>
        <v>Parks &amp; Buildings</v>
      </c>
      <c r="M101" s="410">
        <f>I101</f>
        <v>0</v>
      </c>
      <c r="N101" s="212">
        <f t="shared" ref="N101:N105" si="387">M101*K101</f>
        <v>0</v>
      </c>
      <c r="O101" s="211">
        <f>K101</f>
        <v>1</v>
      </c>
      <c r="P101" s="248" t="str">
        <f>L101</f>
        <v>Parks &amp; Buildings</v>
      </c>
      <c r="Q101" s="410">
        <f>M101</f>
        <v>0</v>
      </c>
      <c r="R101" s="212">
        <f t="shared" ref="R101:R105" si="388">Q101*O101</f>
        <v>0</v>
      </c>
      <c r="S101" s="211">
        <f>O101</f>
        <v>1</v>
      </c>
      <c r="T101" s="248" t="str">
        <f>P101</f>
        <v>Parks &amp; Buildings</v>
      </c>
      <c r="U101" s="410">
        <f>Q101</f>
        <v>0</v>
      </c>
      <c r="V101" s="212">
        <f t="shared" ref="V101:V105" si="389">U101*S101</f>
        <v>0</v>
      </c>
      <c r="W101" s="211">
        <f>S101</f>
        <v>1</v>
      </c>
      <c r="X101" s="248" t="str">
        <f>T101</f>
        <v>Parks &amp; Buildings</v>
      </c>
      <c r="Y101" s="410">
        <f>U101</f>
        <v>0</v>
      </c>
      <c r="Z101" s="212">
        <f t="shared" ref="Z101:Z105" si="390">Y101*W101</f>
        <v>0</v>
      </c>
      <c r="AA101" s="211">
        <f>W101</f>
        <v>1</v>
      </c>
      <c r="AB101" s="248" t="str">
        <f>X101</f>
        <v>Parks &amp; Buildings</v>
      </c>
      <c r="AC101" s="410">
        <f>Y101</f>
        <v>0</v>
      </c>
      <c r="AD101" s="212">
        <f t="shared" ref="AD101:AD105" si="391">AC101*AA101</f>
        <v>0</v>
      </c>
      <c r="AE101" s="211">
        <f>AA101</f>
        <v>1</v>
      </c>
      <c r="AF101" s="248" t="str">
        <f>AB101</f>
        <v>Parks &amp; Buildings</v>
      </c>
      <c r="AG101" s="410">
        <f>AC101</f>
        <v>0</v>
      </c>
      <c r="AH101" s="212">
        <f t="shared" ref="AH101:AH105" si="392">AG101*AE101</f>
        <v>0</v>
      </c>
      <c r="AI101" s="211">
        <f>AE101</f>
        <v>1</v>
      </c>
      <c r="AJ101" s="248" t="str">
        <f>AF101</f>
        <v>Parks &amp; Buildings</v>
      </c>
      <c r="AK101" s="410">
        <f>AG101</f>
        <v>0</v>
      </c>
      <c r="AL101" s="212">
        <f t="shared" ref="AL101:AL105" si="393">AK101*AI101</f>
        <v>0</v>
      </c>
      <c r="AM101" s="211">
        <f>AI101</f>
        <v>1</v>
      </c>
      <c r="AN101" s="248" t="str">
        <f>AJ101</f>
        <v>Parks &amp; Buildings</v>
      </c>
      <c r="AO101" s="410">
        <f>AK101</f>
        <v>0</v>
      </c>
      <c r="AP101" s="212">
        <f t="shared" ref="AP101:AP105" si="394">AO101*AM101</f>
        <v>0</v>
      </c>
      <c r="AQ101" s="211">
        <f>AM101</f>
        <v>1</v>
      </c>
      <c r="AR101" s="248" t="str">
        <f>AN101</f>
        <v>Parks &amp; Buildings</v>
      </c>
      <c r="AS101" s="410">
        <f>AO101</f>
        <v>0</v>
      </c>
      <c r="AT101" s="212">
        <f t="shared" ref="AT101:AT105" si="395">AS101*AQ101</f>
        <v>0</v>
      </c>
      <c r="AU101" s="211">
        <f>AQ101</f>
        <v>1</v>
      </c>
      <c r="AV101" s="248" t="str">
        <f>AR101</f>
        <v>Parks &amp; Buildings</v>
      </c>
      <c r="AW101" s="410">
        <f>AS101</f>
        <v>0</v>
      </c>
      <c r="AX101" s="212">
        <f t="shared" ref="AX101:AX105" si="396">AW101*AU101</f>
        <v>0</v>
      </c>
      <c r="AY101" s="211">
        <f>AU101</f>
        <v>1</v>
      </c>
      <c r="AZ101" s="248" t="str">
        <f>AV101</f>
        <v>Parks &amp; Buildings</v>
      </c>
      <c r="BA101" s="410">
        <f>AW101</f>
        <v>0</v>
      </c>
      <c r="BB101" s="260">
        <f t="shared" ref="BB101:BB105" si="397">BA101*AY101</f>
        <v>0</v>
      </c>
      <c r="BC101" s="94"/>
      <c r="BD101" s="587">
        <f t="shared" ref="BD101:BD105" si="398">SUM(BB101,AX101,AT101,AP101,AL101,AH101,AD101,Z101,R101,N101,J101,V101,)</f>
        <v>0</v>
      </c>
      <c r="BE101" s="588"/>
      <c r="BF101" s="587"/>
      <c r="BG101" s="588"/>
      <c r="BH101" s="587"/>
      <c r="BI101" s="588"/>
      <c r="BJ101" s="587">
        <f t="shared" ref="BJ101" si="399">SUM(BF101,BH101)</f>
        <v>0</v>
      </c>
      <c r="BK101" s="588"/>
      <c r="BL101" s="587">
        <v>49.999991999999999</v>
      </c>
      <c r="BM101" s="127"/>
      <c r="BN101" s="587">
        <v>0</v>
      </c>
      <c r="BP101" s="714"/>
    </row>
    <row r="102" spans="1:69" s="409" customFormat="1" x14ac:dyDescent="0.2">
      <c r="A102" s="108"/>
      <c r="B102" s="128"/>
      <c r="C102" s="95"/>
      <c r="D102" s="98"/>
      <c r="E102" s="111"/>
      <c r="F102" s="589"/>
      <c r="G102" s="590"/>
      <c r="H102" s="591"/>
      <c r="I102" s="592"/>
      <c r="J102" s="593">
        <f t="shared" si="386"/>
        <v>0</v>
      </c>
      <c r="K102" s="211">
        <f t="shared" ref="K102:K104" si="400">G102</f>
        <v>0</v>
      </c>
      <c r="L102" s="594">
        <f>H102</f>
        <v>0</v>
      </c>
      <c r="M102" s="410">
        <f t="shared" ref="M102:M104" si="401">I102</f>
        <v>0</v>
      </c>
      <c r="N102" s="593">
        <f t="shared" si="387"/>
        <v>0</v>
      </c>
      <c r="O102" s="211">
        <f t="shared" ref="O102:O104" si="402">K102</f>
        <v>0</v>
      </c>
      <c r="P102" s="594">
        <f>L102</f>
        <v>0</v>
      </c>
      <c r="Q102" s="410">
        <f t="shared" ref="Q102:Q105" si="403">M102</f>
        <v>0</v>
      </c>
      <c r="R102" s="593">
        <f t="shared" si="388"/>
        <v>0</v>
      </c>
      <c r="S102" s="211">
        <f t="shared" ref="S102:S105" si="404">O102</f>
        <v>0</v>
      </c>
      <c r="T102" s="594">
        <f>P102</f>
        <v>0</v>
      </c>
      <c r="U102" s="410">
        <f t="shared" ref="U102:U105" si="405">Q102</f>
        <v>0</v>
      </c>
      <c r="V102" s="593">
        <f t="shared" si="389"/>
        <v>0</v>
      </c>
      <c r="W102" s="211">
        <f t="shared" ref="W102:W105" si="406">S102</f>
        <v>0</v>
      </c>
      <c r="X102" s="594">
        <f>T102</f>
        <v>0</v>
      </c>
      <c r="Y102" s="410">
        <f t="shared" ref="Y102:Y105" si="407">U102</f>
        <v>0</v>
      </c>
      <c r="Z102" s="593">
        <f t="shared" si="390"/>
        <v>0</v>
      </c>
      <c r="AA102" s="211">
        <f t="shared" ref="AA102:AA105" si="408">W102</f>
        <v>0</v>
      </c>
      <c r="AB102" s="594">
        <f>X102</f>
        <v>0</v>
      </c>
      <c r="AC102" s="410">
        <f t="shared" ref="AC102:AC105" si="409">Y102</f>
        <v>0</v>
      </c>
      <c r="AD102" s="593">
        <f t="shared" si="391"/>
        <v>0</v>
      </c>
      <c r="AE102" s="211">
        <f t="shared" ref="AE102:AE105" si="410">AA102</f>
        <v>0</v>
      </c>
      <c r="AF102" s="594">
        <f>AB102</f>
        <v>0</v>
      </c>
      <c r="AG102" s="410">
        <f t="shared" ref="AG102:AG105" si="411">AC102</f>
        <v>0</v>
      </c>
      <c r="AH102" s="593">
        <f t="shared" si="392"/>
        <v>0</v>
      </c>
      <c r="AI102" s="211">
        <f t="shared" ref="AI102:AI105" si="412">AE102</f>
        <v>0</v>
      </c>
      <c r="AJ102" s="594">
        <f>AF102</f>
        <v>0</v>
      </c>
      <c r="AK102" s="410">
        <f t="shared" ref="AK102:AK105" si="413">AG102</f>
        <v>0</v>
      </c>
      <c r="AL102" s="593">
        <f t="shared" si="393"/>
        <v>0</v>
      </c>
      <c r="AM102" s="211">
        <f t="shared" ref="AM102:AM105" si="414">AI102</f>
        <v>0</v>
      </c>
      <c r="AN102" s="594">
        <f>AJ102</f>
        <v>0</v>
      </c>
      <c r="AO102" s="410">
        <f t="shared" ref="AO102:AO105" si="415">AK102</f>
        <v>0</v>
      </c>
      <c r="AP102" s="593">
        <f t="shared" si="394"/>
        <v>0</v>
      </c>
      <c r="AQ102" s="211">
        <f t="shared" ref="AQ102:AQ105" si="416">AM102</f>
        <v>0</v>
      </c>
      <c r="AR102" s="594">
        <f>AN102</f>
        <v>0</v>
      </c>
      <c r="AS102" s="410">
        <f t="shared" ref="AS102:AS105" si="417">AO102</f>
        <v>0</v>
      </c>
      <c r="AT102" s="593">
        <f t="shared" si="395"/>
        <v>0</v>
      </c>
      <c r="AU102" s="211">
        <f t="shared" ref="AU102:AU105" si="418">AQ102</f>
        <v>0</v>
      </c>
      <c r="AV102" s="594">
        <f>AR102</f>
        <v>0</v>
      </c>
      <c r="AW102" s="410">
        <f t="shared" ref="AW102:AW105" si="419">AS102</f>
        <v>0</v>
      </c>
      <c r="AX102" s="593">
        <f t="shared" si="396"/>
        <v>0</v>
      </c>
      <c r="AY102" s="211">
        <f t="shared" ref="AY102:AY105" si="420">AU102</f>
        <v>0</v>
      </c>
      <c r="AZ102" s="594">
        <f>AV102</f>
        <v>0</v>
      </c>
      <c r="BA102" s="410">
        <f t="shared" ref="BA102:BA105" si="421">AW102</f>
        <v>0</v>
      </c>
      <c r="BB102" s="595">
        <f t="shared" si="397"/>
        <v>0</v>
      </c>
      <c r="BC102" s="94"/>
      <c r="BD102" s="596">
        <f t="shared" si="398"/>
        <v>0</v>
      </c>
      <c r="BE102" s="596"/>
      <c r="BF102" s="596">
        <v>0</v>
      </c>
      <c r="BG102" s="596"/>
      <c r="BH102" s="596">
        <v>0</v>
      </c>
      <c r="BI102" s="596"/>
      <c r="BJ102" s="596">
        <v>0</v>
      </c>
      <c r="BK102" s="596"/>
      <c r="BL102" s="596">
        <v>0</v>
      </c>
      <c r="BM102" s="127"/>
      <c r="BN102" s="596"/>
      <c r="BP102" s="714"/>
    </row>
    <row r="103" spans="1:69" s="409" customFormat="1" x14ac:dyDescent="0.2">
      <c r="A103" s="108"/>
      <c r="B103" s="128"/>
      <c r="C103" s="95"/>
      <c r="D103" s="98"/>
      <c r="E103" s="111"/>
      <c r="F103" s="412"/>
      <c r="G103" s="213"/>
      <c r="H103" s="106"/>
      <c r="I103" s="411"/>
      <c r="J103" s="214">
        <f t="shared" si="386"/>
        <v>0</v>
      </c>
      <c r="K103" s="211">
        <f t="shared" si="400"/>
        <v>0</v>
      </c>
      <c r="L103" s="249">
        <f>H103</f>
        <v>0</v>
      </c>
      <c r="M103" s="410">
        <f t="shared" si="401"/>
        <v>0</v>
      </c>
      <c r="N103" s="214">
        <f t="shared" si="387"/>
        <v>0</v>
      </c>
      <c r="O103" s="211">
        <f t="shared" si="402"/>
        <v>0</v>
      </c>
      <c r="P103" s="249">
        <f>L103</f>
        <v>0</v>
      </c>
      <c r="Q103" s="410">
        <f t="shared" si="403"/>
        <v>0</v>
      </c>
      <c r="R103" s="214">
        <f t="shared" si="388"/>
        <v>0</v>
      </c>
      <c r="S103" s="211">
        <f t="shared" si="404"/>
        <v>0</v>
      </c>
      <c r="T103" s="249">
        <f>P103</f>
        <v>0</v>
      </c>
      <c r="U103" s="410">
        <f t="shared" si="405"/>
        <v>0</v>
      </c>
      <c r="V103" s="214">
        <f t="shared" si="389"/>
        <v>0</v>
      </c>
      <c r="W103" s="211">
        <f t="shared" si="406"/>
        <v>0</v>
      </c>
      <c r="X103" s="249">
        <f>T103</f>
        <v>0</v>
      </c>
      <c r="Y103" s="410">
        <f t="shared" si="407"/>
        <v>0</v>
      </c>
      <c r="Z103" s="214">
        <f t="shared" si="390"/>
        <v>0</v>
      </c>
      <c r="AA103" s="211">
        <f t="shared" si="408"/>
        <v>0</v>
      </c>
      <c r="AB103" s="249">
        <f>X103</f>
        <v>0</v>
      </c>
      <c r="AC103" s="410">
        <f t="shared" si="409"/>
        <v>0</v>
      </c>
      <c r="AD103" s="214">
        <f t="shared" si="391"/>
        <v>0</v>
      </c>
      <c r="AE103" s="211">
        <f t="shared" si="410"/>
        <v>0</v>
      </c>
      <c r="AF103" s="249">
        <f>AB103</f>
        <v>0</v>
      </c>
      <c r="AG103" s="410">
        <f t="shared" si="411"/>
        <v>0</v>
      </c>
      <c r="AH103" s="214">
        <f t="shared" si="392"/>
        <v>0</v>
      </c>
      <c r="AI103" s="211">
        <f t="shared" si="412"/>
        <v>0</v>
      </c>
      <c r="AJ103" s="249">
        <f>AF103</f>
        <v>0</v>
      </c>
      <c r="AK103" s="410">
        <f t="shared" si="413"/>
        <v>0</v>
      </c>
      <c r="AL103" s="214">
        <f t="shared" si="393"/>
        <v>0</v>
      </c>
      <c r="AM103" s="211">
        <f t="shared" si="414"/>
        <v>0</v>
      </c>
      <c r="AN103" s="249">
        <f>AJ103</f>
        <v>0</v>
      </c>
      <c r="AO103" s="410">
        <f t="shared" si="415"/>
        <v>0</v>
      </c>
      <c r="AP103" s="214">
        <f t="shared" si="394"/>
        <v>0</v>
      </c>
      <c r="AQ103" s="211">
        <f t="shared" si="416"/>
        <v>0</v>
      </c>
      <c r="AR103" s="249">
        <f>AN103</f>
        <v>0</v>
      </c>
      <c r="AS103" s="410">
        <f t="shared" si="417"/>
        <v>0</v>
      </c>
      <c r="AT103" s="214">
        <f t="shared" si="395"/>
        <v>0</v>
      </c>
      <c r="AU103" s="211">
        <f t="shared" si="418"/>
        <v>0</v>
      </c>
      <c r="AV103" s="249">
        <f>AR103</f>
        <v>0</v>
      </c>
      <c r="AW103" s="410">
        <f t="shared" si="419"/>
        <v>0</v>
      </c>
      <c r="AX103" s="214">
        <f t="shared" si="396"/>
        <v>0</v>
      </c>
      <c r="AY103" s="211">
        <f t="shared" si="420"/>
        <v>0</v>
      </c>
      <c r="AZ103" s="249">
        <f>AV103</f>
        <v>0</v>
      </c>
      <c r="BA103" s="410">
        <f t="shared" si="421"/>
        <v>0</v>
      </c>
      <c r="BB103" s="261">
        <f t="shared" si="397"/>
        <v>0</v>
      </c>
      <c r="BC103" s="94"/>
      <c r="BD103" s="596">
        <f t="shared" si="398"/>
        <v>0</v>
      </c>
      <c r="BE103" s="596"/>
      <c r="BF103" s="596">
        <v>0</v>
      </c>
      <c r="BG103" s="596"/>
      <c r="BH103" s="596">
        <v>0</v>
      </c>
      <c r="BI103" s="596"/>
      <c r="BJ103" s="596">
        <v>0</v>
      </c>
      <c r="BK103" s="596"/>
      <c r="BL103" s="596">
        <v>0</v>
      </c>
      <c r="BM103" s="127"/>
      <c r="BN103" s="596"/>
      <c r="BP103" s="714"/>
    </row>
    <row r="104" spans="1:69" s="409" customFormat="1" x14ac:dyDescent="0.2">
      <c r="A104" s="108"/>
      <c r="B104" s="128"/>
      <c r="C104" s="95"/>
      <c r="D104" s="98"/>
      <c r="E104" s="111"/>
      <c r="F104" s="412"/>
      <c r="G104" s="213"/>
      <c r="H104" s="106"/>
      <c r="I104" s="411"/>
      <c r="J104" s="214">
        <f t="shared" si="386"/>
        <v>0</v>
      </c>
      <c r="K104" s="211">
        <f t="shared" si="400"/>
        <v>0</v>
      </c>
      <c r="L104" s="249">
        <f>H104</f>
        <v>0</v>
      </c>
      <c r="M104" s="410">
        <f t="shared" si="401"/>
        <v>0</v>
      </c>
      <c r="N104" s="214">
        <f t="shared" si="387"/>
        <v>0</v>
      </c>
      <c r="O104" s="211">
        <f t="shared" si="402"/>
        <v>0</v>
      </c>
      <c r="P104" s="249">
        <f>L104</f>
        <v>0</v>
      </c>
      <c r="Q104" s="410">
        <f t="shared" si="403"/>
        <v>0</v>
      </c>
      <c r="R104" s="214">
        <f t="shared" si="388"/>
        <v>0</v>
      </c>
      <c r="S104" s="211">
        <f t="shared" si="404"/>
        <v>0</v>
      </c>
      <c r="T104" s="249">
        <f>P104</f>
        <v>0</v>
      </c>
      <c r="U104" s="410">
        <f t="shared" si="405"/>
        <v>0</v>
      </c>
      <c r="V104" s="214">
        <f t="shared" si="389"/>
        <v>0</v>
      </c>
      <c r="W104" s="211">
        <f t="shared" si="406"/>
        <v>0</v>
      </c>
      <c r="X104" s="249">
        <f>T104</f>
        <v>0</v>
      </c>
      <c r="Y104" s="410">
        <f t="shared" si="407"/>
        <v>0</v>
      </c>
      <c r="Z104" s="214">
        <f t="shared" si="390"/>
        <v>0</v>
      </c>
      <c r="AA104" s="211">
        <f t="shared" si="408"/>
        <v>0</v>
      </c>
      <c r="AB104" s="249">
        <f>X104</f>
        <v>0</v>
      </c>
      <c r="AC104" s="410">
        <f t="shared" si="409"/>
        <v>0</v>
      </c>
      <c r="AD104" s="214">
        <f t="shared" si="391"/>
        <v>0</v>
      </c>
      <c r="AE104" s="211">
        <f t="shared" si="410"/>
        <v>0</v>
      </c>
      <c r="AF104" s="249">
        <f>AB104</f>
        <v>0</v>
      </c>
      <c r="AG104" s="410">
        <f t="shared" si="411"/>
        <v>0</v>
      </c>
      <c r="AH104" s="214">
        <f t="shared" si="392"/>
        <v>0</v>
      </c>
      <c r="AI104" s="211">
        <f t="shared" si="412"/>
        <v>0</v>
      </c>
      <c r="AJ104" s="249">
        <f>AF104</f>
        <v>0</v>
      </c>
      <c r="AK104" s="410">
        <f t="shared" si="413"/>
        <v>0</v>
      </c>
      <c r="AL104" s="214">
        <f t="shared" si="393"/>
        <v>0</v>
      </c>
      <c r="AM104" s="211">
        <f t="shared" si="414"/>
        <v>0</v>
      </c>
      <c r="AN104" s="249">
        <f>AJ104</f>
        <v>0</v>
      </c>
      <c r="AO104" s="410">
        <f t="shared" si="415"/>
        <v>0</v>
      </c>
      <c r="AP104" s="214">
        <f t="shared" si="394"/>
        <v>0</v>
      </c>
      <c r="AQ104" s="211">
        <f t="shared" si="416"/>
        <v>0</v>
      </c>
      <c r="AR104" s="249">
        <f>AN104</f>
        <v>0</v>
      </c>
      <c r="AS104" s="410">
        <f t="shared" si="417"/>
        <v>0</v>
      </c>
      <c r="AT104" s="214">
        <f t="shared" si="395"/>
        <v>0</v>
      </c>
      <c r="AU104" s="211">
        <f t="shared" si="418"/>
        <v>0</v>
      </c>
      <c r="AV104" s="249">
        <f>AR104</f>
        <v>0</v>
      </c>
      <c r="AW104" s="410">
        <f t="shared" si="419"/>
        <v>0</v>
      </c>
      <c r="AX104" s="214">
        <f t="shared" si="396"/>
        <v>0</v>
      </c>
      <c r="AY104" s="211">
        <f t="shared" si="420"/>
        <v>0</v>
      </c>
      <c r="AZ104" s="249">
        <f>AV104</f>
        <v>0</v>
      </c>
      <c r="BA104" s="410">
        <f t="shared" si="421"/>
        <v>0</v>
      </c>
      <c r="BB104" s="261">
        <f t="shared" si="397"/>
        <v>0</v>
      </c>
      <c r="BC104" s="94"/>
      <c r="BD104" s="596">
        <f t="shared" si="398"/>
        <v>0</v>
      </c>
      <c r="BE104" s="596"/>
      <c r="BF104" s="596">
        <v>0</v>
      </c>
      <c r="BG104" s="596"/>
      <c r="BH104" s="596">
        <v>0</v>
      </c>
      <c r="BI104" s="596"/>
      <c r="BJ104" s="596">
        <v>0</v>
      </c>
      <c r="BK104" s="596"/>
      <c r="BL104" s="596">
        <v>0</v>
      </c>
      <c r="BM104" s="127"/>
      <c r="BN104" s="596"/>
      <c r="BP104" s="714"/>
    </row>
    <row r="105" spans="1:69" s="409" customFormat="1" x14ac:dyDescent="0.2">
      <c r="A105" s="108"/>
      <c r="B105" s="128"/>
      <c r="C105" s="95"/>
      <c r="D105" s="98"/>
      <c r="E105" s="111"/>
      <c r="F105" s="412"/>
      <c r="G105" s="213"/>
      <c r="H105" s="106"/>
      <c r="I105" s="411"/>
      <c r="J105" s="214">
        <f t="shared" si="386"/>
        <v>0</v>
      </c>
      <c r="K105" s="213">
        <v>1</v>
      </c>
      <c r="L105" s="249">
        <f>H105</f>
        <v>0</v>
      </c>
      <c r="M105" s="410">
        <f>I105</f>
        <v>0</v>
      </c>
      <c r="N105" s="214">
        <f t="shared" si="387"/>
        <v>0</v>
      </c>
      <c r="O105" s="211">
        <v>1</v>
      </c>
      <c r="P105" s="249">
        <f>L105</f>
        <v>0</v>
      </c>
      <c r="Q105" s="410">
        <f t="shared" si="403"/>
        <v>0</v>
      </c>
      <c r="R105" s="214">
        <f t="shared" si="388"/>
        <v>0</v>
      </c>
      <c r="S105" s="211">
        <f t="shared" si="404"/>
        <v>1</v>
      </c>
      <c r="T105" s="249">
        <f>P105</f>
        <v>0</v>
      </c>
      <c r="U105" s="410">
        <f t="shared" si="405"/>
        <v>0</v>
      </c>
      <c r="V105" s="214">
        <f t="shared" si="389"/>
        <v>0</v>
      </c>
      <c r="W105" s="211">
        <f t="shared" si="406"/>
        <v>1</v>
      </c>
      <c r="X105" s="249">
        <f>T105</f>
        <v>0</v>
      </c>
      <c r="Y105" s="410">
        <f t="shared" si="407"/>
        <v>0</v>
      </c>
      <c r="Z105" s="214">
        <f t="shared" si="390"/>
        <v>0</v>
      </c>
      <c r="AA105" s="211">
        <f t="shared" si="408"/>
        <v>1</v>
      </c>
      <c r="AB105" s="249">
        <f>X105</f>
        <v>0</v>
      </c>
      <c r="AC105" s="410">
        <f t="shared" si="409"/>
        <v>0</v>
      </c>
      <c r="AD105" s="214">
        <f t="shared" si="391"/>
        <v>0</v>
      </c>
      <c r="AE105" s="211">
        <f t="shared" si="410"/>
        <v>1</v>
      </c>
      <c r="AF105" s="249">
        <f>AB105</f>
        <v>0</v>
      </c>
      <c r="AG105" s="410">
        <f t="shared" si="411"/>
        <v>0</v>
      </c>
      <c r="AH105" s="214">
        <f t="shared" si="392"/>
        <v>0</v>
      </c>
      <c r="AI105" s="211">
        <f t="shared" si="412"/>
        <v>1</v>
      </c>
      <c r="AJ105" s="249">
        <f>AF105</f>
        <v>0</v>
      </c>
      <c r="AK105" s="410">
        <f t="shared" si="413"/>
        <v>0</v>
      </c>
      <c r="AL105" s="214">
        <f t="shared" si="393"/>
        <v>0</v>
      </c>
      <c r="AM105" s="211">
        <f t="shared" si="414"/>
        <v>1</v>
      </c>
      <c r="AN105" s="249">
        <f>AJ105</f>
        <v>0</v>
      </c>
      <c r="AO105" s="410">
        <f t="shared" si="415"/>
        <v>0</v>
      </c>
      <c r="AP105" s="214">
        <f t="shared" si="394"/>
        <v>0</v>
      </c>
      <c r="AQ105" s="211">
        <f t="shared" si="416"/>
        <v>1</v>
      </c>
      <c r="AR105" s="249">
        <f>AN105</f>
        <v>0</v>
      </c>
      <c r="AS105" s="410">
        <f t="shared" si="417"/>
        <v>0</v>
      </c>
      <c r="AT105" s="214">
        <f t="shared" si="395"/>
        <v>0</v>
      </c>
      <c r="AU105" s="211">
        <f t="shared" si="418"/>
        <v>1</v>
      </c>
      <c r="AV105" s="249">
        <f>AR105</f>
        <v>0</v>
      </c>
      <c r="AW105" s="410">
        <f t="shared" si="419"/>
        <v>0</v>
      </c>
      <c r="AX105" s="214">
        <f t="shared" si="396"/>
        <v>0</v>
      </c>
      <c r="AY105" s="211">
        <f t="shared" si="420"/>
        <v>1</v>
      </c>
      <c r="AZ105" s="249">
        <f>AV105</f>
        <v>0</v>
      </c>
      <c r="BA105" s="410">
        <f t="shared" si="421"/>
        <v>0</v>
      </c>
      <c r="BB105" s="261">
        <f t="shared" si="397"/>
        <v>0</v>
      </c>
      <c r="BC105" s="94"/>
      <c r="BD105" s="596">
        <f t="shared" si="398"/>
        <v>0</v>
      </c>
      <c r="BE105" s="596"/>
      <c r="BF105" s="596">
        <v>0</v>
      </c>
      <c r="BG105" s="596"/>
      <c r="BH105" s="596">
        <v>0</v>
      </c>
      <c r="BI105" s="596"/>
      <c r="BJ105" s="596">
        <v>0</v>
      </c>
      <c r="BK105" s="596"/>
      <c r="BL105" s="596">
        <v>0</v>
      </c>
      <c r="BM105" s="127"/>
      <c r="BN105" s="596"/>
      <c r="BQ105" s="15"/>
    </row>
    <row r="106" spans="1:69" s="409" customFormat="1" ht="12.75" customHeight="1" x14ac:dyDescent="0.2">
      <c r="A106" s="108"/>
      <c r="B106" s="128"/>
      <c r="C106" s="96"/>
      <c r="D106" s="99"/>
      <c r="E106" s="112"/>
      <c r="F106" s="102"/>
      <c r="G106" s="215"/>
      <c r="H106" s="103"/>
      <c r="I106" s="104" t="s">
        <v>132</v>
      </c>
      <c r="J106" s="214">
        <f>SUM(J101:J105)</f>
        <v>0</v>
      </c>
      <c r="K106" s="215"/>
      <c r="L106" s="103"/>
      <c r="M106" s="104" t="s">
        <v>118</v>
      </c>
      <c r="N106" s="214">
        <f>SUM(N101:N105)</f>
        <v>0</v>
      </c>
      <c r="O106" s="215"/>
      <c r="P106" s="103"/>
      <c r="Q106" s="104" t="s">
        <v>119</v>
      </c>
      <c r="R106" s="214">
        <f>SUM(R101:R105)</f>
        <v>0</v>
      </c>
      <c r="S106" s="215"/>
      <c r="T106" s="103"/>
      <c r="U106" s="104" t="s">
        <v>120</v>
      </c>
      <c r="V106" s="214">
        <f>SUM(V101:V105)</f>
        <v>0</v>
      </c>
      <c r="W106" s="215"/>
      <c r="X106" s="103"/>
      <c r="Y106" s="104" t="s">
        <v>121</v>
      </c>
      <c r="Z106" s="214">
        <f>SUM(Z101:Z105)</f>
        <v>0</v>
      </c>
      <c r="AA106" s="215"/>
      <c r="AB106" s="103"/>
      <c r="AC106" s="104" t="s">
        <v>122</v>
      </c>
      <c r="AD106" s="214">
        <f>SUM(AD101:AD105)</f>
        <v>0</v>
      </c>
      <c r="AE106" s="215"/>
      <c r="AF106" s="103"/>
      <c r="AG106" s="104" t="s">
        <v>123</v>
      </c>
      <c r="AH106" s="214">
        <f>SUM(AH101:AH105)</f>
        <v>0</v>
      </c>
      <c r="AI106" s="215"/>
      <c r="AJ106" s="103"/>
      <c r="AK106" s="104" t="s">
        <v>124</v>
      </c>
      <c r="AL106" s="214">
        <f>SUM(AL101:AL105)</f>
        <v>0</v>
      </c>
      <c r="AM106" s="215"/>
      <c r="AN106" s="103"/>
      <c r="AO106" s="104" t="s">
        <v>125</v>
      </c>
      <c r="AP106" s="214">
        <f>SUM(AP101:AP105)</f>
        <v>0</v>
      </c>
      <c r="AQ106" s="215"/>
      <c r="AR106" s="103"/>
      <c r="AS106" s="104" t="s">
        <v>126</v>
      </c>
      <c r="AT106" s="214">
        <f>SUM(AT101:AT105)</f>
        <v>0</v>
      </c>
      <c r="AU106" s="215"/>
      <c r="AV106" s="103"/>
      <c r="AW106" s="104" t="s">
        <v>127</v>
      </c>
      <c r="AX106" s="214">
        <f>SUM(AX101:AX105)</f>
        <v>0</v>
      </c>
      <c r="AY106" s="215"/>
      <c r="AZ106" s="103"/>
      <c r="BA106" s="104" t="s">
        <v>128</v>
      </c>
      <c r="BB106" s="261">
        <f>SUM(BB101:BB105)</f>
        <v>0</v>
      </c>
      <c r="BC106" s="94"/>
      <c r="BD106" s="93">
        <f>SUM(BD101:BD105)</f>
        <v>0</v>
      </c>
      <c r="BE106" s="92"/>
      <c r="BF106" s="93">
        <f>SUM(BF102:BF105)</f>
        <v>0</v>
      </c>
      <c r="BG106" s="92"/>
      <c r="BH106" s="93">
        <f>SUM(BH102:BH105)</f>
        <v>0</v>
      </c>
      <c r="BI106" s="92"/>
      <c r="BJ106" s="93">
        <f t="shared" ref="BJ106" si="422">SUM(BF106,BH106)</f>
        <v>0</v>
      </c>
      <c r="BK106" s="92"/>
      <c r="BL106" s="93">
        <v>49.999991999999999</v>
      </c>
      <c r="BM106" s="127"/>
      <c r="BN106" s="93">
        <f>SUM(BN101:BN105)</f>
        <v>0</v>
      </c>
      <c r="BQ106" s="15"/>
    </row>
    <row r="107" spans="1:69" s="409" customFormat="1" ht="5.0999999999999996" customHeight="1" x14ac:dyDescent="0.2">
      <c r="A107" s="108"/>
      <c r="B107" s="128"/>
      <c r="C107" s="32"/>
      <c r="D107" s="33"/>
      <c r="E107" s="27"/>
      <c r="F107" s="51"/>
      <c r="G107" s="226"/>
      <c r="H107" s="52"/>
      <c r="I107" s="431"/>
      <c r="J107" s="227"/>
      <c r="K107" s="226"/>
      <c r="L107" s="52"/>
      <c r="M107" s="431"/>
      <c r="N107" s="227"/>
      <c r="O107" s="226"/>
      <c r="P107" s="52"/>
      <c r="Q107" s="431"/>
      <c r="R107" s="227"/>
      <c r="S107" s="226"/>
      <c r="T107" s="52"/>
      <c r="U107" s="431"/>
      <c r="V107" s="227"/>
      <c r="W107" s="226"/>
      <c r="X107" s="52"/>
      <c r="Y107" s="431"/>
      <c r="Z107" s="227"/>
      <c r="AA107" s="226"/>
      <c r="AB107" s="52"/>
      <c r="AC107" s="431"/>
      <c r="AD107" s="227"/>
      <c r="AE107" s="226"/>
      <c r="AF107" s="52"/>
      <c r="AG107" s="431"/>
      <c r="AH107" s="227"/>
      <c r="AI107" s="226"/>
      <c r="AJ107" s="52"/>
      <c r="AK107" s="431"/>
      <c r="AL107" s="227"/>
      <c r="AM107" s="226"/>
      <c r="AN107" s="52"/>
      <c r="AO107" s="431"/>
      <c r="AP107" s="227"/>
      <c r="AQ107" s="226"/>
      <c r="AR107" s="52"/>
      <c r="AS107" s="431"/>
      <c r="AT107" s="227"/>
      <c r="AU107" s="226"/>
      <c r="AV107" s="52"/>
      <c r="AW107" s="431"/>
      <c r="AX107" s="227"/>
      <c r="AY107" s="226"/>
      <c r="AZ107" s="52"/>
      <c r="BA107" s="431"/>
      <c r="BB107" s="267"/>
      <c r="BC107" s="34"/>
      <c r="BD107" s="11"/>
      <c r="BE107" s="11"/>
      <c r="BF107" s="11"/>
      <c r="BG107" s="11"/>
      <c r="BH107" s="11"/>
      <c r="BI107" s="11"/>
      <c r="BJ107" s="11"/>
      <c r="BK107" s="11"/>
      <c r="BL107" s="11"/>
      <c r="BM107" s="127"/>
      <c r="BN107" s="11"/>
      <c r="BQ107" s="15"/>
    </row>
    <row r="108" spans="1:69" s="409" customFormat="1" x14ac:dyDescent="0.2">
      <c r="A108" s="586" t="s">
        <v>131</v>
      </c>
      <c r="B108" s="128"/>
      <c r="C108" s="97">
        <f>'General Fund Budget Summary'!A33</f>
        <v>43050</v>
      </c>
      <c r="D108" s="97"/>
      <c r="E108" s="97" t="str">
        <f>'General Fund Budget Summary'!C33</f>
        <v>Hall &amp; Building Rental</v>
      </c>
      <c r="F108" s="204">
        <v>5000</v>
      </c>
      <c r="G108" s="211">
        <v>1</v>
      </c>
      <c r="H108" s="105" t="s">
        <v>106</v>
      </c>
      <c r="I108" s="732">
        <v>416.66666666666669</v>
      </c>
      <c r="J108" s="212">
        <f t="shared" ref="J108:J112" si="423">I108*G108</f>
        <v>416.66666666666669</v>
      </c>
      <c r="K108" s="211">
        <f>G108</f>
        <v>1</v>
      </c>
      <c r="L108" s="248" t="str">
        <f>H108</f>
        <v>Parks &amp; Buildings</v>
      </c>
      <c r="M108" s="410">
        <f>I108</f>
        <v>416.66666666666669</v>
      </c>
      <c r="N108" s="212">
        <f t="shared" ref="N108:N112" si="424">M108*K108</f>
        <v>416.66666666666669</v>
      </c>
      <c r="O108" s="211">
        <f>K108</f>
        <v>1</v>
      </c>
      <c r="P108" s="248" t="str">
        <f>L108</f>
        <v>Parks &amp; Buildings</v>
      </c>
      <c r="Q108" s="410">
        <f>M108</f>
        <v>416.66666666666669</v>
      </c>
      <c r="R108" s="212">
        <f t="shared" ref="R108:R112" si="425">Q108*O108</f>
        <v>416.66666666666669</v>
      </c>
      <c r="S108" s="211">
        <f>O108</f>
        <v>1</v>
      </c>
      <c r="T108" s="248" t="str">
        <f>P108</f>
        <v>Parks &amp; Buildings</v>
      </c>
      <c r="U108" s="410">
        <f>Q108</f>
        <v>416.66666666666669</v>
      </c>
      <c r="V108" s="212">
        <f t="shared" ref="V108:V112" si="426">U108*S108</f>
        <v>416.66666666666669</v>
      </c>
      <c r="W108" s="211">
        <f>S108</f>
        <v>1</v>
      </c>
      <c r="X108" s="248" t="str">
        <f>T108</f>
        <v>Parks &amp; Buildings</v>
      </c>
      <c r="Y108" s="410">
        <f>U108</f>
        <v>416.66666666666669</v>
      </c>
      <c r="Z108" s="212">
        <f t="shared" ref="Z108:Z112" si="427">Y108*W108</f>
        <v>416.66666666666669</v>
      </c>
      <c r="AA108" s="211">
        <f>W108</f>
        <v>1</v>
      </c>
      <c r="AB108" s="248" t="str">
        <f>X108</f>
        <v>Parks &amp; Buildings</v>
      </c>
      <c r="AC108" s="410">
        <f>Y108</f>
        <v>416.66666666666669</v>
      </c>
      <c r="AD108" s="212">
        <f t="shared" ref="AD108:AD112" si="428">AC108*AA108</f>
        <v>416.66666666666669</v>
      </c>
      <c r="AE108" s="211">
        <f>AA108</f>
        <v>1</v>
      </c>
      <c r="AF108" s="248" t="str">
        <f>AB108</f>
        <v>Parks &amp; Buildings</v>
      </c>
      <c r="AG108" s="410">
        <f>AC108</f>
        <v>416.66666666666669</v>
      </c>
      <c r="AH108" s="212">
        <f t="shared" ref="AH108:AH112" si="429">AG108*AE108</f>
        <v>416.66666666666669</v>
      </c>
      <c r="AI108" s="211">
        <f>AE108</f>
        <v>1</v>
      </c>
      <c r="AJ108" s="248" t="str">
        <f>AF108</f>
        <v>Parks &amp; Buildings</v>
      </c>
      <c r="AK108" s="410">
        <f>AG108</f>
        <v>416.66666666666669</v>
      </c>
      <c r="AL108" s="212">
        <f t="shared" ref="AL108:AL112" si="430">AK108*AI108</f>
        <v>416.66666666666669</v>
      </c>
      <c r="AM108" s="211">
        <f>AI108</f>
        <v>1</v>
      </c>
      <c r="AN108" s="248" t="str">
        <f>AJ108</f>
        <v>Parks &amp; Buildings</v>
      </c>
      <c r="AO108" s="410">
        <f>AK108</f>
        <v>416.66666666666669</v>
      </c>
      <c r="AP108" s="212">
        <f t="shared" ref="AP108:AP112" si="431">AO108*AM108</f>
        <v>416.66666666666669</v>
      </c>
      <c r="AQ108" s="211">
        <f>AM108</f>
        <v>1</v>
      </c>
      <c r="AR108" s="248" t="str">
        <f>AN108</f>
        <v>Parks &amp; Buildings</v>
      </c>
      <c r="AS108" s="410">
        <f>AO108</f>
        <v>416.66666666666669</v>
      </c>
      <c r="AT108" s="212">
        <f t="shared" ref="AT108:AT112" si="432">AS108*AQ108</f>
        <v>416.66666666666669</v>
      </c>
      <c r="AU108" s="211">
        <f>AQ108</f>
        <v>1</v>
      </c>
      <c r="AV108" s="248" t="str">
        <f>AR108</f>
        <v>Parks &amp; Buildings</v>
      </c>
      <c r="AW108" s="410">
        <f>AS108</f>
        <v>416.66666666666669</v>
      </c>
      <c r="AX108" s="212">
        <f t="shared" ref="AX108:AX112" si="433">AW108*AU108</f>
        <v>416.66666666666669</v>
      </c>
      <c r="AY108" s="211">
        <f>AU108</f>
        <v>1</v>
      </c>
      <c r="AZ108" s="248" t="str">
        <f>AV108</f>
        <v>Parks &amp; Buildings</v>
      </c>
      <c r="BA108" s="410">
        <f>AW108</f>
        <v>416.66666666666669</v>
      </c>
      <c r="BB108" s="260">
        <f t="shared" ref="BB108:BB112" si="434">BA108*AY108</f>
        <v>416.66666666666669</v>
      </c>
      <c r="BC108" s="94"/>
      <c r="BD108" s="587">
        <f t="shared" ref="BD108:BD112" si="435">SUM(BB108,AX108,AT108,AP108,AL108,AH108,AD108,Z108,R108,N108,J108,V108,)</f>
        <v>5000</v>
      </c>
      <c r="BE108" s="588"/>
      <c r="BF108" s="741">
        <v>3360</v>
      </c>
      <c r="BG108" s="742"/>
      <c r="BH108" s="741">
        <v>3800</v>
      </c>
      <c r="BI108" s="588"/>
      <c r="BJ108" s="587">
        <f t="shared" ref="BJ108" si="436">SUM(BF108,BH108)</f>
        <v>7160</v>
      </c>
      <c r="BK108" s="588"/>
      <c r="BL108" s="587">
        <v>3000</v>
      </c>
      <c r="BM108" s="127"/>
      <c r="BN108" s="587">
        <v>2980</v>
      </c>
      <c r="BP108" s="15"/>
      <c r="BQ108" s="15"/>
    </row>
    <row r="109" spans="1:69" s="409" customFormat="1" x14ac:dyDescent="0.2">
      <c r="A109" s="108"/>
      <c r="B109" s="128"/>
      <c r="C109" s="95"/>
      <c r="D109" s="98"/>
      <c r="E109" s="111"/>
      <c r="F109" s="589"/>
      <c r="G109" s="590"/>
      <c r="H109" s="591"/>
      <c r="I109" s="592"/>
      <c r="J109" s="593">
        <f t="shared" si="423"/>
        <v>0</v>
      </c>
      <c r="K109" s="211">
        <f t="shared" ref="K109:K111" si="437">G109</f>
        <v>0</v>
      </c>
      <c r="L109" s="594">
        <f>H109</f>
        <v>0</v>
      </c>
      <c r="M109" s="410">
        <f t="shared" ref="M109:M111" si="438">I109</f>
        <v>0</v>
      </c>
      <c r="N109" s="593">
        <f t="shared" si="424"/>
        <v>0</v>
      </c>
      <c r="O109" s="211">
        <f t="shared" ref="O109:O111" si="439">K109</f>
        <v>0</v>
      </c>
      <c r="P109" s="594">
        <f>L109</f>
        <v>0</v>
      </c>
      <c r="Q109" s="410">
        <f t="shared" ref="Q109:Q112" si="440">M109</f>
        <v>0</v>
      </c>
      <c r="R109" s="593">
        <f t="shared" si="425"/>
        <v>0</v>
      </c>
      <c r="S109" s="211">
        <f t="shared" ref="S109:S112" si="441">O109</f>
        <v>0</v>
      </c>
      <c r="T109" s="594">
        <f>P109</f>
        <v>0</v>
      </c>
      <c r="U109" s="410">
        <f t="shared" ref="U109:U112" si="442">Q109</f>
        <v>0</v>
      </c>
      <c r="V109" s="593">
        <f t="shared" si="426"/>
        <v>0</v>
      </c>
      <c r="W109" s="211">
        <f t="shared" ref="W109:W112" si="443">S109</f>
        <v>0</v>
      </c>
      <c r="X109" s="594">
        <f>T109</f>
        <v>0</v>
      </c>
      <c r="Y109" s="410">
        <f t="shared" ref="Y109:Y112" si="444">U109</f>
        <v>0</v>
      </c>
      <c r="Z109" s="593">
        <f t="shared" si="427"/>
        <v>0</v>
      </c>
      <c r="AA109" s="211">
        <f t="shared" ref="AA109:AA112" si="445">W109</f>
        <v>0</v>
      </c>
      <c r="AB109" s="594">
        <f>X109</f>
        <v>0</v>
      </c>
      <c r="AC109" s="410">
        <f t="shared" ref="AC109:AC112" si="446">Y109</f>
        <v>0</v>
      </c>
      <c r="AD109" s="593">
        <f t="shared" si="428"/>
        <v>0</v>
      </c>
      <c r="AE109" s="211">
        <f t="shared" ref="AE109:AE112" si="447">AA109</f>
        <v>0</v>
      </c>
      <c r="AF109" s="594">
        <f>AB109</f>
        <v>0</v>
      </c>
      <c r="AG109" s="410">
        <f t="shared" ref="AG109:AG112" si="448">AC109</f>
        <v>0</v>
      </c>
      <c r="AH109" s="593">
        <f t="shared" si="429"/>
        <v>0</v>
      </c>
      <c r="AI109" s="211">
        <f t="shared" ref="AI109:AI112" si="449">AE109</f>
        <v>0</v>
      </c>
      <c r="AJ109" s="594">
        <f>AF109</f>
        <v>0</v>
      </c>
      <c r="AK109" s="410">
        <f t="shared" ref="AK109:AK112" si="450">AG109</f>
        <v>0</v>
      </c>
      <c r="AL109" s="593">
        <f t="shared" si="430"/>
        <v>0</v>
      </c>
      <c r="AM109" s="211">
        <f t="shared" ref="AM109:AM112" si="451">AI109</f>
        <v>0</v>
      </c>
      <c r="AN109" s="594">
        <f>AJ109</f>
        <v>0</v>
      </c>
      <c r="AO109" s="410">
        <f t="shared" ref="AO109:AO112" si="452">AK109</f>
        <v>0</v>
      </c>
      <c r="AP109" s="593">
        <f t="shared" si="431"/>
        <v>0</v>
      </c>
      <c r="AQ109" s="211">
        <f t="shared" ref="AQ109:AQ112" si="453">AM109</f>
        <v>0</v>
      </c>
      <c r="AR109" s="594">
        <f>AN109</f>
        <v>0</v>
      </c>
      <c r="AS109" s="410">
        <f t="shared" ref="AS109:AS112" si="454">AO109</f>
        <v>0</v>
      </c>
      <c r="AT109" s="593">
        <f t="shared" si="432"/>
        <v>0</v>
      </c>
      <c r="AU109" s="211">
        <f t="shared" ref="AU109:AU112" si="455">AQ109</f>
        <v>0</v>
      </c>
      <c r="AV109" s="594">
        <f>AR109</f>
        <v>0</v>
      </c>
      <c r="AW109" s="410">
        <f t="shared" ref="AW109:AW112" si="456">AS109</f>
        <v>0</v>
      </c>
      <c r="AX109" s="593">
        <f t="shared" si="433"/>
        <v>0</v>
      </c>
      <c r="AY109" s="211">
        <f t="shared" ref="AY109:AY112" si="457">AU109</f>
        <v>0</v>
      </c>
      <c r="AZ109" s="594">
        <f>AV109</f>
        <v>0</v>
      </c>
      <c r="BA109" s="410">
        <f t="shared" ref="BA109:BA112" si="458">AW109</f>
        <v>0</v>
      </c>
      <c r="BB109" s="595">
        <f t="shared" si="434"/>
        <v>0</v>
      </c>
      <c r="BC109" s="94"/>
      <c r="BD109" s="596">
        <f t="shared" si="435"/>
        <v>0</v>
      </c>
      <c r="BE109" s="596"/>
      <c r="BF109" s="710"/>
      <c r="BG109" s="596"/>
      <c r="BH109" s="710"/>
      <c r="BI109" s="596"/>
      <c r="BJ109" s="596">
        <v>0</v>
      </c>
      <c r="BK109" s="596"/>
      <c r="BL109" s="596">
        <v>0</v>
      </c>
      <c r="BM109" s="127"/>
      <c r="BN109" s="596"/>
      <c r="BP109" s="51"/>
      <c r="BQ109" s="15"/>
    </row>
    <row r="110" spans="1:69" s="409" customFormat="1" x14ac:dyDescent="0.2">
      <c r="A110" s="108"/>
      <c r="B110" s="128"/>
      <c r="C110" s="95"/>
      <c r="D110" s="98"/>
      <c r="E110" s="111"/>
      <c r="F110" s="412"/>
      <c r="G110" s="213"/>
      <c r="H110" s="106"/>
      <c r="I110" s="411"/>
      <c r="J110" s="214">
        <f t="shared" si="423"/>
        <v>0</v>
      </c>
      <c r="K110" s="211">
        <f t="shared" si="437"/>
        <v>0</v>
      </c>
      <c r="L110" s="249">
        <f>H110</f>
        <v>0</v>
      </c>
      <c r="M110" s="410">
        <f t="shared" si="438"/>
        <v>0</v>
      </c>
      <c r="N110" s="214">
        <f t="shared" si="424"/>
        <v>0</v>
      </c>
      <c r="O110" s="211">
        <f t="shared" si="439"/>
        <v>0</v>
      </c>
      <c r="P110" s="249">
        <f>L110</f>
        <v>0</v>
      </c>
      <c r="Q110" s="410">
        <f t="shared" si="440"/>
        <v>0</v>
      </c>
      <c r="R110" s="214">
        <f t="shared" si="425"/>
        <v>0</v>
      </c>
      <c r="S110" s="211">
        <f t="shared" si="441"/>
        <v>0</v>
      </c>
      <c r="T110" s="249">
        <f>P110</f>
        <v>0</v>
      </c>
      <c r="U110" s="410">
        <f t="shared" si="442"/>
        <v>0</v>
      </c>
      <c r="V110" s="214">
        <f t="shared" si="426"/>
        <v>0</v>
      </c>
      <c r="W110" s="211">
        <f t="shared" si="443"/>
        <v>0</v>
      </c>
      <c r="X110" s="249">
        <f>T110</f>
        <v>0</v>
      </c>
      <c r="Y110" s="410">
        <f t="shared" si="444"/>
        <v>0</v>
      </c>
      <c r="Z110" s="214">
        <f t="shared" si="427"/>
        <v>0</v>
      </c>
      <c r="AA110" s="211">
        <f t="shared" si="445"/>
        <v>0</v>
      </c>
      <c r="AB110" s="249">
        <f>X110</f>
        <v>0</v>
      </c>
      <c r="AC110" s="410">
        <f t="shared" si="446"/>
        <v>0</v>
      </c>
      <c r="AD110" s="214">
        <f t="shared" si="428"/>
        <v>0</v>
      </c>
      <c r="AE110" s="211">
        <f t="shared" si="447"/>
        <v>0</v>
      </c>
      <c r="AF110" s="249">
        <f>AB110</f>
        <v>0</v>
      </c>
      <c r="AG110" s="410">
        <f t="shared" si="448"/>
        <v>0</v>
      </c>
      <c r="AH110" s="214">
        <f t="shared" si="429"/>
        <v>0</v>
      </c>
      <c r="AI110" s="211">
        <f t="shared" si="449"/>
        <v>0</v>
      </c>
      <c r="AJ110" s="249">
        <f>AF110</f>
        <v>0</v>
      </c>
      <c r="AK110" s="410">
        <f t="shared" si="450"/>
        <v>0</v>
      </c>
      <c r="AL110" s="214">
        <f t="shared" si="430"/>
        <v>0</v>
      </c>
      <c r="AM110" s="211">
        <f t="shared" si="451"/>
        <v>0</v>
      </c>
      <c r="AN110" s="249">
        <f>AJ110</f>
        <v>0</v>
      </c>
      <c r="AO110" s="410">
        <f t="shared" si="452"/>
        <v>0</v>
      </c>
      <c r="AP110" s="214">
        <f t="shared" si="431"/>
        <v>0</v>
      </c>
      <c r="AQ110" s="211">
        <f t="shared" si="453"/>
        <v>0</v>
      </c>
      <c r="AR110" s="249">
        <f>AN110</f>
        <v>0</v>
      </c>
      <c r="AS110" s="410">
        <f t="shared" si="454"/>
        <v>0</v>
      </c>
      <c r="AT110" s="214">
        <f t="shared" si="432"/>
        <v>0</v>
      </c>
      <c r="AU110" s="211">
        <f t="shared" si="455"/>
        <v>0</v>
      </c>
      <c r="AV110" s="249">
        <f>AR110</f>
        <v>0</v>
      </c>
      <c r="AW110" s="410">
        <f t="shared" si="456"/>
        <v>0</v>
      </c>
      <c r="AX110" s="214">
        <f t="shared" si="433"/>
        <v>0</v>
      </c>
      <c r="AY110" s="211">
        <f t="shared" si="457"/>
        <v>0</v>
      </c>
      <c r="AZ110" s="249">
        <f>AV110</f>
        <v>0</v>
      </c>
      <c r="BA110" s="410">
        <f t="shared" si="458"/>
        <v>0</v>
      </c>
      <c r="BB110" s="261">
        <f t="shared" si="434"/>
        <v>0</v>
      </c>
      <c r="BC110" s="94"/>
      <c r="BD110" s="596">
        <f t="shared" si="435"/>
        <v>0</v>
      </c>
      <c r="BE110" s="596"/>
      <c r="BF110" s="596">
        <v>0</v>
      </c>
      <c r="BG110" s="596"/>
      <c r="BH110" s="596">
        <v>0</v>
      </c>
      <c r="BI110" s="596"/>
      <c r="BJ110" s="596">
        <v>0</v>
      </c>
      <c r="BK110" s="596"/>
      <c r="BL110" s="596">
        <v>0</v>
      </c>
      <c r="BM110" s="127"/>
      <c r="BN110" s="596"/>
      <c r="BP110" s="15"/>
      <c r="BQ110" s="15"/>
    </row>
    <row r="111" spans="1:69" s="409" customFormat="1" x14ac:dyDescent="0.2">
      <c r="A111" s="108"/>
      <c r="B111" s="128"/>
      <c r="C111" s="95"/>
      <c r="D111" s="98"/>
      <c r="E111" s="111"/>
      <c r="F111" s="412"/>
      <c r="G111" s="213"/>
      <c r="H111" s="106"/>
      <c r="I111" s="411"/>
      <c r="J111" s="214">
        <f t="shared" si="423"/>
        <v>0</v>
      </c>
      <c r="K111" s="211">
        <f t="shared" si="437"/>
        <v>0</v>
      </c>
      <c r="L111" s="249">
        <f>H111</f>
        <v>0</v>
      </c>
      <c r="M111" s="410">
        <f t="shared" si="438"/>
        <v>0</v>
      </c>
      <c r="N111" s="214">
        <f t="shared" si="424"/>
        <v>0</v>
      </c>
      <c r="O111" s="211">
        <f t="shared" si="439"/>
        <v>0</v>
      </c>
      <c r="P111" s="249">
        <f>L111</f>
        <v>0</v>
      </c>
      <c r="Q111" s="410">
        <f t="shared" si="440"/>
        <v>0</v>
      </c>
      <c r="R111" s="214">
        <f t="shared" si="425"/>
        <v>0</v>
      </c>
      <c r="S111" s="211">
        <f t="shared" si="441"/>
        <v>0</v>
      </c>
      <c r="T111" s="249">
        <f>P111</f>
        <v>0</v>
      </c>
      <c r="U111" s="410">
        <f t="shared" si="442"/>
        <v>0</v>
      </c>
      <c r="V111" s="214">
        <f t="shared" si="426"/>
        <v>0</v>
      </c>
      <c r="W111" s="211">
        <f t="shared" si="443"/>
        <v>0</v>
      </c>
      <c r="X111" s="249">
        <f>T111</f>
        <v>0</v>
      </c>
      <c r="Y111" s="410">
        <f t="shared" si="444"/>
        <v>0</v>
      </c>
      <c r="Z111" s="214">
        <f t="shared" si="427"/>
        <v>0</v>
      </c>
      <c r="AA111" s="211">
        <f t="shared" si="445"/>
        <v>0</v>
      </c>
      <c r="AB111" s="249">
        <f>X111</f>
        <v>0</v>
      </c>
      <c r="AC111" s="410">
        <f t="shared" si="446"/>
        <v>0</v>
      </c>
      <c r="AD111" s="214">
        <f t="shared" si="428"/>
        <v>0</v>
      </c>
      <c r="AE111" s="211">
        <f t="shared" si="447"/>
        <v>0</v>
      </c>
      <c r="AF111" s="249">
        <f>AB111</f>
        <v>0</v>
      </c>
      <c r="AG111" s="410">
        <f t="shared" si="448"/>
        <v>0</v>
      </c>
      <c r="AH111" s="214">
        <f t="shared" si="429"/>
        <v>0</v>
      </c>
      <c r="AI111" s="211">
        <f t="shared" si="449"/>
        <v>0</v>
      </c>
      <c r="AJ111" s="249">
        <f>AF111</f>
        <v>0</v>
      </c>
      <c r="AK111" s="410">
        <f t="shared" si="450"/>
        <v>0</v>
      </c>
      <c r="AL111" s="214">
        <f t="shared" si="430"/>
        <v>0</v>
      </c>
      <c r="AM111" s="211">
        <f t="shared" si="451"/>
        <v>0</v>
      </c>
      <c r="AN111" s="249">
        <f>AJ111</f>
        <v>0</v>
      </c>
      <c r="AO111" s="410">
        <f t="shared" si="452"/>
        <v>0</v>
      </c>
      <c r="AP111" s="214">
        <f t="shared" si="431"/>
        <v>0</v>
      </c>
      <c r="AQ111" s="211">
        <f t="shared" si="453"/>
        <v>0</v>
      </c>
      <c r="AR111" s="249">
        <f>AN111</f>
        <v>0</v>
      </c>
      <c r="AS111" s="410">
        <f t="shared" si="454"/>
        <v>0</v>
      </c>
      <c r="AT111" s="214">
        <f t="shared" si="432"/>
        <v>0</v>
      </c>
      <c r="AU111" s="211">
        <f t="shared" si="455"/>
        <v>0</v>
      </c>
      <c r="AV111" s="249">
        <f>AR111</f>
        <v>0</v>
      </c>
      <c r="AW111" s="410">
        <f t="shared" si="456"/>
        <v>0</v>
      </c>
      <c r="AX111" s="214">
        <f t="shared" si="433"/>
        <v>0</v>
      </c>
      <c r="AY111" s="211">
        <f t="shared" si="457"/>
        <v>0</v>
      </c>
      <c r="AZ111" s="249">
        <f>AV111</f>
        <v>0</v>
      </c>
      <c r="BA111" s="410">
        <f t="shared" si="458"/>
        <v>0</v>
      </c>
      <c r="BB111" s="261">
        <f t="shared" si="434"/>
        <v>0</v>
      </c>
      <c r="BC111" s="94"/>
      <c r="BD111" s="596">
        <f t="shared" si="435"/>
        <v>0</v>
      </c>
      <c r="BE111" s="596"/>
      <c r="BF111" s="596">
        <v>0</v>
      </c>
      <c r="BG111" s="596"/>
      <c r="BH111" s="596">
        <v>0</v>
      </c>
      <c r="BI111" s="596"/>
      <c r="BJ111" s="596">
        <v>0</v>
      </c>
      <c r="BK111" s="596"/>
      <c r="BL111" s="596">
        <v>0</v>
      </c>
      <c r="BM111" s="127"/>
      <c r="BN111" s="596"/>
      <c r="BP111" s="15"/>
      <c r="BQ111" s="15"/>
    </row>
    <row r="112" spans="1:69" s="409" customFormat="1" x14ac:dyDescent="0.2">
      <c r="A112" s="108"/>
      <c r="B112" s="128"/>
      <c r="C112" s="95"/>
      <c r="D112" s="98"/>
      <c r="E112" s="111"/>
      <c r="F112" s="412"/>
      <c r="G112" s="213"/>
      <c r="H112" s="106"/>
      <c r="I112" s="411"/>
      <c r="J112" s="214">
        <f t="shared" si="423"/>
        <v>0</v>
      </c>
      <c r="K112" s="213">
        <v>1</v>
      </c>
      <c r="L112" s="249">
        <f>H112</f>
        <v>0</v>
      </c>
      <c r="M112" s="410">
        <f>I112</f>
        <v>0</v>
      </c>
      <c r="N112" s="214">
        <f t="shared" si="424"/>
        <v>0</v>
      </c>
      <c r="O112" s="211">
        <v>1</v>
      </c>
      <c r="P112" s="249">
        <f>L112</f>
        <v>0</v>
      </c>
      <c r="Q112" s="410">
        <f t="shared" si="440"/>
        <v>0</v>
      </c>
      <c r="R112" s="214">
        <f t="shared" si="425"/>
        <v>0</v>
      </c>
      <c r="S112" s="211">
        <f t="shared" si="441"/>
        <v>1</v>
      </c>
      <c r="T112" s="249">
        <f>P112</f>
        <v>0</v>
      </c>
      <c r="U112" s="410">
        <f t="shared" si="442"/>
        <v>0</v>
      </c>
      <c r="V112" s="214">
        <f t="shared" si="426"/>
        <v>0</v>
      </c>
      <c r="W112" s="211">
        <f t="shared" si="443"/>
        <v>1</v>
      </c>
      <c r="X112" s="249">
        <f>T112</f>
        <v>0</v>
      </c>
      <c r="Y112" s="410">
        <f t="shared" si="444"/>
        <v>0</v>
      </c>
      <c r="Z112" s="214">
        <f t="shared" si="427"/>
        <v>0</v>
      </c>
      <c r="AA112" s="211">
        <f t="shared" si="445"/>
        <v>1</v>
      </c>
      <c r="AB112" s="249">
        <f>X112</f>
        <v>0</v>
      </c>
      <c r="AC112" s="410">
        <f t="shared" si="446"/>
        <v>0</v>
      </c>
      <c r="AD112" s="214">
        <f t="shared" si="428"/>
        <v>0</v>
      </c>
      <c r="AE112" s="211">
        <f t="shared" si="447"/>
        <v>1</v>
      </c>
      <c r="AF112" s="249">
        <f>AB112</f>
        <v>0</v>
      </c>
      <c r="AG112" s="410">
        <f t="shared" si="448"/>
        <v>0</v>
      </c>
      <c r="AH112" s="214">
        <f t="shared" si="429"/>
        <v>0</v>
      </c>
      <c r="AI112" s="211">
        <f t="shared" si="449"/>
        <v>1</v>
      </c>
      <c r="AJ112" s="249">
        <f>AF112</f>
        <v>0</v>
      </c>
      <c r="AK112" s="410">
        <f t="shared" si="450"/>
        <v>0</v>
      </c>
      <c r="AL112" s="214">
        <f t="shared" si="430"/>
        <v>0</v>
      </c>
      <c r="AM112" s="211">
        <f t="shared" si="451"/>
        <v>1</v>
      </c>
      <c r="AN112" s="249">
        <f>AJ112</f>
        <v>0</v>
      </c>
      <c r="AO112" s="410">
        <f t="shared" si="452"/>
        <v>0</v>
      </c>
      <c r="AP112" s="214">
        <f t="shared" si="431"/>
        <v>0</v>
      </c>
      <c r="AQ112" s="211">
        <f t="shared" si="453"/>
        <v>1</v>
      </c>
      <c r="AR112" s="249">
        <f>AN112</f>
        <v>0</v>
      </c>
      <c r="AS112" s="410">
        <f t="shared" si="454"/>
        <v>0</v>
      </c>
      <c r="AT112" s="214">
        <f t="shared" si="432"/>
        <v>0</v>
      </c>
      <c r="AU112" s="211">
        <f t="shared" si="455"/>
        <v>1</v>
      </c>
      <c r="AV112" s="249">
        <f>AR112</f>
        <v>0</v>
      </c>
      <c r="AW112" s="410">
        <f t="shared" si="456"/>
        <v>0</v>
      </c>
      <c r="AX112" s="214">
        <f t="shared" si="433"/>
        <v>0</v>
      </c>
      <c r="AY112" s="211">
        <f t="shared" si="457"/>
        <v>1</v>
      </c>
      <c r="AZ112" s="249">
        <f>AV112</f>
        <v>0</v>
      </c>
      <c r="BA112" s="410">
        <f t="shared" si="458"/>
        <v>0</v>
      </c>
      <c r="BB112" s="261">
        <f t="shared" si="434"/>
        <v>0</v>
      </c>
      <c r="BC112" s="94"/>
      <c r="BD112" s="596">
        <f t="shared" si="435"/>
        <v>0</v>
      </c>
      <c r="BE112" s="596"/>
      <c r="BF112" s="596">
        <v>0</v>
      </c>
      <c r="BG112" s="596"/>
      <c r="BH112" s="596">
        <v>0</v>
      </c>
      <c r="BI112" s="596"/>
      <c r="BJ112" s="596">
        <v>0</v>
      </c>
      <c r="BK112" s="596"/>
      <c r="BL112" s="596">
        <v>0</v>
      </c>
      <c r="BM112" s="127"/>
      <c r="BN112" s="596"/>
      <c r="BP112" s="15"/>
      <c r="BQ112" s="15"/>
    </row>
    <row r="113" spans="1:69" s="409" customFormat="1" ht="12.75" customHeight="1" x14ac:dyDescent="0.2">
      <c r="A113" s="108"/>
      <c r="B113" s="128"/>
      <c r="C113" s="96"/>
      <c r="D113" s="99"/>
      <c r="E113" s="112"/>
      <c r="F113" s="102"/>
      <c r="G113" s="215"/>
      <c r="H113" s="103"/>
      <c r="I113" s="104" t="s">
        <v>132</v>
      </c>
      <c r="J113" s="214">
        <f>SUM(J108:J112)</f>
        <v>416.66666666666669</v>
      </c>
      <c r="K113" s="215"/>
      <c r="L113" s="103"/>
      <c r="M113" s="104" t="s">
        <v>118</v>
      </c>
      <c r="N113" s="214">
        <f>SUM(N108:N112)</f>
        <v>416.66666666666669</v>
      </c>
      <c r="O113" s="215"/>
      <c r="P113" s="103"/>
      <c r="Q113" s="104" t="s">
        <v>119</v>
      </c>
      <c r="R113" s="214">
        <f>SUM(R108:R112)</f>
        <v>416.66666666666669</v>
      </c>
      <c r="S113" s="215"/>
      <c r="T113" s="103"/>
      <c r="U113" s="104" t="s">
        <v>120</v>
      </c>
      <c r="V113" s="214">
        <f>SUM(V108:V112)</f>
        <v>416.66666666666669</v>
      </c>
      <c r="W113" s="215"/>
      <c r="X113" s="103"/>
      <c r="Y113" s="104" t="s">
        <v>121</v>
      </c>
      <c r="Z113" s="214">
        <f>SUM(Z108:Z112)</f>
        <v>416.66666666666669</v>
      </c>
      <c r="AA113" s="215"/>
      <c r="AB113" s="103"/>
      <c r="AC113" s="104" t="s">
        <v>122</v>
      </c>
      <c r="AD113" s="214">
        <f>SUM(AD108:AD112)</f>
        <v>416.66666666666669</v>
      </c>
      <c r="AE113" s="215"/>
      <c r="AF113" s="103"/>
      <c r="AG113" s="104" t="s">
        <v>123</v>
      </c>
      <c r="AH113" s="214">
        <f>SUM(AH108:AH112)</f>
        <v>416.66666666666669</v>
      </c>
      <c r="AI113" s="215"/>
      <c r="AJ113" s="103"/>
      <c r="AK113" s="104" t="s">
        <v>124</v>
      </c>
      <c r="AL113" s="214">
        <f>SUM(AL108:AL112)</f>
        <v>416.66666666666669</v>
      </c>
      <c r="AM113" s="215"/>
      <c r="AN113" s="103"/>
      <c r="AO113" s="104" t="s">
        <v>125</v>
      </c>
      <c r="AP113" s="214">
        <f>SUM(AP108:AP112)</f>
        <v>416.66666666666669</v>
      </c>
      <c r="AQ113" s="215"/>
      <c r="AR113" s="103"/>
      <c r="AS113" s="104" t="s">
        <v>126</v>
      </c>
      <c r="AT113" s="214">
        <f>SUM(AT108:AT112)</f>
        <v>416.66666666666669</v>
      </c>
      <c r="AU113" s="215"/>
      <c r="AV113" s="103"/>
      <c r="AW113" s="104" t="s">
        <v>127</v>
      </c>
      <c r="AX113" s="214">
        <f>SUM(AX108:AX112)</f>
        <v>416.66666666666669</v>
      </c>
      <c r="AY113" s="215"/>
      <c r="AZ113" s="103"/>
      <c r="BA113" s="104" t="s">
        <v>128</v>
      </c>
      <c r="BB113" s="261">
        <f>SUM(BB108:BB112)</f>
        <v>416.66666666666669</v>
      </c>
      <c r="BC113" s="94"/>
      <c r="BD113" s="93">
        <f>SUM(BD108:BD112)</f>
        <v>5000</v>
      </c>
      <c r="BE113" s="92"/>
      <c r="BF113" s="93">
        <f>SUM(BF108:BF112)</f>
        <v>3360</v>
      </c>
      <c r="BG113" s="92"/>
      <c r="BH113" s="93">
        <f>SUM(BH108:BH112)</f>
        <v>3800</v>
      </c>
      <c r="BI113" s="92"/>
      <c r="BJ113" s="93">
        <f t="shared" ref="BJ113" si="459">SUM(BF113,BH113)</f>
        <v>7160</v>
      </c>
      <c r="BK113" s="92"/>
      <c r="BL113" s="93">
        <v>3000</v>
      </c>
      <c r="BM113" s="127"/>
      <c r="BN113" s="93">
        <f>SUM(BN108:BN112)</f>
        <v>2980</v>
      </c>
      <c r="BQ113" s="15"/>
    </row>
    <row r="114" spans="1:69" s="409" customFormat="1" ht="5.0999999999999996" customHeight="1" x14ac:dyDescent="0.2">
      <c r="A114" s="108"/>
      <c r="B114" s="128"/>
      <c r="C114" s="32"/>
      <c r="D114" s="33"/>
      <c r="E114" s="27"/>
      <c r="F114" s="51"/>
      <c r="G114" s="226"/>
      <c r="H114" s="52"/>
      <c r="I114" s="431"/>
      <c r="J114" s="227"/>
      <c r="K114" s="226"/>
      <c r="L114" s="52"/>
      <c r="M114" s="431"/>
      <c r="N114" s="227"/>
      <c r="O114" s="226"/>
      <c r="P114" s="52"/>
      <c r="Q114" s="431"/>
      <c r="R114" s="227"/>
      <c r="S114" s="226"/>
      <c r="T114" s="52"/>
      <c r="U114" s="431"/>
      <c r="V114" s="227"/>
      <c r="W114" s="226"/>
      <c r="X114" s="52"/>
      <c r="Y114" s="431"/>
      <c r="Z114" s="227"/>
      <c r="AA114" s="226"/>
      <c r="AB114" s="52"/>
      <c r="AC114" s="431"/>
      <c r="AD114" s="227"/>
      <c r="AE114" s="226"/>
      <c r="AF114" s="52"/>
      <c r="AG114" s="431"/>
      <c r="AH114" s="227"/>
      <c r="AI114" s="226"/>
      <c r="AJ114" s="52"/>
      <c r="AK114" s="431"/>
      <c r="AL114" s="227"/>
      <c r="AM114" s="226"/>
      <c r="AN114" s="52"/>
      <c r="AO114" s="431"/>
      <c r="AP114" s="227"/>
      <c r="AQ114" s="226"/>
      <c r="AR114" s="52"/>
      <c r="AS114" s="431"/>
      <c r="AT114" s="227"/>
      <c r="AU114" s="226"/>
      <c r="AV114" s="52"/>
      <c r="AW114" s="431"/>
      <c r="AX114" s="227"/>
      <c r="AY114" s="226"/>
      <c r="AZ114" s="52"/>
      <c r="BA114" s="431"/>
      <c r="BB114" s="267"/>
      <c r="BC114" s="34"/>
      <c r="BD114" s="11"/>
      <c r="BE114" s="11"/>
      <c r="BF114" s="11"/>
      <c r="BG114" s="11"/>
      <c r="BH114" s="11"/>
      <c r="BI114" s="11"/>
      <c r="BJ114" s="11"/>
      <c r="BK114" s="11"/>
      <c r="BL114" s="11"/>
      <c r="BM114" s="127"/>
      <c r="BN114" s="11"/>
      <c r="BQ114" s="15"/>
    </row>
    <row r="115" spans="1:69" s="409" customFormat="1" x14ac:dyDescent="0.2">
      <c r="A115" s="586" t="s">
        <v>131</v>
      </c>
      <c r="B115" s="128"/>
      <c r="C115" s="97">
        <f>'General Fund Budget Summary'!A34</f>
        <v>43060</v>
      </c>
      <c r="D115" s="97"/>
      <c r="E115" s="97" t="str">
        <f>'General Fund Budget Summary'!C34</f>
        <v>Table/Chair Rental</v>
      </c>
      <c r="F115" s="204">
        <v>20</v>
      </c>
      <c r="G115" s="211">
        <v>1</v>
      </c>
      <c r="H115" s="105" t="s">
        <v>106</v>
      </c>
      <c r="I115" s="732">
        <v>1.6666666666666667</v>
      </c>
      <c r="J115" s="212">
        <f t="shared" ref="J115:J119" si="460">I115*G115</f>
        <v>1.6666666666666667</v>
      </c>
      <c r="K115" s="211">
        <f>G115</f>
        <v>1</v>
      </c>
      <c r="L115" s="248" t="str">
        <f>H115</f>
        <v>Parks &amp; Buildings</v>
      </c>
      <c r="M115" s="410">
        <f>I115</f>
        <v>1.6666666666666667</v>
      </c>
      <c r="N115" s="212">
        <f t="shared" ref="N115:N119" si="461">M115*K115</f>
        <v>1.6666666666666667</v>
      </c>
      <c r="O115" s="211">
        <f>K115</f>
        <v>1</v>
      </c>
      <c r="P115" s="248" t="str">
        <f>L115</f>
        <v>Parks &amp; Buildings</v>
      </c>
      <c r="Q115" s="410">
        <f>M115</f>
        <v>1.6666666666666667</v>
      </c>
      <c r="R115" s="212">
        <f t="shared" ref="R115:R119" si="462">Q115*O115</f>
        <v>1.6666666666666667</v>
      </c>
      <c r="S115" s="211">
        <f>O115</f>
        <v>1</v>
      </c>
      <c r="T115" s="248" t="str">
        <f>P115</f>
        <v>Parks &amp; Buildings</v>
      </c>
      <c r="U115" s="410">
        <f>Q115</f>
        <v>1.6666666666666667</v>
      </c>
      <c r="V115" s="212">
        <f t="shared" ref="V115:V119" si="463">U115*S115</f>
        <v>1.6666666666666667</v>
      </c>
      <c r="W115" s="211">
        <f>S115</f>
        <v>1</v>
      </c>
      <c r="X115" s="248" t="str">
        <f>T115</f>
        <v>Parks &amp; Buildings</v>
      </c>
      <c r="Y115" s="410">
        <f>U115</f>
        <v>1.6666666666666667</v>
      </c>
      <c r="Z115" s="212">
        <f t="shared" ref="Z115:Z119" si="464">Y115*W115</f>
        <v>1.6666666666666667</v>
      </c>
      <c r="AA115" s="211">
        <f>W115</f>
        <v>1</v>
      </c>
      <c r="AB115" s="248" t="str">
        <f>X115</f>
        <v>Parks &amp; Buildings</v>
      </c>
      <c r="AC115" s="410">
        <f>Y115</f>
        <v>1.6666666666666667</v>
      </c>
      <c r="AD115" s="212">
        <f t="shared" ref="AD115:AD119" si="465">AC115*AA115</f>
        <v>1.6666666666666667</v>
      </c>
      <c r="AE115" s="211">
        <f>AA115</f>
        <v>1</v>
      </c>
      <c r="AF115" s="248" t="str">
        <f>AB115</f>
        <v>Parks &amp; Buildings</v>
      </c>
      <c r="AG115" s="410">
        <f>AC115</f>
        <v>1.6666666666666667</v>
      </c>
      <c r="AH115" s="212">
        <f t="shared" ref="AH115:AH119" si="466">AG115*AE115</f>
        <v>1.6666666666666667</v>
      </c>
      <c r="AI115" s="211">
        <f>AE115</f>
        <v>1</v>
      </c>
      <c r="AJ115" s="248" t="str">
        <f>AF115</f>
        <v>Parks &amp; Buildings</v>
      </c>
      <c r="AK115" s="410">
        <f>AG115</f>
        <v>1.6666666666666667</v>
      </c>
      <c r="AL115" s="212">
        <f t="shared" ref="AL115:AL119" si="467">AK115*AI115</f>
        <v>1.6666666666666667</v>
      </c>
      <c r="AM115" s="211">
        <f>AI115</f>
        <v>1</v>
      </c>
      <c r="AN115" s="248" t="str">
        <f>AJ115</f>
        <v>Parks &amp; Buildings</v>
      </c>
      <c r="AO115" s="410">
        <f>AK115</f>
        <v>1.6666666666666667</v>
      </c>
      <c r="AP115" s="212">
        <f t="shared" ref="AP115:AP119" si="468">AO115*AM115</f>
        <v>1.6666666666666667</v>
      </c>
      <c r="AQ115" s="211">
        <f>AM115</f>
        <v>1</v>
      </c>
      <c r="AR115" s="248" t="str">
        <f>AN115</f>
        <v>Parks &amp; Buildings</v>
      </c>
      <c r="AS115" s="410">
        <f>AO115</f>
        <v>1.6666666666666667</v>
      </c>
      <c r="AT115" s="212">
        <f t="shared" ref="AT115:AT119" si="469">AS115*AQ115</f>
        <v>1.6666666666666667</v>
      </c>
      <c r="AU115" s="211">
        <f>AQ115</f>
        <v>1</v>
      </c>
      <c r="AV115" s="248" t="str">
        <f>AR115</f>
        <v>Parks &amp; Buildings</v>
      </c>
      <c r="AW115" s="410">
        <f>AS115</f>
        <v>1.6666666666666667</v>
      </c>
      <c r="AX115" s="212">
        <f t="shared" ref="AX115:AX119" si="470">AW115*AU115</f>
        <v>1.6666666666666667</v>
      </c>
      <c r="AY115" s="211">
        <f>AU115</f>
        <v>1</v>
      </c>
      <c r="AZ115" s="248" t="str">
        <f>AV115</f>
        <v>Parks &amp; Buildings</v>
      </c>
      <c r="BA115" s="410">
        <f>AW115</f>
        <v>1.6666666666666667</v>
      </c>
      <c r="BB115" s="260">
        <f t="shared" ref="BB115:BB119" si="471">BA115*AY115</f>
        <v>1.6666666666666667</v>
      </c>
      <c r="BC115" s="94"/>
      <c r="BD115" s="587">
        <f t="shared" ref="BD115:BD119" si="472">SUM(BB115,AX115,AT115,AP115,AL115,AH115,AD115,Z115,R115,N115,J115,V115,)</f>
        <v>20</v>
      </c>
      <c r="BE115" s="588"/>
      <c r="BF115" s="587">
        <v>0</v>
      </c>
      <c r="BG115" s="588"/>
      <c r="BH115" s="587">
        <v>25</v>
      </c>
      <c r="BI115" s="588"/>
      <c r="BJ115" s="587">
        <f t="shared" ref="BJ115" si="473">SUM(BF115,BH115)</f>
        <v>25</v>
      </c>
      <c r="BK115" s="588"/>
      <c r="BL115" s="587">
        <v>24.999999999999996</v>
      </c>
      <c r="BM115" s="127"/>
      <c r="BN115" s="587">
        <v>25</v>
      </c>
      <c r="BQ115" s="15"/>
    </row>
    <row r="116" spans="1:69" s="409" customFormat="1" x14ac:dyDescent="0.2">
      <c r="A116" s="108"/>
      <c r="B116" s="128"/>
      <c r="C116" s="95"/>
      <c r="D116" s="98"/>
      <c r="E116" s="111"/>
      <c r="F116" s="589"/>
      <c r="G116" s="590"/>
      <c r="H116" s="591"/>
      <c r="I116" s="592"/>
      <c r="J116" s="593">
        <f t="shared" si="460"/>
        <v>0</v>
      </c>
      <c r="K116" s="211">
        <f t="shared" ref="K116:K118" si="474">G116</f>
        <v>0</v>
      </c>
      <c r="L116" s="594">
        <f>H116</f>
        <v>0</v>
      </c>
      <c r="M116" s="410">
        <f t="shared" ref="M116:M118" si="475">I116</f>
        <v>0</v>
      </c>
      <c r="N116" s="593">
        <f t="shared" si="461"/>
        <v>0</v>
      </c>
      <c r="O116" s="211">
        <f t="shared" ref="O116:O118" si="476">K116</f>
        <v>0</v>
      </c>
      <c r="P116" s="594">
        <f>L116</f>
        <v>0</v>
      </c>
      <c r="Q116" s="410">
        <f t="shared" ref="Q116:Q119" si="477">M116</f>
        <v>0</v>
      </c>
      <c r="R116" s="593">
        <f t="shared" si="462"/>
        <v>0</v>
      </c>
      <c r="S116" s="211">
        <f t="shared" ref="S116:S119" si="478">O116</f>
        <v>0</v>
      </c>
      <c r="T116" s="594">
        <f>P116</f>
        <v>0</v>
      </c>
      <c r="U116" s="410">
        <f t="shared" ref="U116:U119" si="479">Q116</f>
        <v>0</v>
      </c>
      <c r="V116" s="593">
        <f t="shared" si="463"/>
        <v>0</v>
      </c>
      <c r="W116" s="211">
        <f t="shared" ref="W116:W119" si="480">S116</f>
        <v>0</v>
      </c>
      <c r="X116" s="594">
        <f>T116</f>
        <v>0</v>
      </c>
      <c r="Y116" s="410">
        <f t="shared" ref="Y116:Y119" si="481">U116</f>
        <v>0</v>
      </c>
      <c r="Z116" s="593">
        <f t="shared" si="464"/>
        <v>0</v>
      </c>
      <c r="AA116" s="211">
        <f t="shared" ref="AA116:AA119" si="482">W116</f>
        <v>0</v>
      </c>
      <c r="AB116" s="594">
        <f>X116</f>
        <v>0</v>
      </c>
      <c r="AC116" s="410">
        <f t="shared" ref="AC116:AC119" si="483">Y116</f>
        <v>0</v>
      </c>
      <c r="AD116" s="593">
        <f t="shared" si="465"/>
        <v>0</v>
      </c>
      <c r="AE116" s="211">
        <f t="shared" ref="AE116:AE119" si="484">AA116</f>
        <v>0</v>
      </c>
      <c r="AF116" s="594">
        <f>AB116</f>
        <v>0</v>
      </c>
      <c r="AG116" s="410">
        <f t="shared" ref="AG116:AG119" si="485">AC116</f>
        <v>0</v>
      </c>
      <c r="AH116" s="593">
        <f t="shared" si="466"/>
        <v>0</v>
      </c>
      <c r="AI116" s="211">
        <f t="shared" ref="AI116:AI119" si="486">AE116</f>
        <v>0</v>
      </c>
      <c r="AJ116" s="594">
        <f>AF116</f>
        <v>0</v>
      </c>
      <c r="AK116" s="410">
        <f t="shared" ref="AK116:AK119" si="487">AG116</f>
        <v>0</v>
      </c>
      <c r="AL116" s="593">
        <f t="shared" si="467"/>
        <v>0</v>
      </c>
      <c r="AM116" s="211">
        <f t="shared" ref="AM116:AM119" si="488">AI116</f>
        <v>0</v>
      </c>
      <c r="AN116" s="594">
        <f>AJ116</f>
        <v>0</v>
      </c>
      <c r="AO116" s="410">
        <f t="shared" ref="AO116:AO119" si="489">AK116</f>
        <v>0</v>
      </c>
      <c r="AP116" s="593">
        <f t="shared" si="468"/>
        <v>0</v>
      </c>
      <c r="AQ116" s="211">
        <f t="shared" ref="AQ116:AQ119" si="490">AM116</f>
        <v>0</v>
      </c>
      <c r="AR116" s="594">
        <f>AN116</f>
        <v>0</v>
      </c>
      <c r="AS116" s="410">
        <f t="shared" ref="AS116:AS119" si="491">AO116</f>
        <v>0</v>
      </c>
      <c r="AT116" s="593">
        <f t="shared" si="469"/>
        <v>0</v>
      </c>
      <c r="AU116" s="211">
        <f t="shared" ref="AU116:AU119" si="492">AQ116</f>
        <v>0</v>
      </c>
      <c r="AV116" s="594">
        <f>AR116</f>
        <v>0</v>
      </c>
      <c r="AW116" s="410">
        <f t="shared" ref="AW116:AW119" si="493">AS116</f>
        <v>0</v>
      </c>
      <c r="AX116" s="593">
        <f t="shared" si="470"/>
        <v>0</v>
      </c>
      <c r="AY116" s="211">
        <f t="shared" ref="AY116:AY119" si="494">AU116</f>
        <v>0</v>
      </c>
      <c r="AZ116" s="594">
        <f>AV116</f>
        <v>0</v>
      </c>
      <c r="BA116" s="410">
        <f t="shared" ref="BA116:BA119" si="495">AW116</f>
        <v>0</v>
      </c>
      <c r="BB116" s="595">
        <f t="shared" si="471"/>
        <v>0</v>
      </c>
      <c r="BC116" s="94"/>
      <c r="BD116" s="596">
        <f t="shared" si="472"/>
        <v>0</v>
      </c>
      <c r="BE116" s="596"/>
      <c r="BF116" s="596">
        <v>0</v>
      </c>
      <c r="BG116" s="596"/>
      <c r="BH116" s="596">
        <v>0</v>
      </c>
      <c r="BI116" s="596"/>
      <c r="BJ116" s="596">
        <v>0</v>
      </c>
      <c r="BK116" s="596"/>
      <c r="BL116" s="596">
        <v>0</v>
      </c>
      <c r="BM116" s="127"/>
      <c r="BN116" s="596"/>
    </row>
    <row r="117" spans="1:69" s="409" customFormat="1" x14ac:dyDescent="0.2">
      <c r="A117" s="108"/>
      <c r="B117" s="128"/>
      <c r="C117" s="95"/>
      <c r="D117" s="98"/>
      <c r="E117" s="111"/>
      <c r="F117" s="412"/>
      <c r="G117" s="213"/>
      <c r="H117" s="106"/>
      <c r="I117" s="411"/>
      <c r="J117" s="214">
        <f t="shared" si="460"/>
        <v>0</v>
      </c>
      <c r="K117" s="211">
        <f t="shared" si="474"/>
        <v>0</v>
      </c>
      <c r="L117" s="249">
        <f>H117</f>
        <v>0</v>
      </c>
      <c r="M117" s="410">
        <f t="shared" si="475"/>
        <v>0</v>
      </c>
      <c r="N117" s="214">
        <f t="shared" si="461"/>
        <v>0</v>
      </c>
      <c r="O117" s="211">
        <f t="shared" si="476"/>
        <v>0</v>
      </c>
      <c r="P117" s="249">
        <f>L117</f>
        <v>0</v>
      </c>
      <c r="Q117" s="410">
        <f t="shared" si="477"/>
        <v>0</v>
      </c>
      <c r="R117" s="214">
        <f t="shared" si="462"/>
        <v>0</v>
      </c>
      <c r="S117" s="211">
        <f t="shared" si="478"/>
        <v>0</v>
      </c>
      <c r="T117" s="249">
        <f>P117</f>
        <v>0</v>
      </c>
      <c r="U117" s="410">
        <f t="shared" si="479"/>
        <v>0</v>
      </c>
      <c r="V117" s="214">
        <f t="shared" si="463"/>
        <v>0</v>
      </c>
      <c r="W117" s="211">
        <f t="shared" si="480"/>
        <v>0</v>
      </c>
      <c r="X117" s="249">
        <f>T117</f>
        <v>0</v>
      </c>
      <c r="Y117" s="410">
        <f t="shared" si="481"/>
        <v>0</v>
      </c>
      <c r="Z117" s="214">
        <f t="shared" si="464"/>
        <v>0</v>
      </c>
      <c r="AA117" s="211">
        <f t="shared" si="482"/>
        <v>0</v>
      </c>
      <c r="AB117" s="249">
        <f>X117</f>
        <v>0</v>
      </c>
      <c r="AC117" s="410">
        <f t="shared" si="483"/>
        <v>0</v>
      </c>
      <c r="AD117" s="214">
        <f t="shared" si="465"/>
        <v>0</v>
      </c>
      <c r="AE117" s="211">
        <f t="shared" si="484"/>
        <v>0</v>
      </c>
      <c r="AF117" s="249">
        <f>AB117</f>
        <v>0</v>
      </c>
      <c r="AG117" s="410">
        <f t="shared" si="485"/>
        <v>0</v>
      </c>
      <c r="AH117" s="214">
        <f t="shared" si="466"/>
        <v>0</v>
      </c>
      <c r="AI117" s="211">
        <f t="shared" si="486"/>
        <v>0</v>
      </c>
      <c r="AJ117" s="249">
        <f>AF117</f>
        <v>0</v>
      </c>
      <c r="AK117" s="410">
        <f t="shared" si="487"/>
        <v>0</v>
      </c>
      <c r="AL117" s="214">
        <f t="shared" si="467"/>
        <v>0</v>
      </c>
      <c r="AM117" s="211">
        <f t="shared" si="488"/>
        <v>0</v>
      </c>
      <c r="AN117" s="249">
        <f>AJ117</f>
        <v>0</v>
      </c>
      <c r="AO117" s="410">
        <f t="shared" si="489"/>
        <v>0</v>
      </c>
      <c r="AP117" s="214">
        <f t="shared" si="468"/>
        <v>0</v>
      </c>
      <c r="AQ117" s="211">
        <f t="shared" si="490"/>
        <v>0</v>
      </c>
      <c r="AR117" s="249">
        <f>AN117</f>
        <v>0</v>
      </c>
      <c r="AS117" s="410">
        <f t="shared" si="491"/>
        <v>0</v>
      </c>
      <c r="AT117" s="214">
        <f t="shared" si="469"/>
        <v>0</v>
      </c>
      <c r="AU117" s="211">
        <f t="shared" si="492"/>
        <v>0</v>
      </c>
      <c r="AV117" s="249">
        <f>AR117</f>
        <v>0</v>
      </c>
      <c r="AW117" s="410">
        <f t="shared" si="493"/>
        <v>0</v>
      </c>
      <c r="AX117" s="214">
        <f t="shared" si="470"/>
        <v>0</v>
      </c>
      <c r="AY117" s="211">
        <f t="shared" si="494"/>
        <v>0</v>
      </c>
      <c r="AZ117" s="249">
        <f>AV117</f>
        <v>0</v>
      </c>
      <c r="BA117" s="410">
        <f t="shared" si="495"/>
        <v>0</v>
      </c>
      <c r="BB117" s="261">
        <f t="shared" si="471"/>
        <v>0</v>
      </c>
      <c r="BC117" s="94"/>
      <c r="BD117" s="596">
        <f t="shared" si="472"/>
        <v>0</v>
      </c>
      <c r="BE117" s="596"/>
      <c r="BF117" s="596">
        <v>0</v>
      </c>
      <c r="BG117" s="596"/>
      <c r="BH117" s="596">
        <v>0</v>
      </c>
      <c r="BI117" s="596"/>
      <c r="BJ117" s="596">
        <v>0</v>
      </c>
      <c r="BK117" s="596"/>
      <c r="BL117" s="596">
        <v>0</v>
      </c>
      <c r="BM117" s="127"/>
      <c r="BN117" s="596"/>
    </row>
    <row r="118" spans="1:69" s="409" customFormat="1" x14ac:dyDescent="0.2">
      <c r="A118" s="108"/>
      <c r="B118" s="128"/>
      <c r="C118" s="95"/>
      <c r="D118" s="98"/>
      <c r="E118" s="111"/>
      <c r="F118" s="412"/>
      <c r="G118" s="213"/>
      <c r="H118" s="106"/>
      <c r="I118" s="411"/>
      <c r="J118" s="214">
        <f t="shared" si="460"/>
        <v>0</v>
      </c>
      <c r="K118" s="211">
        <f t="shared" si="474"/>
        <v>0</v>
      </c>
      <c r="L118" s="249">
        <f>H118</f>
        <v>0</v>
      </c>
      <c r="M118" s="410">
        <f t="shared" si="475"/>
        <v>0</v>
      </c>
      <c r="N118" s="214">
        <f t="shared" si="461"/>
        <v>0</v>
      </c>
      <c r="O118" s="211">
        <f t="shared" si="476"/>
        <v>0</v>
      </c>
      <c r="P118" s="249">
        <f>L118</f>
        <v>0</v>
      </c>
      <c r="Q118" s="410">
        <f t="shared" si="477"/>
        <v>0</v>
      </c>
      <c r="R118" s="214">
        <f t="shared" si="462"/>
        <v>0</v>
      </c>
      <c r="S118" s="211">
        <f t="shared" si="478"/>
        <v>0</v>
      </c>
      <c r="T118" s="249">
        <f>P118</f>
        <v>0</v>
      </c>
      <c r="U118" s="410">
        <f t="shared" si="479"/>
        <v>0</v>
      </c>
      <c r="V118" s="214">
        <f t="shared" si="463"/>
        <v>0</v>
      </c>
      <c r="W118" s="211">
        <f t="shared" si="480"/>
        <v>0</v>
      </c>
      <c r="X118" s="249">
        <f>T118</f>
        <v>0</v>
      </c>
      <c r="Y118" s="410">
        <f t="shared" si="481"/>
        <v>0</v>
      </c>
      <c r="Z118" s="214">
        <f t="shared" si="464"/>
        <v>0</v>
      </c>
      <c r="AA118" s="211">
        <f t="shared" si="482"/>
        <v>0</v>
      </c>
      <c r="AB118" s="249">
        <f>X118</f>
        <v>0</v>
      </c>
      <c r="AC118" s="410">
        <f t="shared" si="483"/>
        <v>0</v>
      </c>
      <c r="AD118" s="214">
        <f t="shared" si="465"/>
        <v>0</v>
      </c>
      <c r="AE118" s="211">
        <f t="shared" si="484"/>
        <v>0</v>
      </c>
      <c r="AF118" s="249">
        <f>AB118</f>
        <v>0</v>
      </c>
      <c r="AG118" s="410">
        <f t="shared" si="485"/>
        <v>0</v>
      </c>
      <c r="AH118" s="214">
        <f t="shared" si="466"/>
        <v>0</v>
      </c>
      <c r="AI118" s="211">
        <f t="shared" si="486"/>
        <v>0</v>
      </c>
      <c r="AJ118" s="249">
        <f>AF118</f>
        <v>0</v>
      </c>
      <c r="AK118" s="410">
        <f t="shared" si="487"/>
        <v>0</v>
      </c>
      <c r="AL118" s="214">
        <f t="shared" si="467"/>
        <v>0</v>
      </c>
      <c r="AM118" s="211">
        <f t="shared" si="488"/>
        <v>0</v>
      </c>
      <c r="AN118" s="249">
        <f>AJ118</f>
        <v>0</v>
      </c>
      <c r="AO118" s="410">
        <f t="shared" si="489"/>
        <v>0</v>
      </c>
      <c r="AP118" s="214">
        <f t="shared" si="468"/>
        <v>0</v>
      </c>
      <c r="AQ118" s="211">
        <f t="shared" si="490"/>
        <v>0</v>
      </c>
      <c r="AR118" s="249">
        <f>AN118</f>
        <v>0</v>
      </c>
      <c r="AS118" s="410">
        <f t="shared" si="491"/>
        <v>0</v>
      </c>
      <c r="AT118" s="214">
        <f t="shared" si="469"/>
        <v>0</v>
      </c>
      <c r="AU118" s="211">
        <f t="shared" si="492"/>
        <v>0</v>
      </c>
      <c r="AV118" s="249">
        <f>AR118</f>
        <v>0</v>
      </c>
      <c r="AW118" s="410">
        <f t="shared" si="493"/>
        <v>0</v>
      </c>
      <c r="AX118" s="214">
        <f t="shared" si="470"/>
        <v>0</v>
      </c>
      <c r="AY118" s="211">
        <f t="shared" si="494"/>
        <v>0</v>
      </c>
      <c r="AZ118" s="249">
        <f>AV118</f>
        <v>0</v>
      </c>
      <c r="BA118" s="410">
        <f t="shared" si="495"/>
        <v>0</v>
      </c>
      <c r="BB118" s="261">
        <f t="shared" si="471"/>
        <v>0</v>
      </c>
      <c r="BC118" s="94"/>
      <c r="BD118" s="596">
        <f t="shared" si="472"/>
        <v>0</v>
      </c>
      <c r="BE118" s="596"/>
      <c r="BF118" s="596">
        <v>0</v>
      </c>
      <c r="BG118" s="596"/>
      <c r="BH118" s="596">
        <v>0</v>
      </c>
      <c r="BI118" s="596"/>
      <c r="BJ118" s="596">
        <v>0</v>
      </c>
      <c r="BK118" s="596"/>
      <c r="BL118" s="596">
        <v>0</v>
      </c>
      <c r="BM118" s="127"/>
      <c r="BN118" s="596"/>
    </row>
    <row r="119" spans="1:69" s="409" customFormat="1" x14ac:dyDescent="0.2">
      <c r="A119" s="108"/>
      <c r="B119" s="128"/>
      <c r="C119" s="95"/>
      <c r="D119" s="98"/>
      <c r="E119" s="111"/>
      <c r="F119" s="412"/>
      <c r="G119" s="213"/>
      <c r="H119" s="106"/>
      <c r="I119" s="411"/>
      <c r="J119" s="214">
        <f t="shared" si="460"/>
        <v>0</v>
      </c>
      <c r="K119" s="213">
        <v>1</v>
      </c>
      <c r="L119" s="249">
        <f>H119</f>
        <v>0</v>
      </c>
      <c r="M119" s="410">
        <f>I119</f>
        <v>0</v>
      </c>
      <c r="N119" s="214">
        <f t="shared" si="461"/>
        <v>0</v>
      </c>
      <c r="O119" s="211">
        <v>1</v>
      </c>
      <c r="P119" s="249">
        <f>L119</f>
        <v>0</v>
      </c>
      <c r="Q119" s="410">
        <f t="shared" si="477"/>
        <v>0</v>
      </c>
      <c r="R119" s="214">
        <f t="shared" si="462"/>
        <v>0</v>
      </c>
      <c r="S119" s="211">
        <f t="shared" si="478"/>
        <v>1</v>
      </c>
      <c r="T119" s="249">
        <f>P119</f>
        <v>0</v>
      </c>
      <c r="U119" s="410">
        <f t="shared" si="479"/>
        <v>0</v>
      </c>
      <c r="V119" s="214">
        <f t="shared" si="463"/>
        <v>0</v>
      </c>
      <c r="W119" s="211">
        <f t="shared" si="480"/>
        <v>1</v>
      </c>
      <c r="X119" s="249">
        <f>T119</f>
        <v>0</v>
      </c>
      <c r="Y119" s="410">
        <f t="shared" si="481"/>
        <v>0</v>
      </c>
      <c r="Z119" s="214">
        <f t="shared" si="464"/>
        <v>0</v>
      </c>
      <c r="AA119" s="211">
        <f t="shared" si="482"/>
        <v>1</v>
      </c>
      <c r="AB119" s="249">
        <f>X119</f>
        <v>0</v>
      </c>
      <c r="AC119" s="410">
        <f t="shared" si="483"/>
        <v>0</v>
      </c>
      <c r="AD119" s="214">
        <f t="shared" si="465"/>
        <v>0</v>
      </c>
      <c r="AE119" s="211">
        <f t="shared" si="484"/>
        <v>1</v>
      </c>
      <c r="AF119" s="249">
        <f>AB119</f>
        <v>0</v>
      </c>
      <c r="AG119" s="410">
        <f t="shared" si="485"/>
        <v>0</v>
      </c>
      <c r="AH119" s="214">
        <f t="shared" si="466"/>
        <v>0</v>
      </c>
      <c r="AI119" s="211">
        <f t="shared" si="486"/>
        <v>1</v>
      </c>
      <c r="AJ119" s="249">
        <f>AF119</f>
        <v>0</v>
      </c>
      <c r="AK119" s="410">
        <f t="shared" si="487"/>
        <v>0</v>
      </c>
      <c r="AL119" s="214">
        <f t="shared" si="467"/>
        <v>0</v>
      </c>
      <c r="AM119" s="211">
        <f t="shared" si="488"/>
        <v>1</v>
      </c>
      <c r="AN119" s="249">
        <f>AJ119</f>
        <v>0</v>
      </c>
      <c r="AO119" s="410">
        <f t="shared" si="489"/>
        <v>0</v>
      </c>
      <c r="AP119" s="214">
        <f t="shared" si="468"/>
        <v>0</v>
      </c>
      <c r="AQ119" s="211">
        <f t="shared" si="490"/>
        <v>1</v>
      </c>
      <c r="AR119" s="249">
        <f>AN119</f>
        <v>0</v>
      </c>
      <c r="AS119" s="410">
        <f t="shared" si="491"/>
        <v>0</v>
      </c>
      <c r="AT119" s="214">
        <f t="shared" si="469"/>
        <v>0</v>
      </c>
      <c r="AU119" s="211">
        <f t="shared" si="492"/>
        <v>1</v>
      </c>
      <c r="AV119" s="249">
        <f>AR119</f>
        <v>0</v>
      </c>
      <c r="AW119" s="410">
        <f t="shared" si="493"/>
        <v>0</v>
      </c>
      <c r="AX119" s="214">
        <f t="shared" si="470"/>
        <v>0</v>
      </c>
      <c r="AY119" s="211">
        <f t="shared" si="494"/>
        <v>1</v>
      </c>
      <c r="AZ119" s="249">
        <f>AV119</f>
        <v>0</v>
      </c>
      <c r="BA119" s="410">
        <f t="shared" si="495"/>
        <v>0</v>
      </c>
      <c r="BB119" s="261">
        <f t="shared" si="471"/>
        <v>0</v>
      </c>
      <c r="BC119" s="94"/>
      <c r="BD119" s="596">
        <f t="shared" si="472"/>
        <v>0</v>
      </c>
      <c r="BE119" s="596"/>
      <c r="BF119" s="596">
        <v>0</v>
      </c>
      <c r="BG119" s="596"/>
      <c r="BH119" s="596">
        <v>0</v>
      </c>
      <c r="BI119" s="596"/>
      <c r="BJ119" s="596">
        <v>0</v>
      </c>
      <c r="BK119" s="596"/>
      <c r="BL119" s="596">
        <v>0</v>
      </c>
      <c r="BM119" s="127"/>
      <c r="BN119" s="596"/>
    </row>
    <row r="120" spans="1:69" s="409" customFormat="1" ht="12.75" customHeight="1" x14ac:dyDescent="0.2">
      <c r="A120" s="108"/>
      <c r="B120" s="128"/>
      <c r="C120" s="96"/>
      <c r="D120" s="99"/>
      <c r="E120" s="112"/>
      <c r="F120" s="102"/>
      <c r="G120" s="215"/>
      <c r="H120" s="103"/>
      <c r="I120" s="104" t="s">
        <v>132</v>
      </c>
      <c r="J120" s="214">
        <f>SUM(J115:J119)</f>
        <v>1.6666666666666667</v>
      </c>
      <c r="K120" s="215"/>
      <c r="L120" s="103"/>
      <c r="M120" s="104" t="s">
        <v>118</v>
      </c>
      <c r="N120" s="214">
        <f>SUM(N115:N119)</f>
        <v>1.6666666666666667</v>
      </c>
      <c r="O120" s="215"/>
      <c r="P120" s="103"/>
      <c r="Q120" s="104" t="s">
        <v>119</v>
      </c>
      <c r="R120" s="214">
        <f>SUM(R115:R119)</f>
        <v>1.6666666666666667</v>
      </c>
      <c r="S120" s="215"/>
      <c r="T120" s="103"/>
      <c r="U120" s="104" t="s">
        <v>120</v>
      </c>
      <c r="V120" s="214">
        <f>SUM(V115:V119)</f>
        <v>1.6666666666666667</v>
      </c>
      <c r="W120" s="215"/>
      <c r="X120" s="103"/>
      <c r="Y120" s="104" t="s">
        <v>121</v>
      </c>
      <c r="Z120" s="214">
        <f>SUM(Z115:Z119)</f>
        <v>1.6666666666666667</v>
      </c>
      <c r="AA120" s="215"/>
      <c r="AB120" s="103"/>
      <c r="AC120" s="104" t="s">
        <v>122</v>
      </c>
      <c r="AD120" s="214">
        <f>SUM(AD115:AD119)</f>
        <v>1.6666666666666667</v>
      </c>
      <c r="AE120" s="215"/>
      <c r="AF120" s="103"/>
      <c r="AG120" s="104" t="s">
        <v>123</v>
      </c>
      <c r="AH120" s="214">
        <f>SUM(AH115:AH119)</f>
        <v>1.6666666666666667</v>
      </c>
      <c r="AI120" s="215"/>
      <c r="AJ120" s="103"/>
      <c r="AK120" s="104" t="s">
        <v>124</v>
      </c>
      <c r="AL120" s="214">
        <f>SUM(AL115:AL119)</f>
        <v>1.6666666666666667</v>
      </c>
      <c r="AM120" s="215"/>
      <c r="AN120" s="103"/>
      <c r="AO120" s="104" t="s">
        <v>125</v>
      </c>
      <c r="AP120" s="214">
        <f>SUM(AP115:AP119)</f>
        <v>1.6666666666666667</v>
      </c>
      <c r="AQ120" s="215"/>
      <c r="AR120" s="103"/>
      <c r="AS120" s="104" t="s">
        <v>126</v>
      </c>
      <c r="AT120" s="214">
        <f>SUM(AT115:AT119)</f>
        <v>1.6666666666666667</v>
      </c>
      <c r="AU120" s="215"/>
      <c r="AV120" s="103"/>
      <c r="AW120" s="104" t="s">
        <v>127</v>
      </c>
      <c r="AX120" s="214">
        <f>SUM(AX115:AX119)</f>
        <v>1.6666666666666667</v>
      </c>
      <c r="AY120" s="215"/>
      <c r="AZ120" s="103"/>
      <c r="BA120" s="104" t="s">
        <v>128</v>
      </c>
      <c r="BB120" s="261">
        <f>SUM(BB115:BB119)</f>
        <v>1.6666666666666667</v>
      </c>
      <c r="BC120" s="94"/>
      <c r="BD120" s="93">
        <f>SUM(BD115:BD119)</f>
        <v>20</v>
      </c>
      <c r="BE120" s="92"/>
      <c r="BF120" s="93">
        <f>SUM(BF115:BF119)</f>
        <v>0</v>
      </c>
      <c r="BG120" s="92"/>
      <c r="BH120" s="93">
        <f>SUM(BH115:BH119)</f>
        <v>25</v>
      </c>
      <c r="BI120" s="92"/>
      <c r="BJ120" s="93">
        <f t="shared" ref="BJ120" si="496">SUM(BF120,BH120)</f>
        <v>25</v>
      </c>
      <c r="BK120" s="92"/>
      <c r="BL120" s="93">
        <v>24.999999999999996</v>
      </c>
      <c r="BM120" s="127"/>
      <c r="BN120" s="93">
        <f>SUM(BN115:BN119)</f>
        <v>25</v>
      </c>
    </row>
    <row r="121" spans="1:69" s="409" customFormat="1" ht="5.0999999999999996" customHeight="1" x14ac:dyDescent="0.2">
      <c r="A121" s="108"/>
      <c r="B121" s="128"/>
      <c r="C121" s="32"/>
      <c r="D121" s="33"/>
      <c r="E121" s="27"/>
      <c r="F121" s="51"/>
      <c r="G121" s="226"/>
      <c r="H121" s="52"/>
      <c r="I121" s="431"/>
      <c r="J121" s="227"/>
      <c r="K121" s="226"/>
      <c r="L121" s="52"/>
      <c r="M121" s="431"/>
      <c r="N121" s="227"/>
      <c r="O121" s="226"/>
      <c r="P121" s="52"/>
      <c r="Q121" s="431"/>
      <c r="R121" s="227"/>
      <c r="S121" s="226"/>
      <c r="T121" s="52"/>
      <c r="U121" s="431"/>
      <c r="V121" s="227"/>
      <c r="W121" s="226"/>
      <c r="X121" s="52"/>
      <c r="Y121" s="431"/>
      <c r="Z121" s="227"/>
      <c r="AA121" s="226"/>
      <c r="AB121" s="52"/>
      <c r="AC121" s="431"/>
      <c r="AD121" s="227"/>
      <c r="AE121" s="226"/>
      <c r="AF121" s="52"/>
      <c r="AG121" s="431"/>
      <c r="AH121" s="227"/>
      <c r="AI121" s="226"/>
      <c r="AJ121" s="52"/>
      <c r="AK121" s="431"/>
      <c r="AL121" s="227"/>
      <c r="AM121" s="226"/>
      <c r="AN121" s="52"/>
      <c r="AO121" s="431"/>
      <c r="AP121" s="227"/>
      <c r="AQ121" s="226"/>
      <c r="AR121" s="52"/>
      <c r="AS121" s="431"/>
      <c r="AT121" s="227"/>
      <c r="AU121" s="226"/>
      <c r="AV121" s="52"/>
      <c r="AW121" s="431"/>
      <c r="AX121" s="227"/>
      <c r="AY121" s="226"/>
      <c r="AZ121" s="52"/>
      <c r="BA121" s="431"/>
      <c r="BB121" s="267"/>
      <c r="BC121" s="34"/>
      <c r="BD121" s="11"/>
      <c r="BE121" s="11"/>
      <c r="BF121" s="11"/>
      <c r="BG121" s="11"/>
      <c r="BH121" s="11"/>
      <c r="BI121" s="11"/>
      <c r="BJ121" s="11"/>
      <c r="BK121" s="11"/>
      <c r="BL121" s="11"/>
      <c r="BM121" s="127"/>
      <c r="BN121" s="11"/>
    </row>
    <row r="122" spans="1:69" s="443" customFormat="1" ht="15" x14ac:dyDescent="0.25">
      <c r="A122" s="434"/>
      <c r="B122" s="435"/>
      <c r="C122" s="436"/>
      <c r="D122" s="437"/>
      <c r="E122" s="437"/>
      <c r="F122" s="238" t="s">
        <v>136</v>
      </c>
      <c r="G122" s="438"/>
      <c r="H122" s="439"/>
      <c r="I122" s="440"/>
      <c r="J122" s="441">
        <f>SUM(J120,J113,J106,J99,J92,J85)</f>
        <v>1768.3333333333335</v>
      </c>
      <c r="K122" s="438"/>
      <c r="L122" s="439"/>
      <c r="M122" s="439"/>
      <c r="N122" s="441">
        <f>SUM(N120,N113,N106,N99,N92,N85)</f>
        <v>1768.3333333333335</v>
      </c>
      <c r="O122" s="438"/>
      <c r="P122" s="439"/>
      <c r="Q122" s="440"/>
      <c r="R122" s="441">
        <f>SUM(R120,R113,R106,R99,R92,R85)</f>
        <v>1768.3333333333335</v>
      </c>
      <c r="S122" s="438"/>
      <c r="T122" s="439"/>
      <c r="U122" s="440"/>
      <c r="V122" s="441">
        <f>SUM(V120,V113,V106,V99,V92,V85)</f>
        <v>1768.3333333333335</v>
      </c>
      <c r="W122" s="438"/>
      <c r="X122" s="439"/>
      <c r="Y122" s="440"/>
      <c r="Z122" s="441">
        <f>SUM(Z120,Z113,Z106,Z99,Z92,Z85)</f>
        <v>1768.3333333333335</v>
      </c>
      <c r="AA122" s="438"/>
      <c r="AB122" s="439"/>
      <c r="AC122" s="440"/>
      <c r="AD122" s="441">
        <f>SUM(AD120,AD113,AD106,AD99,AD92,AD85)</f>
        <v>1768.3333333333335</v>
      </c>
      <c r="AE122" s="438"/>
      <c r="AF122" s="439"/>
      <c r="AG122" s="440"/>
      <c r="AH122" s="441">
        <f>SUM(AH120,AH113,AH106,AH99,AH92,AH85)</f>
        <v>1768.3333333333335</v>
      </c>
      <c r="AI122" s="438"/>
      <c r="AJ122" s="439"/>
      <c r="AK122" s="440"/>
      <c r="AL122" s="441">
        <f>SUM(AL120,AL113,AL106,AL99,AL92,AL85)</f>
        <v>1768.3333333333335</v>
      </c>
      <c r="AM122" s="438"/>
      <c r="AN122" s="439"/>
      <c r="AO122" s="440"/>
      <c r="AP122" s="441">
        <f>SUM(AP120,AP113,AP106,AP99,AP92,AP85)</f>
        <v>1768.3333333333335</v>
      </c>
      <c r="AQ122" s="438"/>
      <c r="AR122" s="439"/>
      <c r="AS122" s="440"/>
      <c r="AT122" s="441">
        <f>SUM(AT120,AT113,AT106,AT99,AT92,AT85)</f>
        <v>1768.3333333333335</v>
      </c>
      <c r="AU122" s="438"/>
      <c r="AV122" s="439"/>
      <c r="AW122" s="440"/>
      <c r="AX122" s="441">
        <f>SUM(AX120,AX113,AX106,AX99,AX92,AX85)</f>
        <v>1768.3333333333335</v>
      </c>
      <c r="AY122" s="438"/>
      <c r="AZ122" s="439"/>
      <c r="BA122" s="440"/>
      <c r="BB122" s="441">
        <f>SUM(BB120,BB113,BB106,BB99,BB92,BB85)</f>
        <v>1768.3333333333335</v>
      </c>
      <c r="BC122" s="440"/>
      <c r="BD122" s="442">
        <f>SUM(BD120,BD113,BD106,BD99,BD92,BD85)</f>
        <v>21220</v>
      </c>
      <c r="BE122" s="117"/>
      <c r="BF122" s="442">
        <f>SUM(BF120,BF113,BF106,BF99,BF92,BF85)</f>
        <v>16000</v>
      </c>
      <c r="BG122" s="117"/>
      <c r="BH122" s="442">
        <f>SUM(BH120,BH113,BH106,BH99,BH92,BH85)</f>
        <v>22320</v>
      </c>
      <c r="BI122" s="117"/>
      <c r="BJ122" s="442">
        <f>SUM(BJ85,BJ92,BJ99,BJ106,BJ113,BJ120)</f>
        <v>38320</v>
      </c>
      <c r="BK122" s="117"/>
      <c r="BL122" s="442">
        <v>24274.999992000001</v>
      </c>
      <c r="BM122" s="130"/>
      <c r="BN122" s="442">
        <f>SUM(BN120,BN113,BN106,BN99,BN92,BN85)</f>
        <v>29382.5</v>
      </c>
    </row>
    <row r="123" spans="1:69" s="409" customFormat="1" ht="5.0999999999999996" customHeight="1" x14ac:dyDescent="0.2">
      <c r="A123" s="108"/>
      <c r="B123" s="128"/>
      <c r="C123" s="32"/>
      <c r="D123" s="33"/>
      <c r="E123" s="27"/>
      <c r="F123" s="51"/>
      <c r="G123" s="226"/>
      <c r="H123" s="52"/>
      <c r="I123" s="431"/>
      <c r="J123" s="227"/>
      <c r="K123" s="226"/>
      <c r="L123" s="52"/>
      <c r="M123" s="431"/>
      <c r="N123" s="227"/>
      <c r="O123" s="226"/>
      <c r="P123" s="52"/>
      <c r="Q123" s="431"/>
      <c r="R123" s="227"/>
      <c r="S123" s="226"/>
      <c r="T123" s="52"/>
      <c r="U123" s="431"/>
      <c r="V123" s="227"/>
      <c r="W123" s="226"/>
      <c r="X123" s="52"/>
      <c r="Y123" s="431"/>
      <c r="Z123" s="227"/>
      <c r="AA123" s="226"/>
      <c r="AB123" s="52"/>
      <c r="AC123" s="431"/>
      <c r="AD123" s="227"/>
      <c r="AE123" s="226"/>
      <c r="AF123" s="52"/>
      <c r="AG123" s="431"/>
      <c r="AH123" s="227"/>
      <c r="AI123" s="226"/>
      <c r="AJ123" s="52"/>
      <c r="AK123" s="431"/>
      <c r="AL123" s="227"/>
      <c r="AM123" s="226"/>
      <c r="AN123" s="52"/>
      <c r="AO123" s="431"/>
      <c r="AP123" s="227"/>
      <c r="AQ123" s="226"/>
      <c r="AR123" s="52"/>
      <c r="AS123" s="431"/>
      <c r="AT123" s="227"/>
      <c r="AU123" s="226"/>
      <c r="AV123" s="52"/>
      <c r="AW123" s="431"/>
      <c r="AX123" s="227"/>
      <c r="AY123" s="226"/>
      <c r="AZ123" s="52"/>
      <c r="BA123" s="431"/>
      <c r="BB123" s="267"/>
      <c r="BC123" s="34"/>
      <c r="BD123" s="11"/>
      <c r="BE123" s="11"/>
      <c r="BF123" s="11"/>
      <c r="BG123" s="11"/>
      <c r="BH123" s="11"/>
      <c r="BI123" s="11"/>
      <c r="BJ123" s="11"/>
      <c r="BK123" s="11"/>
      <c r="BL123" s="11"/>
      <c r="BM123" s="127"/>
      <c r="BN123" s="11"/>
    </row>
    <row r="124" spans="1:69" s="409" customFormat="1" x14ac:dyDescent="0.2">
      <c r="A124" s="108"/>
      <c r="B124" s="128"/>
      <c r="C124" s="577">
        <f>'General Fund Budget Summary'!A37</f>
        <v>45000</v>
      </c>
      <c r="D124" s="577"/>
      <c r="E124" s="597" t="str">
        <f>'General Fund Budget Summary'!B37</f>
        <v>Grant Income</v>
      </c>
      <c r="F124" s="580"/>
      <c r="G124" s="581"/>
      <c r="H124" s="582"/>
      <c r="I124" s="583"/>
      <c r="J124" s="584"/>
      <c r="K124" s="581"/>
      <c r="L124" s="582"/>
      <c r="M124" s="583"/>
      <c r="N124" s="584"/>
      <c r="O124" s="581"/>
      <c r="P124" s="582"/>
      <c r="Q124" s="583"/>
      <c r="R124" s="584"/>
      <c r="S124" s="581"/>
      <c r="T124" s="582"/>
      <c r="U124" s="583"/>
      <c r="V124" s="584"/>
      <c r="W124" s="581"/>
      <c r="X124" s="582"/>
      <c r="Y124" s="583"/>
      <c r="Z124" s="584"/>
      <c r="AA124" s="581"/>
      <c r="AB124" s="582"/>
      <c r="AC124" s="583"/>
      <c r="AD124" s="584"/>
      <c r="AE124" s="581"/>
      <c r="AF124" s="582"/>
      <c r="AG124" s="583"/>
      <c r="AH124" s="584"/>
      <c r="AI124" s="581"/>
      <c r="AJ124" s="582"/>
      <c r="AK124" s="583"/>
      <c r="AL124" s="584"/>
      <c r="AM124" s="581"/>
      <c r="AN124" s="582"/>
      <c r="AO124" s="583"/>
      <c r="AP124" s="584"/>
      <c r="AQ124" s="581"/>
      <c r="AR124" s="582"/>
      <c r="AS124" s="583"/>
      <c r="AT124" s="584"/>
      <c r="AU124" s="581"/>
      <c r="AV124" s="582"/>
      <c r="AW124" s="583"/>
      <c r="AX124" s="584"/>
      <c r="AY124" s="581"/>
      <c r="AZ124" s="582"/>
      <c r="BA124" s="583"/>
      <c r="BB124" s="585"/>
      <c r="BC124" s="34"/>
      <c r="BD124" s="11"/>
      <c r="BE124" s="11"/>
      <c r="BF124" s="11"/>
      <c r="BG124" s="11"/>
      <c r="BH124" s="11"/>
      <c r="BI124" s="11"/>
      <c r="BJ124" s="11"/>
      <c r="BK124" s="11"/>
      <c r="BL124" s="11"/>
      <c r="BM124" s="127"/>
      <c r="BN124" s="11"/>
    </row>
    <row r="125" spans="1:69" s="409" customFormat="1" ht="5.0999999999999996" customHeight="1" x14ac:dyDescent="0.2">
      <c r="A125" s="108"/>
      <c r="B125" s="128"/>
      <c r="C125" s="32"/>
      <c r="D125" s="33"/>
      <c r="E125" s="27"/>
      <c r="F125" s="51"/>
      <c r="G125" s="226"/>
      <c r="H125" s="52"/>
      <c r="I125" s="431"/>
      <c r="J125" s="227"/>
      <c r="K125" s="226"/>
      <c r="L125" s="52"/>
      <c r="M125" s="431"/>
      <c r="N125" s="227"/>
      <c r="O125" s="226"/>
      <c r="P125" s="52"/>
      <c r="Q125" s="431"/>
      <c r="R125" s="227"/>
      <c r="S125" s="226"/>
      <c r="T125" s="52"/>
      <c r="U125" s="431"/>
      <c r="V125" s="227"/>
      <c r="W125" s="226"/>
      <c r="X125" s="52"/>
      <c r="Y125" s="431"/>
      <c r="Z125" s="227"/>
      <c r="AA125" s="226"/>
      <c r="AB125" s="52"/>
      <c r="AC125" s="431"/>
      <c r="AD125" s="227"/>
      <c r="AE125" s="226"/>
      <c r="AF125" s="52"/>
      <c r="AG125" s="431"/>
      <c r="AH125" s="227"/>
      <c r="AI125" s="226"/>
      <c r="AJ125" s="52"/>
      <c r="AK125" s="431"/>
      <c r="AL125" s="227"/>
      <c r="AM125" s="226"/>
      <c r="AN125" s="52"/>
      <c r="AO125" s="431"/>
      <c r="AP125" s="227"/>
      <c r="AQ125" s="226"/>
      <c r="AR125" s="52"/>
      <c r="AS125" s="431"/>
      <c r="AT125" s="227"/>
      <c r="AU125" s="226"/>
      <c r="AV125" s="52"/>
      <c r="AW125" s="431"/>
      <c r="AX125" s="227"/>
      <c r="AY125" s="226"/>
      <c r="AZ125" s="52"/>
      <c r="BA125" s="431"/>
      <c r="BB125" s="267"/>
      <c r="BC125" s="34"/>
      <c r="BD125" s="11"/>
      <c r="BE125" s="11"/>
      <c r="BF125" s="11"/>
      <c r="BG125" s="11"/>
      <c r="BH125" s="11"/>
      <c r="BI125" s="11"/>
      <c r="BJ125" s="11"/>
      <c r="BK125" s="11"/>
      <c r="BL125" s="11"/>
      <c r="BM125" s="127"/>
      <c r="BN125" s="11"/>
    </row>
    <row r="126" spans="1:69" s="409" customFormat="1" x14ac:dyDescent="0.2">
      <c r="A126" s="586" t="s">
        <v>131</v>
      </c>
      <c r="B126" s="128"/>
      <c r="C126" s="97">
        <f>'General Fund Budget Summary'!A38</f>
        <v>45040</v>
      </c>
      <c r="D126" s="97"/>
      <c r="E126" s="97" t="str">
        <f>'General Fund Budget Summary'!C38</f>
        <v>Jeffco Joint Venture</v>
      </c>
      <c r="F126" s="204"/>
      <c r="G126" s="211">
        <v>1</v>
      </c>
      <c r="H126" s="105"/>
      <c r="I126" s="410">
        <v>0</v>
      </c>
      <c r="J126" s="212">
        <f t="shared" ref="J126:J130" si="497">I126*G126</f>
        <v>0</v>
      </c>
      <c r="K126" s="211">
        <f>G126</f>
        <v>1</v>
      </c>
      <c r="L126" s="248">
        <f>H126</f>
        <v>0</v>
      </c>
      <c r="M126" s="410">
        <f>I126</f>
        <v>0</v>
      </c>
      <c r="N126" s="212">
        <f t="shared" ref="N126:N130" si="498">M126*K126</f>
        <v>0</v>
      </c>
      <c r="O126" s="211">
        <f>K126</f>
        <v>1</v>
      </c>
      <c r="P126" s="248">
        <f>L126</f>
        <v>0</v>
      </c>
      <c r="Q126" s="410">
        <f>M126</f>
        <v>0</v>
      </c>
      <c r="R126" s="212">
        <f t="shared" ref="R126:R130" si="499">Q126*O126</f>
        <v>0</v>
      </c>
      <c r="S126" s="211">
        <f>O126</f>
        <v>1</v>
      </c>
      <c r="T126" s="248">
        <f>P126</f>
        <v>0</v>
      </c>
      <c r="U126" s="410">
        <f>Q126</f>
        <v>0</v>
      </c>
      <c r="V126" s="212">
        <f t="shared" ref="V126:V130" si="500">U126*S126</f>
        <v>0</v>
      </c>
      <c r="W126" s="211">
        <f>S126</f>
        <v>1</v>
      </c>
      <c r="X126" s="248">
        <f>T126</f>
        <v>0</v>
      </c>
      <c r="Y126" s="410">
        <f>U126</f>
        <v>0</v>
      </c>
      <c r="Z126" s="212">
        <f t="shared" ref="Z126:Z130" si="501">Y126*W126</f>
        <v>0</v>
      </c>
      <c r="AA126" s="211">
        <f>W126</f>
        <v>1</v>
      </c>
      <c r="AB126" s="248">
        <f>X126</f>
        <v>0</v>
      </c>
      <c r="AC126" s="410">
        <f>Y126</f>
        <v>0</v>
      </c>
      <c r="AD126" s="212">
        <f t="shared" ref="AD126:AD130" si="502">AC126*AA126</f>
        <v>0</v>
      </c>
      <c r="AE126" s="211">
        <f>AA126</f>
        <v>1</v>
      </c>
      <c r="AF126" s="248">
        <f>AB126</f>
        <v>0</v>
      </c>
      <c r="AG126" s="410">
        <f>AC126</f>
        <v>0</v>
      </c>
      <c r="AH126" s="212">
        <f t="shared" ref="AH126:AH130" si="503">AG126*AE126</f>
        <v>0</v>
      </c>
      <c r="AI126" s="211">
        <f>AE126</f>
        <v>1</v>
      </c>
      <c r="AJ126" s="248">
        <f>AF126</f>
        <v>0</v>
      </c>
      <c r="AK126" s="410">
        <f>AG126</f>
        <v>0</v>
      </c>
      <c r="AL126" s="212">
        <f t="shared" ref="AL126:AL130" si="504">AK126*AI126</f>
        <v>0</v>
      </c>
      <c r="AM126" s="211">
        <f>AI126</f>
        <v>1</v>
      </c>
      <c r="AN126" s="248">
        <f>AJ126</f>
        <v>0</v>
      </c>
      <c r="AO126" s="410">
        <f>AK126</f>
        <v>0</v>
      </c>
      <c r="AP126" s="212">
        <f t="shared" ref="AP126:AP130" si="505">AO126*AM126</f>
        <v>0</v>
      </c>
      <c r="AQ126" s="211">
        <f>AM126</f>
        <v>1</v>
      </c>
      <c r="AR126" s="248">
        <f>AN126</f>
        <v>0</v>
      </c>
      <c r="AS126" s="410">
        <f>AO126</f>
        <v>0</v>
      </c>
      <c r="AT126" s="212">
        <f t="shared" ref="AT126:AT130" si="506">AS126*AQ126</f>
        <v>0</v>
      </c>
      <c r="AU126" s="211">
        <f>AQ126</f>
        <v>1</v>
      </c>
      <c r="AV126" s="248">
        <f>AR126</f>
        <v>0</v>
      </c>
      <c r="AW126" s="410">
        <f>AS126</f>
        <v>0</v>
      </c>
      <c r="AX126" s="212">
        <f t="shared" ref="AX126:AX130" si="507">AW126*AU126</f>
        <v>0</v>
      </c>
      <c r="AY126" s="211">
        <f>AU126</f>
        <v>1</v>
      </c>
      <c r="AZ126" s="248">
        <f>AV126</f>
        <v>0</v>
      </c>
      <c r="BA126" s="410">
        <f>AW126</f>
        <v>0</v>
      </c>
      <c r="BB126" s="260">
        <f t="shared" ref="BB126:BB130" si="508">BA126*AY126</f>
        <v>0</v>
      </c>
      <c r="BC126" s="94"/>
      <c r="BD126" s="587">
        <f t="shared" ref="BD126:BD130" si="509">SUM(BB126,AX126,AT126,AP126,AL126,AH126,AD126,Z126,R126,N126,J126,V126,)</f>
        <v>0</v>
      </c>
      <c r="BE126" s="588"/>
      <c r="BF126" s="587">
        <v>0</v>
      </c>
      <c r="BG126" s="588"/>
      <c r="BH126" s="587">
        <v>0</v>
      </c>
      <c r="BI126" s="588"/>
      <c r="BJ126" s="587">
        <v>0</v>
      </c>
      <c r="BK126" s="588"/>
      <c r="BL126" s="587">
        <v>0</v>
      </c>
      <c r="BM126" s="127"/>
      <c r="BN126" s="587">
        <v>0</v>
      </c>
    </row>
    <row r="127" spans="1:69" s="409" customFormat="1" x14ac:dyDescent="0.2">
      <c r="A127" s="108"/>
      <c r="B127" s="128"/>
      <c r="C127" s="95"/>
      <c r="D127" s="98"/>
      <c r="E127" s="111"/>
      <c r="F127" s="589"/>
      <c r="G127" s="590"/>
      <c r="H127" s="591"/>
      <c r="I127" s="592"/>
      <c r="J127" s="593">
        <f t="shared" si="497"/>
        <v>0</v>
      </c>
      <c r="K127" s="211">
        <f t="shared" ref="K127:K129" si="510">G127</f>
        <v>0</v>
      </c>
      <c r="L127" s="594">
        <f>H127</f>
        <v>0</v>
      </c>
      <c r="M127" s="410">
        <f t="shared" ref="M127:M129" si="511">I127</f>
        <v>0</v>
      </c>
      <c r="N127" s="593">
        <f t="shared" si="498"/>
        <v>0</v>
      </c>
      <c r="O127" s="211">
        <f t="shared" ref="O127:O129" si="512">K127</f>
        <v>0</v>
      </c>
      <c r="P127" s="594">
        <f>L127</f>
        <v>0</v>
      </c>
      <c r="Q127" s="410">
        <f t="shared" ref="Q127:Q130" si="513">M127</f>
        <v>0</v>
      </c>
      <c r="R127" s="593">
        <f t="shared" si="499"/>
        <v>0</v>
      </c>
      <c r="S127" s="211">
        <f t="shared" ref="S127:S130" si="514">O127</f>
        <v>0</v>
      </c>
      <c r="T127" s="594">
        <f>P127</f>
        <v>0</v>
      </c>
      <c r="U127" s="410">
        <f t="shared" ref="U127:U130" si="515">Q127</f>
        <v>0</v>
      </c>
      <c r="V127" s="593">
        <f t="shared" si="500"/>
        <v>0</v>
      </c>
      <c r="W127" s="211">
        <f t="shared" ref="W127:W130" si="516">S127</f>
        <v>0</v>
      </c>
      <c r="X127" s="594">
        <f>T127</f>
        <v>0</v>
      </c>
      <c r="Y127" s="410">
        <f t="shared" ref="Y127:Y130" si="517">U127</f>
        <v>0</v>
      </c>
      <c r="Z127" s="593">
        <f t="shared" si="501"/>
        <v>0</v>
      </c>
      <c r="AA127" s="211">
        <f t="shared" ref="AA127:AA130" si="518">W127</f>
        <v>0</v>
      </c>
      <c r="AB127" s="594">
        <f>X127</f>
        <v>0</v>
      </c>
      <c r="AC127" s="410">
        <f t="shared" ref="AC127:AC130" si="519">Y127</f>
        <v>0</v>
      </c>
      <c r="AD127" s="593">
        <f t="shared" si="502"/>
        <v>0</v>
      </c>
      <c r="AE127" s="211">
        <f t="shared" ref="AE127:AE130" si="520">AA127</f>
        <v>0</v>
      </c>
      <c r="AF127" s="594">
        <f>AB127</f>
        <v>0</v>
      </c>
      <c r="AG127" s="410">
        <f t="shared" ref="AG127:AG130" si="521">AC127</f>
        <v>0</v>
      </c>
      <c r="AH127" s="593">
        <f t="shared" si="503"/>
        <v>0</v>
      </c>
      <c r="AI127" s="211">
        <f t="shared" ref="AI127:AI130" si="522">AE127</f>
        <v>0</v>
      </c>
      <c r="AJ127" s="594">
        <f>AF127</f>
        <v>0</v>
      </c>
      <c r="AK127" s="410">
        <f t="shared" ref="AK127:AK130" si="523">AG127</f>
        <v>0</v>
      </c>
      <c r="AL127" s="593">
        <f t="shared" si="504"/>
        <v>0</v>
      </c>
      <c r="AM127" s="211">
        <f t="shared" ref="AM127:AM130" si="524">AI127</f>
        <v>0</v>
      </c>
      <c r="AN127" s="594">
        <f>AJ127</f>
        <v>0</v>
      </c>
      <c r="AO127" s="410">
        <f t="shared" ref="AO127:AO130" si="525">AK127</f>
        <v>0</v>
      </c>
      <c r="AP127" s="593">
        <f t="shared" si="505"/>
        <v>0</v>
      </c>
      <c r="AQ127" s="211">
        <f t="shared" ref="AQ127:AQ130" si="526">AM127</f>
        <v>0</v>
      </c>
      <c r="AR127" s="594">
        <f>AN127</f>
        <v>0</v>
      </c>
      <c r="AS127" s="410">
        <f t="shared" ref="AS127:AS130" si="527">AO127</f>
        <v>0</v>
      </c>
      <c r="AT127" s="593">
        <f t="shared" si="506"/>
        <v>0</v>
      </c>
      <c r="AU127" s="211">
        <f t="shared" ref="AU127:AU130" si="528">AQ127</f>
        <v>0</v>
      </c>
      <c r="AV127" s="594">
        <f>AR127</f>
        <v>0</v>
      </c>
      <c r="AW127" s="410">
        <f t="shared" ref="AW127:AW130" si="529">AS127</f>
        <v>0</v>
      </c>
      <c r="AX127" s="593">
        <f t="shared" si="507"/>
        <v>0</v>
      </c>
      <c r="AY127" s="211">
        <f t="shared" ref="AY127:AY130" si="530">AU127</f>
        <v>0</v>
      </c>
      <c r="AZ127" s="594">
        <f>AV127</f>
        <v>0</v>
      </c>
      <c r="BA127" s="410">
        <f t="shared" ref="BA127:BA130" si="531">AW127</f>
        <v>0</v>
      </c>
      <c r="BB127" s="595">
        <f t="shared" si="508"/>
        <v>0</v>
      </c>
      <c r="BC127" s="94"/>
      <c r="BD127" s="596">
        <f t="shared" si="509"/>
        <v>0</v>
      </c>
      <c r="BE127" s="596"/>
      <c r="BF127" s="596">
        <v>0</v>
      </c>
      <c r="BG127" s="596"/>
      <c r="BH127" s="596">
        <v>0</v>
      </c>
      <c r="BI127" s="596"/>
      <c r="BJ127" s="596">
        <v>0</v>
      </c>
      <c r="BK127" s="596"/>
      <c r="BL127" s="596">
        <v>0</v>
      </c>
      <c r="BM127" s="127"/>
      <c r="BN127" s="596"/>
    </row>
    <row r="128" spans="1:69" s="409" customFormat="1" x14ac:dyDescent="0.2">
      <c r="A128" s="108"/>
      <c r="B128" s="128"/>
      <c r="C128" s="95"/>
      <c r="D128" s="98"/>
      <c r="E128" s="111"/>
      <c r="F128" s="412"/>
      <c r="G128" s="213"/>
      <c r="H128" s="106"/>
      <c r="I128" s="411"/>
      <c r="J128" s="214">
        <f t="shared" si="497"/>
        <v>0</v>
      </c>
      <c r="K128" s="211">
        <f t="shared" si="510"/>
        <v>0</v>
      </c>
      <c r="L128" s="249">
        <f>H128</f>
        <v>0</v>
      </c>
      <c r="M128" s="410">
        <f t="shared" si="511"/>
        <v>0</v>
      </c>
      <c r="N128" s="214">
        <f t="shared" si="498"/>
        <v>0</v>
      </c>
      <c r="O128" s="211">
        <f t="shared" si="512"/>
        <v>0</v>
      </c>
      <c r="P128" s="249">
        <f>L128</f>
        <v>0</v>
      </c>
      <c r="Q128" s="410">
        <f t="shared" si="513"/>
        <v>0</v>
      </c>
      <c r="R128" s="214">
        <f t="shared" si="499"/>
        <v>0</v>
      </c>
      <c r="S128" s="211">
        <f t="shared" si="514"/>
        <v>0</v>
      </c>
      <c r="T128" s="249">
        <f>P128</f>
        <v>0</v>
      </c>
      <c r="U128" s="410">
        <f t="shared" si="515"/>
        <v>0</v>
      </c>
      <c r="V128" s="214">
        <f t="shared" si="500"/>
        <v>0</v>
      </c>
      <c r="W128" s="211">
        <f t="shared" si="516"/>
        <v>0</v>
      </c>
      <c r="X128" s="249">
        <f>T128</f>
        <v>0</v>
      </c>
      <c r="Y128" s="410">
        <f t="shared" si="517"/>
        <v>0</v>
      </c>
      <c r="Z128" s="214">
        <f t="shared" si="501"/>
        <v>0</v>
      </c>
      <c r="AA128" s="211">
        <f t="shared" si="518"/>
        <v>0</v>
      </c>
      <c r="AB128" s="249">
        <f>X128</f>
        <v>0</v>
      </c>
      <c r="AC128" s="410">
        <f t="shared" si="519"/>
        <v>0</v>
      </c>
      <c r="AD128" s="214">
        <f t="shared" si="502"/>
        <v>0</v>
      </c>
      <c r="AE128" s="211">
        <f t="shared" si="520"/>
        <v>0</v>
      </c>
      <c r="AF128" s="249">
        <f>AB128</f>
        <v>0</v>
      </c>
      <c r="AG128" s="410">
        <f t="shared" si="521"/>
        <v>0</v>
      </c>
      <c r="AH128" s="214">
        <f t="shared" si="503"/>
        <v>0</v>
      </c>
      <c r="AI128" s="211">
        <f t="shared" si="522"/>
        <v>0</v>
      </c>
      <c r="AJ128" s="249">
        <f>AF128</f>
        <v>0</v>
      </c>
      <c r="AK128" s="410">
        <f t="shared" si="523"/>
        <v>0</v>
      </c>
      <c r="AL128" s="214">
        <f t="shared" si="504"/>
        <v>0</v>
      </c>
      <c r="AM128" s="211">
        <f t="shared" si="524"/>
        <v>0</v>
      </c>
      <c r="AN128" s="249">
        <f>AJ128</f>
        <v>0</v>
      </c>
      <c r="AO128" s="410">
        <f t="shared" si="525"/>
        <v>0</v>
      </c>
      <c r="AP128" s="214">
        <f t="shared" si="505"/>
        <v>0</v>
      </c>
      <c r="AQ128" s="211">
        <f t="shared" si="526"/>
        <v>0</v>
      </c>
      <c r="AR128" s="249">
        <f>AN128</f>
        <v>0</v>
      </c>
      <c r="AS128" s="410">
        <f t="shared" si="527"/>
        <v>0</v>
      </c>
      <c r="AT128" s="214">
        <f t="shared" si="506"/>
        <v>0</v>
      </c>
      <c r="AU128" s="211">
        <f t="shared" si="528"/>
        <v>0</v>
      </c>
      <c r="AV128" s="249">
        <f>AR128</f>
        <v>0</v>
      </c>
      <c r="AW128" s="410">
        <f t="shared" si="529"/>
        <v>0</v>
      </c>
      <c r="AX128" s="214">
        <f t="shared" si="507"/>
        <v>0</v>
      </c>
      <c r="AY128" s="211">
        <f t="shared" si="530"/>
        <v>0</v>
      </c>
      <c r="AZ128" s="249">
        <f>AV128</f>
        <v>0</v>
      </c>
      <c r="BA128" s="410">
        <f t="shared" si="531"/>
        <v>0</v>
      </c>
      <c r="BB128" s="261">
        <f t="shared" si="508"/>
        <v>0</v>
      </c>
      <c r="BC128" s="94"/>
      <c r="BD128" s="596">
        <f t="shared" si="509"/>
        <v>0</v>
      </c>
      <c r="BE128" s="596"/>
      <c r="BF128" s="596">
        <v>0</v>
      </c>
      <c r="BG128" s="596"/>
      <c r="BH128" s="596">
        <v>0</v>
      </c>
      <c r="BI128" s="596"/>
      <c r="BJ128" s="596">
        <v>0</v>
      </c>
      <c r="BK128" s="596"/>
      <c r="BL128" s="596">
        <v>0</v>
      </c>
      <c r="BM128" s="127"/>
      <c r="BN128" s="596"/>
    </row>
    <row r="129" spans="1:66" s="409" customFormat="1" x14ac:dyDescent="0.2">
      <c r="A129" s="108"/>
      <c r="B129" s="128"/>
      <c r="C129" s="95"/>
      <c r="D129" s="98"/>
      <c r="E129" s="111"/>
      <c r="F129" s="412"/>
      <c r="G129" s="213"/>
      <c r="H129" s="106"/>
      <c r="I129" s="411"/>
      <c r="J129" s="214">
        <f t="shared" si="497"/>
        <v>0</v>
      </c>
      <c r="K129" s="211">
        <f t="shared" si="510"/>
        <v>0</v>
      </c>
      <c r="L129" s="249">
        <f>H129</f>
        <v>0</v>
      </c>
      <c r="M129" s="410">
        <f t="shared" si="511"/>
        <v>0</v>
      </c>
      <c r="N129" s="214">
        <f t="shared" si="498"/>
        <v>0</v>
      </c>
      <c r="O129" s="211">
        <f t="shared" si="512"/>
        <v>0</v>
      </c>
      <c r="P129" s="249">
        <f>L129</f>
        <v>0</v>
      </c>
      <c r="Q129" s="410">
        <f t="shared" si="513"/>
        <v>0</v>
      </c>
      <c r="R129" s="214">
        <f t="shared" si="499"/>
        <v>0</v>
      </c>
      <c r="S129" s="211">
        <f t="shared" si="514"/>
        <v>0</v>
      </c>
      <c r="T129" s="249">
        <f>P129</f>
        <v>0</v>
      </c>
      <c r="U129" s="410">
        <f t="shared" si="515"/>
        <v>0</v>
      </c>
      <c r="V129" s="214">
        <f t="shared" si="500"/>
        <v>0</v>
      </c>
      <c r="W129" s="211">
        <f t="shared" si="516"/>
        <v>0</v>
      </c>
      <c r="X129" s="249">
        <f>T129</f>
        <v>0</v>
      </c>
      <c r="Y129" s="410">
        <f t="shared" si="517"/>
        <v>0</v>
      </c>
      <c r="Z129" s="214">
        <f t="shared" si="501"/>
        <v>0</v>
      </c>
      <c r="AA129" s="211">
        <f t="shared" si="518"/>
        <v>0</v>
      </c>
      <c r="AB129" s="249">
        <f>X129</f>
        <v>0</v>
      </c>
      <c r="AC129" s="410">
        <f t="shared" si="519"/>
        <v>0</v>
      </c>
      <c r="AD129" s="214">
        <f t="shared" si="502"/>
        <v>0</v>
      </c>
      <c r="AE129" s="211">
        <f t="shared" si="520"/>
        <v>0</v>
      </c>
      <c r="AF129" s="249">
        <f>AB129</f>
        <v>0</v>
      </c>
      <c r="AG129" s="410">
        <f t="shared" si="521"/>
        <v>0</v>
      </c>
      <c r="AH129" s="214">
        <f t="shared" si="503"/>
        <v>0</v>
      </c>
      <c r="AI129" s="211">
        <f t="shared" si="522"/>
        <v>0</v>
      </c>
      <c r="AJ129" s="249">
        <f>AF129</f>
        <v>0</v>
      </c>
      <c r="AK129" s="410">
        <f t="shared" si="523"/>
        <v>0</v>
      </c>
      <c r="AL129" s="214">
        <f t="shared" si="504"/>
        <v>0</v>
      </c>
      <c r="AM129" s="211">
        <f t="shared" si="524"/>
        <v>0</v>
      </c>
      <c r="AN129" s="249">
        <f>AJ129</f>
        <v>0</v>
      </c>
      <c r="AO129" s="410">
        <f t="shared" si="525"/>
        <v>0</v>
      </c>
      <c r="AP129" s="214">
        <f t="shared" si="505"/>
        <v>0</v>
      </c>
      <c r="AQ129" s="211">
        <f t="shared" si="526"/>
        <v>0</v>
      </c>
      <c r="AR129" s="249">
        <f>AN129</f>
        <v>0</v>
      </c>
      <c r="AS129" s="410">
        <f t="shared" si="527"/>
        <v>0</v>
      </c>
      <c r="AT129" s="214">
        <f t="shared" si="506"/>
        <v>0</v>
      </c>
      <c r="AU129" s="211">
        <f t="shared" si="528"/>
        <v>0</v>
      </c>
      <c r="AV129" s="249">
        <f>AR129</f>
        <v>0</v>
      </c>
      <c r="AW129" s="410">
        <f t="shared" si="529"/>
        <v>0</v>
      </c>
      <c r="AX129" s="214">
        <f t="shared" si="507"/>
        <v>0</v>
      </c>
      <c r="AY129" s="211">
        <f t="shared" si="530"/>
        <v>0</v>
      </c>
      <c r="AZ129" s="249">
        <f>AV129</f>
        <v>0</v>
      </c>
      <c r="BA129" s="410">
        <f t="shared" si="531"/>
        <v>0</v>
      </c>
      <c r="BB129" s="261">
        <f t="shared" si="508"/>
        <v>0</v>
      </c>
      <c r="BC129" s="94"/>
      <c r="BD129" s="596">
        <f t="shared" si="509"/>
        <v>0</v>
      </c>
      <c r="BE129" s="596"/>
      <c r="BF129" s="596">
        <v>0</v>
      </c>
      <c r="BG129" s="596"/>
      <c r="BH129" s="596">
        <v>0</v>
      </c>
      <c r="BI129" s="596"/>
      <c r="BJ129" s="596">
        <v>0</v>
      </c>
      <c r="BK129" s="596"/>
      <c r="BL129" s="596">
        <v>0</v>
      </c>
      <c r="BM129" s="127"/>
      <c r="BN129" s="596"/>
    </row>
    <row r="130" spans="1:66" s="409" customFormat="1" x14ac:dyDescent="0.2">
      <c r="A130" s="108"/>
      <c r="B130" s="128"/>
      <c r="C130" s="95"/>
      <c r="D130" s="98"/>
      <c r="E130" s="111"/>
      <c r="F130" s="412"/>
      <c r="G130" s="213"/>
      <c r="H130" s="106"/>
      <c r="I130" s="411"/>
      <c r="J130" s="214">
        <f t="shared" si="497"/>
        <v>0</v>
      </c>
      <c r="K130" s="213">
        <v>1</v>
      </c>
      <c r="L130" s="249">
        <f>H130</f>
        <v>0</v>
      </c>
      <c r="M130" s="410">
        <f>I130</f>
        <v>0</v>
      </c>
      <c r="N130" s="214">
        <f t="shared" si="498"/>
        <v>0</v>
      </c>
      <c r="O130" s="211">
        <v>1</v>
      </c>
      <c r="P130" s="249">
        <f>L130</f>
        <v>0</v>
      </c>
      <c r="Q130" s="410">
        <f t="shared" si="513"/>
        <v>0</v>
      </c>
      <c r="R130" s="214">
        <f t="shared" si="499"/>
        <v>0</v>
      </c>
      <c r="S130" s="211">
        <f t="shared" si="514"/>
        <v>1</v>
      </c>
      <c r="T130" s="249">
        <f>P130</f>
        <v>0</v>
      </c>
      <c r="U130" s="410">
        <f t="shared" si="515"/>
        <v>0</v>
      </c>
      <c r="V130" s="214">
        <f t="shared" si="500"/>
        <v>0</v>
      </c>
      <c r="W130" s="211">
        <f t="shared" si="516"/>
        <v>1</v>
      </c>
      <c r="X130" s="249">
        <f>T130</f>
        <v>0</v>
      </c>
      <c r="Y130" s="410">
        <f t="shared" si="517"/>
        <v>0</v>
      </c>
      <c r="Z130" s="214">
        <f t="shared" si="501"/>
        <v>0</v>
      </c>
      <c r="AA130" s="211">
        <f t="shared" si="518"/>
        <v>1</v>
      </c>
      <c r="AB130" s="249">
        <f>X130</f>
        <v>0</v>
      </c>
      <c r="AC130" s="410">
        <f t="shared" si="519"/>
        <v>0</v>
      </c>
      <c r="AD130" s="214">
        <f t="shared" si="502"/>
        <v>0</v>
      </c>
      <c r="AE130" s="211">
        <f t="shared" si="520"/>
        <v>1</v>
      </c>
      <c r="AF130" s="249">
        <f>AB130</f>
        <v>0</v>
      </c>
      <c r="AG130" s="410">
        <f t="shared" si="521"/>
        <v>0</v>
      </c>
      <c r="AH130" s="214">
        <f t="shared" si="503"/>
        <v>0</v>
      </c>
      <c r="AI130" s="211">
        <f t="shared" si="522"/>
        <v>1</v>
      </c>
      <c r="AJ130" s="249">
        <f>AF130</f>
        <v>0</v>
      </c>
      <c r="AK130" s="410">
        <f t="shared" si="523"/>
        <v>0</v>
      </c>
      <c r="AL130" s="214">
        <f t="shared" si="504"/>
        <v>0</v>
      </c>
      <c r="AM130" s="211">
        <f t="shared" si="524"/>
        <v>1</v>
      </c>
      <c r="AN130" s="249">
        <f>AJ130</f>
        <v>0</v>
      </c>
      <c r="AO130" s="410">
        <f t="shared" si="525"/>
        <v>0</v>
      </c>
      <c r="AP130" s="214">
        <f t="shared" si="505"/>
        <v>0</v>
      </c>
      <c r="AQ130" s="211">
        <f t="shared" si="526"/>
        <v>1</v>
      </c>
      <c r="AR130" s="249">
        <f>AN130</f>
        <v>0</v>
      </c>
      <c r="AS130" s="410">
        <f t="shared" si="527"/>
        <v>0</v>
      </c>
      <c r="AT130" s="214">
        <f t="shared" si="506"/>
        <v>0</v>
      </c>
      <c r="AU130" s="211">
        <f t="shared" si="528"/>
        <v>1</v>
      </c>
      <c r="AV130" s="249">
        <f>AR130</f>
        <v>0</v>
      </c>
      <c r="AW130" s="410">
        <f t="shared" si="529"/>
        <v>0</v>
      </c>
      <c r="AX130" s="214">
        <f t="shared" si="507"/>
        <v>0</v>
      </c>
      <c r="AY130" s="211">
        <f t="shared" si="530"/>
        <v>1</v>
      </c>
      <c r="AZ130" s="249">
        <f>AV130</f>
        <v>0</v>
      </c>
      <c r="BA130" s="410">
        <f t="shared" si="531"/>
        <v>0</v>
      </c>
      <c r="BB130" s="261">
        <f t="shared" si="508"/>
        <v>0</v>
      </c>
      <c r="BC130" s="94"/>
      <c r="BD130" s="596">
        <f t="shared" si="509"/>
        <v>0</v>
      </c>
      <c r="BE130" s="596"/>
      <c r="BF130" s="596">
        <v>0</v>
      </c>
      <c r="BG130" s="596"/>
      <c r="BH130" s="596">
        <v>0</v>
      </c>
      <c r="BI130" s="596"/>
      <c r="BJ130" s="596">
        <v>0</v>
      </c>
      <c r="BK130" s="596"/>
      <c r="BL130" s="596">
        <v>0</v>
      </c>
      <c r="BM130" s="127"/>
      <c r="BN130" s="596"/>
    </row>
    <row r="131" spans="1:66" s="409" customFormat="1" ht="12.75" customHeight="1" x14ac:dyDescent="0.2">
      <c r="A131" s="108"/>
      <c r="B131" s="128"/>
      <c r="C131" s="96"/>
      <c r="D131" s="99"/>
      <c r="E131" s="112"/>
      <c r="F131" s="102"/>
      <c r="G131" s="215"/>
      <c r="H131" s="103"/>
      <c r="I131" s="104" t="s">
        <v>132</v>
      </c>
      <c r="J131" s="214">
        <f>SUM(J126:J130)</f>
        <v>0</v>
      </c>
      <c r="K131" s="215"/>
      <c r="L131" s="103"/>
      <c r="M131" s="104" t="s">
        <v>118</v>
      </c>
      <c r="N131" s="214">
        <f>SUM(N126:N130)</f>
        <v>0</v>
      </c>
      <c r="O131" s="215"/>
      <c r="P131" s="103"/>
      <c r="Q131" s="104" t="s">
        <v>119</v>
      </c>
      <c r="R131" s="214">
        <f>SUM(R126:R130)</f>
        <v>0</v>
      </c>
      <c r="S131" s="215"/>
      <c r="T131" s="103"/>
      <c r="U131" s="104" t="s">
        <v>120</v>
      </c>
      <c r="V131" s="214">
        <f>SUM(V126:V130)</f>
        <v>0</v>
      </c>
      <c r="W131" s="215"/>
      <c r="X131" s="103"/>
      <c r="Y131" s="104" t="s">
        <v>121</v>
      </c>
      <c r="Z131" s="214">
        <f>SUM(Z126:Z130)</f>
        <v>0</v>
      </c>
      <c r="AA131" s="215"/>
      <c r="AB131" s="103"/>
      <c r="AC131" s="104" t="s">
        <v>122</v>
      </c>
      <c r="AD131" s="214">
        <f>SUM(AD126:AD130)</f>
        <v>0</v>
      </c>
      <c r="AE131" s="215"/>
      <c r="AF131" s="103"/>
      <c r="AG131" s="104" t="s">
        <v>123</v>
      </c>
      <c r="AH131" s="214">
        <f>SUM(AH126:AH130)</f>
        <v>0</v>
      </c>
      <c r="AI131" s="215"/>
      <c r="AJ131" s="103"/>
      <c r="AK131" s="104" t="s">
        <v>124</v>
      </c>
      <c r="AL131" s="214">
        <f>SUM(AL126:AL130)</f>
        <v>0</v>
      </c>
      <c r="AM131" s="215"/>
      <c r="AN131" s="103"/>
      <c r="AO131" s="104" t="s">
        <v>125</v>
      </c>
      <c r="AP131" s="214">
        <f>SUM(AP126:AP130)</f>
        <v>0</v>
      </c>
      <c r="AQ131" s="215"/>
      <c r="AR131" s="103"/>
      <c r="AS131" s="104" t="s">
        <v>126</v>
      </c>
      <c r="AT131" s="214">
        <f>SUM(AT126:AT130)</f>
        <v>0</v>
      </c>
      <c r="AU131" s="215"/>
      <c r="AV131" s="103"/>
      <c r="AW131" s="104" t="s">
        <v>127</v>
      </c>
      <c r="AX131" s="214">
        <f>SUM(AX126:AX130)</f>
        <v>0</v>
      </c>
      <c r="AY131" s="215"/>
      <c r="AZ131" s="103"/>
      <c r="BA131" s="104" t="s">
        <v>128</v>
      </c>
      <c r="BB131" s="261">
        <f>SUM(BB126:BB130)</f>
        <v>0</v>
      </c>
      <c r="BC131" s="94"/>
      <c r="BD131" s="93">
        <f>SUM(BD126:BD130)</f>
        <v>0</v>
      </c>
      <c r="BE131" s="92"/>
      <c r="BF131" s="93">
        <v>0</v>
      </c>
      <c r="BG131" s="92"/>
      <c r="BH131" s="93">
        <v>0</v>
      </c>
      <c r="BI131" s="92"/>
      <c r="BJ131" s="93">
        <v>0</v>
      </c>
      <c r="BK131" s="92"/>
      <c r="BL131" s="93">
        <v>0</v>
      </c>
      <c r="BM131" s="127"/>
      <c r="BN131" s="93">
        <f>SUM(BN126:BN130)</f>
        <v>0</v>
      </c>
    </row>
    <row r="132" spans="1:66" s="409" customFormat="1" ht="5.0999999999999996" customHeight="1" x14ac:dyDescent="0.2">
      <c r="A132" s="108"/>
      <c r="B132" s="128"/>
      <c r="C132" s="32"/>
      <c r="D132" s="33"/>
      <c r="E132" s="27"/>
      <c r="F132" s="51"/>
      <c r="G132" s="226"/>
      <c r="H132" s="52"/>
      <c r="I132" s="431"/>
      <c r="J132" s="227"/>
      <c r="K132" s="226"/>
      <c r="L132" s="52"/>
      <c r="M132" s="431"/>
      <c r="N132" s="227"/>
      <c r="O132" s="226"/>
      <c r="P132" s="52"/>
      <c r="Q132" s="431"/>
      <c r="R132" s="227"/>
      <c r="S132" s="226"/>
      <c r="T132" s="52"/>
      <c r="U132" s="431"/>
      <c r="V132" s="227"/>
      <c r="W132" s="226"/>
      <c r="X132" s="52"/>
      <c r="Y132" s="431"/>
      <c r="Z132" s="227"/>
      <c r="AA132" s="226"/>
      <c r="AB132" s="52"/>
      <c r="AC132" s="431"/>
      <c r="AD132" s="227"/>
      <c r="AE132" s="226"/>
      <c r="AF132" s="52"/>
      <c r="AG132" s="431"/>
      <c r="AH132" s="227"/>
      <c r="AI132" s="226"/>
      <c r="AJ132" s="52"/>
      <c r="AK132" s="431"/>
      <c r="AL132" s="227"/>
      <c r="AM132" s="226"/>
      <c r="AN132" s="52"/>
      <c r="AO132" s="431"/>
      <c r="AP132" s="227"/>
      <c r="AQ132" s="226"/>
      <c r="AR132" s="52"/>
      <c r="AS132" s="431"/>
      <c r="AT132" s="227"/>
      <c r="AU132" s="226"/>
      <c r="AV132" s="52"/>
      <c r="AW132" s="431"/>
      <c r="AX132" s="227"/>
      <c r="AY132" s="226"/>
      <c r="AZ132" s="52"/>
      <c r="BA132" s="431"/>
      <c r="BB132" s="267"/>
      <c r="BC132" s="34"/>
      <c r="BD132" s="11"/>
      <c r="BE132" s="11"/>
      <c r="BF132" s="11"/>
      <c r="BG132" s="11"/>
      <c r="BH132" s="11"/>
      <c r="BI132" s="11"/>
      <c r="BJ132" s="11"/>
      <c r="BK132" s="11"/>
      <c r="BL132" s="11"/>
      <c r="BM132" s="127"/>
      <c r="BN132" s="11"/>
    </row>
    <row r="133" spans="1:66" s="409" customFormat="1" x14ac:dyDescent="0.2">
      <c r="A133" s="586" t="s">
        <v>131</v>
      </c>
      <c r="B133" s="128"/>
      <c r="C133" s="97">
        <f>'General Fund Budget Summary'!A39</f>
        <v>45050</v>
      </c>
      <c r="D133" s="97"/>
      <c r="E133" s="97" t="str">
        <f>'General Fund Budget Summary'!C39</f>
        <v>State Historical Grant</v>
      </c>
      <c r="F133" s="204"/>
      <c r="G133" s="211">
        <v>1</v>
      </c>
      <c r="H133" s="105"/>
      <c r="I133" s="410">
        <v>0</v>
      </c>
      <c r="J133" s="212">
        <f t="shared" ref="J133:J137" si="532">I133*G133</f>
        <v>0</v>
      </c>
      <c r="K133" s="211">
        <f>G133</f>
        <v>1</v>
      </c>
      <c r="L133" s="248">
        <f>H133</f>
        <v>0</v>
      </c>
      <c r="M133" s="410">
        <f>I133</f>
        <v>0</v>
      </c>
      <c r="N133" s="212">
        <f t="shared" ref="N133:N137" si="533">M133*K133</f>
        <v>0</v>
      </c>
      <c r="O133" s="211">
        <f>K133</f>
        <v>1</v>
      </c>
      <c r="P133" s="248">
        <f>L133</f>
        <v>0</v>
      </c>
      <c r="Q133" s="410">
        <f>M133</f>
        <v>0</v>
      </c>
      <c r="R133" s="212">
        <f t="shared" ref="R133:R137" si="534">Q133*O133</f>
        <v>0</v>
      </c>
      <c r="S133" s="211">
        <f>O133</f>
        <v>1</v>
      </c>
      <c r="T133" s="248">
        <f>P133</f>
        <v>0</v>
      </c>
      <c r="U133" s="410">
        <f>Q133</f>
        <v>0</v>
      </c>
      <c r="V133" s="212">
        <f t="shared" ref="V133:V137" si="535">U133*S133</f>
        <v>0</v>
      </c>
      <c r="W133" s="211">
        <f>S133</f>
        <v>1</v>
      </c>
      <c r="X133" s="248">
        <f>T133</f>
        <v>0</v>
      </c>
      <c r="Y133" s="410">
        <f>U133</f>
        <v>0</v>
      </c>
      <c r="Z133" s="212">
        <f t="shared" ref="Z133:Z137" si="536">Y133*W133</f>
        <v>0</v>
      </c>
      <c r="AA133" s="211">
        <f>W133</f>
        <v>1</v>
      </c>
      <c r="AB133" s="248">
        <f>X133</f>
        <v>0</v>
      </c>
      <c r="AC133" s="410">
        <f>Y133</f>
        <v>0</v>
      </c>
      <c r="AD133" s="212">
        <f t="shared" ref="AD133:AD137" si="537">AC133*AA133</f>
        <v>0</v>
      </c>
      <c r="AE133" s="211">
        <f>AA133</f>
        <v>1</v>
      </c>
      <c r="AF133" s="248">
        <f>AB133</f>
        <v>0</v>
      </c>
      <c r="AG133" s="410">
        <f>AC133</f>
        <v>0</v>
      </c>
      <c r="AH133" s="212">
        <f t="shared" ref="AH133:AH137" si="538">AG133*AE133</f>
        <v>0</v>
      </c>
      <c r="AI133" s="211">
        <f>AE133</f>
        <v>1</v>
      </c>
      <c r="AJ133" s="248">
        <f>AF133</f>
        <v>0</v>
      </c>
      <c r="AK133" s="410">
        <f>AG133</f>
        <v>0</v>
      </c>
      <c r="AL133" s="212">
        <f t="shared" ref="AL133:AL137" si="539">AK133*AI133</f>
        <v>0</v>
      </c>
      <c r="AM133" s="211">
        <f>AI133</f>
        <v>1</v>
      </c>
      <c r="AN133" s="248">
        <f>AJ133</f>
        <v>0</v>
      </c>
      <c r="AO133" s="410">
        <f>AK133</f>
        <v>0</v>
      </c>
      <c r="AP133" s="212">
        <f t="shared" ref="AP133:AP137" si="540">AO133*AM133</f>
        <v>0</v>
      </c>
      <c r="AQ133" s="211">
        <f>AM133</f>
        <v>1</v>
      </c>
      <c r="AR133" s="248">
        <f>AN133</f>
        <v>0</v>
      </c>
      <c r="AS133" s="410">
        <f>AO133</f>
        <v>0</v>
      </c>
      <c r="AT133" s="212">
        <f t="shared" ref="AT133:AT137" si="541">AS133*AQ133</f>
        <v>0</v>
      </c>
      <c r="AU133" s="211">
        <f>AQ133</f>
        <v>1</v>
      </c>
      <c r="AV133" s="248">
        <f>AR133</f>
        <v>0</v>
      </c>
      <c r="AW133" s="410">
        <f>AS133</f>
        <v>0</v>
      </c>
      <c r="AX133" s="212">
        <f t="shared" ref="AX133:AX137" si="542">AW133*AU133</f>
        <v>0</v>
      </c>
      <c r="AY133" s="211">
        <f>AU133</f>
        <v>1</v>
      </c>
      <c r="AZ133" s="248">
        <f>AV133</f>
        <v>0</v>
      </c>
      <c r="BA133" s="410">
        <f>AW133</f>
        <v>0</v>
      </c>
      <c r="BB133" s="260">
        <f t="shared" ref="BB133:BB137" si="543">BA133*AY133</f>
        <v>0</v>
      </c>
      <c r="BC133" s="94"/>
      <c r="BD133" s="587">
        <f t="shared" ref="BD133:BD137" si="544">SUM(BB133,AX133,AT133,AP133,AL133,AH133,AD133,Z133,R133,N133,J133,V133,)</f>
        <v>0</v>
      </c>
      <c r="BE133" s="588"/>
      <c r="BF133" s="587">
        <v>0</v>
      </c>
      <c r="BG133" s="588"/>
      <c r="BH133" s="587">
        <v>0</v>
      </c>
      <c r="BI133" s="588"/>
      <c r="BJ133" s="587">
        <v>0</v>
      </c>
      <c r="BK133" s="588"/>
      <c r="BL133" s="587">
        <v>0</v>
      </c>
      <c r="BM133" s="127"/>
      <c r="BN133" s="587">
        <v>0</v>
      </c>
    </row>
    <row r="134" spans="1:66" s="409" customFormat="1" x14ac:dyDescent="0.2">
      <c r="A134" s="108"/>
      <c r="B134" s="128"/>
      <c r="C134" s="95"/>
      <c r="D134" s="98"/>
      <c r="E134" s="111"/>
      <c r="F134" s="589"/>
      <c r="G134" s="590"/>
      <c r="H134" s="591"/>
      <c r="I134" s="592"/>
      <c r="J134" s="593">
        <f t="shared" si="532"/>
        <v>0</v>
      </c>
      <c r="K134" s="211">
        <f t="shared" ref="K134:K136" si="545">G134</f>
        <v>0</v>
      </c>
      <c r="L134" s="594">
        <f>H134</f>
        <v>0</v>
      </c>
      <c r="M134" s="410">
        <f t="shared" ref="M134:M136" si="546">I134</f>
        <v>0</v>
      </c>
      <c r="N134" s="593">
        <f t="shared" si="533"/>
        <v>0</v>
      </c>
      <c r="O134" s="211">
        <f t="shared" ref="O134:O136" si="547">K134</f>
        <v>0</v>
      </c>
      <c r="P134" s="594">
        <f>L134</f>
        <v>0</v>
      </c>
      <c r="Q134" s="410">
        <f t="shared" ref="Q134:Q137" si="548">M134</f>
        <v>0</v>
      </c>
      <c r="R134" s="593">
        <f t="shared" si="534"/>
        <v>0</v>
      </c>
      <c r="S134" s="211">
        <f t="shared" ref="S134:S137" si="549">O134</f>
        <v>0</v>
      </c>
      <c r="T134" s="594">
        <f>P134</f>
        <v>0</v>
      </c>
      <c r="U134" s="410">
        <f t="shared" ref="U134:U137" si="550">Q134</f>
        <v>0</v>
      </c>
      <c r="V134" s="593">
        <f t="shared" si="535"/>
        <v>0</v>
      </c>
      <c r="W134" s="211">
        <f t="shared" ref="W134:W137" si="551">S134</f>
        <v>0</v>
      </c>
      <c r="X134" s="594">
        <f>T134</f>
        <v>0</v>
      </c>
      <c r="Y134" s="410">
        <f t="shared" ref="Y134:Y137" si="552">U134</f>
        <v>0</v>
      </c>
      <c r="Z134" s="593">
        <f t="shared" si="536"/>
        <v>0</v>
      </c>
      <c r="AA134" s="211">
        <f t="shared" ref="AA134:AA137" si="553">W134</f>
        <v>0</v>
      </c>
      <c r="AB134" s="594">
        <f>X134</f>
        <v>0</v>
      </c>
      <c r="AC134" s="410">
        <f t="shared" ref="AC134:AC137" si="554">Y134</f>
        <v>0</v>
      </c>
      <c r="AD134" s="593">
        <f t="shared" si="537"/>
        <v>0</v>
      </c>
      <c r="AE134" s="211">
        <f t="shared" ref="AE134:AE137" si="555">AA134</f>
        <v>0</v>
      </c>
      <c r="AF134" s="594">
        <f>AB134</f>
        <v>0</v>
      </c>
      <c r="AG134" s="410">
        <f t="shared" ref="AG134:AG137" si="556">AC134</f>
        <v>0</v>
      </c>
      <c r="AH134" s="593">
        <f t="shared" si="538"/>
        <v>0</v>
      </c>
      <c r="AI134" s="211">
        <f t="shared" ref="AI134:AI137" si="557">AE134</f>
        <v>0</v>
      </c>
      <c r="AJ134" s="594">
        <f>AF134</f>
        <v>0</v>
      </c>
      <c r="AK134" s="410">
        <f t="shared" ref="AK134:AK137" si="558">AG134</f>
        <v>0</v>
      </c>
      <c r="AL134" s="593">
        <f t="shared" si="539"/>
        <v>0</v>
      </c>
      <c r="AM134" s="211">
        <f t="shared" ref="AM134:AM137" si="559">AI134</f>
        <v>0</v>
      </c>
      <c r="AN134" s="594">
        <f>AJ134</f>
        <v>0</v>
      </c>
      <c r="AO134" s="410">
        <f t="shared" ref="AO134:AO137" si="560">AK134</f>
        <v>0</v>
      </c>
      <c r="AP134" s="593">
        <f t="shared" si="540"/>
        <v>0</v>
      </c>
      <c r="AQ134" s="211">
        <f t="shared" ref="AQ134:AQ137" si="561">AM134</f>
        <v>0</v>
      </c>
      <c r="AR134" s="594">
        <f>AN134</f>
        <v>0</v>
      </c>
      <c r="AS134" s="410">
        <f t="shared" ref="AS134:AS137" si="562">AO134</f>
        <v>0</v>
      </c>
      <c r="AT134" s="593">
        <f t="shared" si="541"/>
        <v>0</v>
      </c>
      <c r="AU134" s="211">
        <f t="shared" ref="AU134:AU137" si="563">AQ134</f>
        <v>0</v>
      </c>
      <c r="AV134" s="594">
        <f>AR134</f>
        <v>0</v>
      </c>
      <c r="AW134" s="410">
        <f t="shared" ref="AW134:AW137" si="564">AS134</f>
        <v>0</v>
      </c>
      <c r="AX134" s="593">
        <f t="shared" si="542"/>
        <v>0</v>
      </c>
      <c r="AY134" s="211">
        <f t="shared" ref="AY134:AY137" si="565">AU134</f>
        <v>0</v>
      </c>
      <c r="AZ134" s="594">
        <f>AV134</f>
        <v>0</v>
      </c>
      <c r="BA134" s="410">
        <f t="shared" ref="BA134:BA137" si="566">AW134</f>
        <v>0</v>
      </c>
      <c r="BB134" s="595">
        <f t="shared" si="543"/>
        <v>0</v>
      </c>
      <c r="BC134" s="94"/>
      <c r="BD134" s="596">
        <f t="shared" si="544"/>
        <v>0</v>
      </c>
      <c r="BE134" s="596"/>
      <c r="BF134" s="596">
        <v>0</v>
      </c>
      <c r="BG134" s="596"/>
      <c r="BH134" s="596">
        <v>0</v>
      </c>
      <c r="BI134" s="596"/>
      <c r="BJ134" s="596">
        <v>0</v>
      </c>
      <c r="BK134" s="596"/>
      <c r="BL134" s="596">
        <v>0</v>
      </c>
      <c r="BM134" s="127"/>
      <c r="BN134" s="596"/>
    </row>
    <row r="135" spans="1:66" s="409" customFormat="1" x14ac:dyDescent="0.2">
      <c r="A135" s="108"/>
      <c r="B135" s="128"/>
      <c r="C135" s="95"/>
      <c r="D135" s="98"/>
      <c r="E135" s="111"/>
      <c r="F135" s="412"/>
      <c r="G135" s="213"/>
      <c r="H135" s="106"/>
      <c r="I135" s="411"/>
      <c r="J135" s="214">
        <f t="shared" si="532"/>
        <v>0</v>
      </c>
      <c r="K135" s="211">
        <f t="shared" si="545"/>
        <v>0</v>
      </c>
      <c r="L135" s="249">
        <f>H135</f>
        <v>0</v>
      </c>
      <c r="M135" s="410">
        <f t="shared" si="546"/>
        <v>0</v>
      </c>
      <c r="N135" s="214">
        <f t="shared" si="533"/>
        <v>0</v>
      </c>
      <c r="O135" s="211">
        <f t="shared" si="547"/>
        <v>0</v>
      </c>
      <c r="P135" s="249">
        <f>L135</f>
        <v>0</v>
      </c>
      <c r="Q135" s="410">
        <f t="shared" si="548"/>
        <v>0</v>
      </c>
      <c r="R135" s="214">
        <f t="shared" si="534"/>
        <v>0</v>
      </c>
      <c r="S135" s="211">
        <f t="shared" si="549"/>
        <v>0</v>
      </c>
      <c r="T135" s="249">
        <f>P135</f>
        <v>0</v>
      </c>
      <c r="U135" s="410">
        <f t="shared" si="550"/>
        <v>0</v>
      </c>
      <c r="V135" s="214">
        <f t="shared" si="535"/>
        <v>0</v>
      </c>
      <c r="W135" s="211">
        <f t="shared" si="551"/>
        <v>0</v>
      </c>
      <c r="X135" s="249">
        <f>T135</f>
        <v>0</v>
      </c>
      <c r="Y135" s="410">
        <f t="shared" si="552"/>
        <v>0</v>
      </c>
      <c r="Z135" s="214">
        <f t="shared" si="536"/>
        <v>0</v>
      </c>
      <c r="AA135" s="211">
        <f t="shared" si="553"/>
        <v>0</v>
      </c>
      <c r="AB135" s="249">
        <f>X135</f>
        <v>0</v>
      </c>
      <c r="AC135" s="410">
        <f t="shared" si="554"/>
        <v>0</v>
      </c>
      <c r="AD135" s="214">
        <f t="shared" si="537"/>
        <v>0</v>
      </c>
      <c r="AE135" s="211">
        <f t="shared" si="555"/>
        <v>0</v>
      </c>
      <c r="AF135" s="249">
        <f>AB135</f>
        <v>0</v>
      </c>
      <c r="AG135" s="410">
        <f t="shared" si="556"/>
        <v>0</v>
      </c>
      <c r="AH135" s="214">
        <f t="shared" si="538"/>
        <v>0</v>
      </c>
      <c r="AI135" s="211">
        <f t="shared" si="557"/>
        <v>0</v>
      </c>
      <c r="AJ135" s="249">
        <f>AF135</f>
        <v>0</v>
      </c>
      <c r="AK135" s="410">
        <f t="shared" si="558"/>
        <v>0</v>
      </c>
      <c r="AL135" s="214">
        <f t="shared" si="539"/>
        <v>0</v>
      </c>
      <c r="AM135" s="211">
        <f t="shared" si="559"/>
        <v>0</v>
      </c>
      <c r="AN135" s="249">
        <f>AJ135</f>
        <v>0</v>
      </c>
      <c r="AO135" s="410">
        <f t="shared" si="560"/>
        <v>0</v>
      </c>
      <c r="AP135" s="214">
        <f t="shared" si="540"/>
        <v>0</v>
      </c>
      <c r="AQ135" s="211">
        <f t="shared" si="561"/>
        <v>0</v>
      </c>
      <c r="AR135" s="249">
        <f>AN135</f>
        <v>0</v>
      </c>
      <c r="AS135" s="410">
        <f t="shared" si="562"/>
        <v>0</v>
      </c>
      <c r="AT135" s="214">
        <f t="shared" si="541"/>
        <v>0</v>
      </c>
      <c r="AU135" s="211">
        <f t="shared" si="563"/>
        <v>0</v>
      </c>
      <c r="AV135" s="249">
        <f>AR135</f>
        <v>0</v>
      </c>
      <c r="AW135" s="410">
        <f t="shared" si="564"/>
        <v>0</v>
      </c>
      <c r="AX135" s="214">
        <f t="shared" si="542"/>
        <v>0</v>
      </c>
      <c r="AY135" s="211">
        <f t="shared" si="565"/>
        <v>0</v>
      </c>
      <c r="AZ135" s="249">
        <f>AV135</f>
        <v>0</v>
      </c>
      <c r="BA135" s="410">
        <f t="shared" si="566"/>
        <v>0</v>
      </c>
      <c r="BB135" s="261">
        <f t="shared" si="543"/>
        <v>0</v>
      </c>
      <c r="BC135" s="94"/>
      <c r="BD135" s="596">
        <f t="shared" si="544"/>
        <v>0</v>
      </c>
      <c r="BE135" s="596"/>
      <c r="BF135" s="596">
        <v>0</v>
      </c>
      <c r="BG135" s="596"/>
      <c r="BH135" s="596">
        <v>0</v>
      </c>
      <c r="BI135" s="596"/>
      <c r="BJ135" s="596">
        <v>0</v>
      </c>
      <c r="BK135" s="596"/>
      <c r="BL135" s="596">
        <v>0</v>
      </c>
      <c r="BM135" s="127"/>
      <c r="BN135" s="596"/>
    </row>
    <row r="136" spans="1:66" s="409" customFormat="1" x14ac:dyDescent="0.2">
      <c r="A136" s="108"/>
      <c r="B136" s="128"/>
      <c r="C136" s="95"/>
      <c r="D136" s="98"/>
      <c r="E136" s="111"/>
      <c r="F136" s="412"/>
      <c r="G136" s="213"/>
      <c r="H136" s="106"/>
      <c r="I136" s="411"/>
      <c r="J136" s="214">
        <f t="shared" si="532"/>
        <v>0</v>
      </c>
      <c r="K136" s="211">
        <f t="shared" si="545"/>
        <v>0</v>
      </c>
      <c r="L136" s="249">
        <f>H136</f>
        <v>0</v>
      </c>
      <c r="M136" s="410">
        <f t="shared" si="546"/>
        <v>0</v>
      </c>
      <c r="N136" s="214">
        <f t="shared" si="533"/>
        <v>0</v>
      </c>
      <c r="O136" s="211">
        <f t="shared" si="547"/>
        <v>0</v>
      </c>
      <c r="P136" s="249">
        <f>L136</f>
        <v>0</v>
      </c>
      <c r="Q136" s="410">
        <f t="shared" si="548"/>
        <v>0</v>
      </c>
      <c r="R136" s="214">
        <f t="shared" si="534"/>
        <v>0</v>
      </c>
      <c r="S136" s="211">
        <f t="shared" si="549"/>
        <v>0</v>
      </c>
      <c r="T136" s="249">
        <f>P136</f>
        <v>0</v>
      </c>
      <c r="U136" s="410">
        <f t="shared" si="550"/>
        <v>0</v>
      </c>
      <c r="V136" s="214">
        <f t="shared" si="535"/>
        <v>0</v>
      </c>
      <c r="W136" s="211">
        <f t="shared" si="551"/>
        <v>0</v>
      </c>
      <c r="X136" s="249">
        <f>T136</f>
        <v>0</v>
      </c>
      <c r="Y136" s="410">
        <f t="shared" si="552"/>
        <v>0</v>
      </c>
      <c r="Z136" s="214">
        <f t="shared" si="536"/>
        <v>0</v>
      </c>
      <c r="AA136" s="211">
        <f t="shared" si="553"/>
        <v>0</v>
      </c>
      <c r="AB136" s="249">
        <f>X136</f>
        <v>0</v>
      </c>
      <c r="AC136" s="410">
        <f t="shared" si="554"/>
        <v>0</v>
      </c>
      <c r="AD136" s="214">
        <f t="shared" si="537"/>
        <v>0</v>
      </c>
      <c r="AE136" s="211">
        <f t="shared" si="555"/>
        <v>0</v>
      </c>
      <c r="AF136" s="249">
        <f>AB136</f>
        <v>0</v>
      </c>
      <c r="AG136" s="410">
        <f t="shared" si="556"/>
        <v>0</v>
      </c>
      <c r="AH136" s="214">
        <f t="shared" si="538"/>
        <v>0</v>
      </c>
      <c r="AI136" s="211">
        <f t="shared" si="557"/>
        <v>0</v>
      </c>
      <c r="AJ136" s="249">
        <f>AF136</f>
        <v>0</v>
      </c>
      <c r="AK136" s="410">
        <f t="shared" si="558"/>
        <v>0</v>
      </c>
      <c r="AL136" s="214">
        <f t="shared" si="539"/>
        <v>0</v>
      </c>
      <c r="AM136" s="211">
        <f t="shared" si="559"/>
        <v>0</v>
      </c>
      <c r="AN136" s="249">
        <f>AJ136</f>
        <v>0</v>
      </c>
      <c r="AO136" s="410">
        <f t="shared" si="560"/>
        <v>0</v>
      </c>
      <c r="AP136" s="214">
        <f t="shared" si="540"/>
        <v>0</v>
      </c>
      <c r="AQ136" s="211">
        <f t="shared" si="561"/>
        <v>0</v>
      </c>
      <c r="AR136" s="249">
        <f>AN136</f>
        <v>0</v>
      </c>
      <c r="AS136" s="410">
        <f t="shared" si="562"/>
        <v>0</v>
      </c>
      <c r="AT136" s="214">
        <f t="shared" si="541"/>
        <v>0</v>
      </c>
      <c r="AU136" s="211">
        <f t="shared" si="563"/>
        <v>0</v>
      </c>
      <c r="AV136" s="249">
        <f>AR136</f>
        <v>0</v>
      </c>
      <c r="AW136" s="410">
        <f t="shared" si="564"/>
        <v>0</v>
      </c>
      <c r="AX136" s="214">
        <f t="shared" si="542"/>
        <v>0</v>
      </c>
      <c r="AY136" s="211">
        <f t="shared" si="565"/>
        <v>0</v>
      </c>
      <c r="AZ136" s="249">
        <f>AV136</f>
        <v>0</v>
      </c>
      <c r="BA136" s="410">
        <f t="shared" si="566"/>
        <v>0</v>
      </c>
      <c r="BB136" s="261">
        <f t="shared" si="543"/>
        <v>0</v>
      </c>
      <c r="BC136" s="94"/>
      <c r="BD136" s="596">
        <f t="shared" si="544"/>
        <v>0</v>
      </c>
      <c r="BE136" s="596"/>
      <c r="BF136" s="596">
        <v>0</v>
      </c>
      <c r="BG136" s="596"/>
      <c r="BH136" s="596">
        <v>0</v>
      </c>
      <c r="BI136" s="596"/>
      <c r="BJ136" s="596">
        <v>0</v>
      </c>
      <c r="BK136" s="596"/>
      <c r="BL136" s="596">
        <v>0</v>
      </c>
      <c r="BM136" s="127"/>
      <c r="BN136" s="596"/>
    </row>
    <row r="137" spans="1:66" s="409" customFormat="1" x14ac:dyDescent="0.2">
      <c r="A137" s="108"/>
      <c r="B137" s="128"/>
      <c r="C137" s="95"/>
      <c r="D137" s="98"/>
      <c r="E137" s="111"/>
      <c r="F137" s="412"/>
      <c r="G137" s="213"/>
      <c r="H137" s="106"/>
      <c r="I137" s="411"/>
      <c r="J137" s="214">
        <f t="shared" si="532"/>
        <v>0</v>
      </c>
      <c r="K137" s="213">
        <v>1</v>
      </c>
      <c r="L137" s="249">
        <f>H137</f>
        <v>0</v>
      </c>
      <c r="M137" s="410">
        <f>I137</f>
        <v>0</v>
      </c>
      <c r="N137" s="214">
        <f t="shared" si="533"/>
        <v>0</v>
      </c>
      <c r="O137" s="211">
        <v>1</v>
      </c>
      <c r="P137" s="249">
        <f>L137</f>
        <v>0</v>
      </c>
      <c r="Q137" s="410">
        <f t="shared" si="548"/>
        <v>0</v>
      </c>
      <c r="R137" s="214">
        <f t="shared" si="534"/>
        <v>0</v>
      </c>
      <c r="S137" s="211">
        <f t="shared" si="549"/>
        <v>1</v>
      </c>
      <c r="T137" s="249">
        <f>P137</f>
        <v>0</v>
      </c>
      <c r="U137" s="410">
        <f t="shared" si="550"/>
        <v>0</v>
      </c>
      <c r="V137" s="214">
        <f t="shared" si="535"/>
        <v>0</v>
      </c>
      <c r="W137" s="211">
        <f t="shared" si="551"/>
        <v>1</v>
      </c>
      <c r="X137" s="249">
        <f>T137</f>
        <v>0</v>
      </c>
      <c r="Y137" s="410">
        <f t="shared" si="552"/>
        <v>0</v>
      </c>
      <c r="Z137" s="214">
        <f t="shared" si="536"/>
        <v>0</v>
      </c>
      <c r="AA137" s="211">
        <f t="shared" si="553"/>
        <v>1</v>
      </c>
      <c r="AB137" s="249">
        <f>X137</f>
        <v>0</v>
      </c>
      <c r="AC137" s="410">
        <f t="shared" si="554"/>
        <v>0</v>
      </c>
      <c r="AD137" s="214">
        <f t="shared" si="537"/>
        <v>0</v>
      </c>
      <c r="AE137" s="211">
        <f t="shared" si="555"/>
        <v>1</v>
      </c>
      <c r="AF137" s="249">
        <f>AB137</f>
        <v>0</v>
      </c>
      <c r="AG137" s="410">
        <f t="shared" si="556"/>
        <v>0</v>
      </c>
      <c r="AH137" s="214">
        <f t="shared" si="538"/>
        <v>0</v>
      </c>
      <c r="AI137" s="211">
        <f t="shared" si="557"/>
        <v>1</v>
      </c>
      <c r="AJ137" s="249">
        <f>AF137</f>
        <v>0</v>
      </c>
      <c r="AK137" s="410">
        <f t="shared" si="558"/>
        <v>0</v>
      </c>
      <c r="AL137" s="214">
        <f t="shared" si="539"/>
        <v>0</v>
      </c>
      <c r="AM137" s="211">
        <f t="shared" si="559"/>
        <v>1</v>
      </c>
      <c r="AN137" s="249">
        <f>AJ137</f>
        <v>0</v>
      </c>
      <c r="AO137" s="410">
        <f t="shared" si="560"/>
        <v>0</v>
      </c>
      <c r="AP137" s="214">
        <f t="shared" si="540"/>
        <v>0</v>
      </c>
      <c r="AQ137" s="211">
        <f t="shared" si="561"/>
        <v>1</v>
      </c>
      <c r="AR137" s="249">
        <f>AN137</f>
        <v>0</v>
      </c>
      <c r="AS137" s="410">
        <f t="shared" si="562"/>
        <v>0</v>
      </c>
      <c r="AT137" s="214">
        <f t="shared" si="541"/>
        <v>0</v>
      </c>
      <c r="AU137" s="211">
        <f t="shared" si="563"/>
        <v>1</v>
      </c>
      <c r="AV137" s="249">
        <f>AR137</f>
        <v>0</v>
      </c>
      <c r="AW137" s="410">
        <f t="shared" si="564"/>
        <v>0</v>
      </c>
      <c r="AX137" s="214">
        <f t="shared" si="542"/>
        <v>0</v>
      </c>
      <c r="AY137" s="211">
        <f t="shared" si="565"/>
        <v>1</v>
      </c>
      <c r="AZ137" s="249">
        <f>AV137</f>
        <v>0</v>
      </c>
      <c r="BA137" s="410">
        <f t="shared" si="566"/>
        <v>0</v>
      </c>
      <c r="BB137" s="261">
        <f t="shared" si="543"/>
        <v>0</v>
      </c>
      <c r="BC137" s="94"/>
      <c r="BD137" s="596">
        <f t="shared" si="544"/>
        <v>0</v>
      </c>
      <c r="BE137" s="596"/>
      <c r="BF137" s="596">
        <v>0</v>
      </c>
      <c r="BG137" s="596"/>
      <c r="BH137" s="596">
        <v>0</v>
      </c>
      <c r="BI137" s="596"/>
      <c r="BJ137" s="596">
        <v>0</v>
      </c>
      <c r="BK137" s="596"/>
      <c r="BL137" s="596">
        <v>0</v>
      </c>
      <c r="BM137" s="127"/>
      <c r="BN137" s="596"/>
    </row>
    <row r="138" spans="1:66" s="409" customFormat="1" ht="12.75" customHeight="1" x14ac:dyDescent="0.2">
      <c r="A138" s="108"/>
      <c r="B138" s="128"/>
      <c r="C138" s="96"/>
      <c r="D138" s="99"/>
      <c r="E138" s="112"/>
      <c r="F138" s="102"/>
      <c r="G138" s="215"/>
      <c r="H138" s="103"/>
      <c r="I138" s="104" t="s">
        <v>132</v>
      </c>
      <c r="J138" s="214">
        <f>SUM(J133:J137)</f>
        <v>0</v>
      </c>
      <c r="K138" s="215"/>
      <c r="L138" s="103"/>
      <c r="M138" s="104" t="s">
        <v>118</v>
      </c>
      <c r="N138" s="214">
        <f>SUM(N133:N137)</f>
        <v>0</v>
      </c>
      <c r="O138" s="215"/>
      <c r="P138" s="103"/>
      <c r="Q138" s="104" t="s">
        <v>119</v>
      </c>
      <c r="R138" s="214">
        <f>SUM(R133:R137)</f>
        <v>0</v>
      </c>
      <c r="S138" s="215"/>
      <c r="T138" s="103"/>
      <c r="U138" s="104" t="s">
        <v>120</v>
      </c>
      <c r="V138" s="214">
        <f>SUM(V133:V137)</f>
        <v>0</v>
      </c>
      <c r="W138" s="215"/>
      <c r="X138" s="103"/>
      <c r="Y138" s="104" t="s">
        <v>121</v>
      </c>
      <c r="Z138" s="214">
        <f>SUM(Z133:Z137)</f>
        <v>0</v>
      </c>
      <c r="AA138" s="215"/>
      <c r="AB138" s="103"/>
      <c r="AC138" s="104" t="s">
        <v>122</v>
      </c>
      <c r="AD138" s="214">
        <f>SUM(AD133:AD137)</f>
        <v>0</v>
      </c>
      <c r="AE138" s="215"/>
      <c r="AF138" s="103"/>
      <c r="AG138" s="104" t="s">
        <v>123</v>
      </c>
      <c r="AH138" s="214">
        <f>SUM(AH133:AH137)</f>
        <v>0</v>
      </c>
      <c r="AI138" s="215"/>
      <c r="AJ138" s="103"/>
      <c r="AK138" s="104" t="s">
        <v>124</v>
      </c>
      <c r="AL138" s="214">
        <f>SUM(AL133:AL137)</f>
        <v>0</v>
      </c>
      <c r="AM138" s="215"/>
      <c r="AN138" s="103"/>
      <c r="AO138" s="104" t="s">
        <v>125</v>
      </c>
      <c r="AP138" s="214">
        <f>SUM(AP133:AP137)</f>
        <v>0</v>
      </c>
      <c r="AQ138" s="215"/>
      <c r="AR138" s="103"/>
      <c r="AS138" s="104" t="s">
        <v>126</v>
      </c>
      <c r="AT138" s="214">
        <f>SUM(AT133:AT137)</f>
        <v>0</v>
      </c>
      <c r="AU138" s="215"/>
      <c r="AV138" s="103"/>
      <c r="AW138" s="104" t="s">
        <v>127</v>
      </c>
      <c r="AX138" s="214">
        <f>SUM(AX133:AX137)</f>
        <v>0</v>
      </c>
      <c r="AY138" s="215"/>
      <c r="AZ138" s="103"/>
      <c r="BA138" s="104" t="s">
        <v>128</v>
      </c>
      <c r="BB138" s="261">
        <f>SUM(BB133:BB137)</f>
        <v>0</v>
      </c>
      <c r="BC138" s="94"/>
      <c r="BD138" s="93">
        <f>SUM(BD133:BD137)</f>
        <v>0</v>
      </c>
      <c r="BE138" s="92"/>
      <c r="BF138" s="93">
        <v>0</v>
      </c>
      <c r="BG138" s="92"/>
      <c r="BH138" s="93">
        <v>0</v>
      </c>
      <c r="BI138" s="92"/>
      <c r="BJ138" s="93">
        <v>0</v>
      </c>
      <c r="BK138" s="92"/>
      <c r="BL138" s="93">
        <v>0</v>
      </c>
      <c r="BM138" s="127"/>
      <c r="BN138" s="93">
        <f>SUM(BN133:BN137)</f>
        <v>0</v>
      </c>
    </row>
    <row r="139" spans="1:66" s="409" customFormat="1" ht="5.0999999999999996" customHeight="1" x14ac:dyDescent="0.2">
      <c r="A139" s="108"/>
      <c r="B139" s="128"/>
      <c r="C139" s="32"/>
      <c r="D139" s="33"/>
      <c r="E139" s="27"/>
      <c r="F139" s="51"/>
      <c r="G139" s="226"/>
      <c r="H139" s="52"/>
      <c r="I139" s="431"/>
      <c r="J139" s="227"/>
      <c r="K139" s="226"/>
      <c r="L139" s="52"/>
      <c r="M139" s="431"/>
      <c r="N139" s="227"/>
      <c r="O139" s="226"/>
      <c r="P139" s="52"/>
      <c r="Q139" s="431"/>
      <c r="R139" s="227"/>
      <c r="S139" s="226"/>
      <c r="T139" s="52"/>
      <c r="U139" s="431"/>
      <c r="V139" s="227"/>
      <c r="W139" s="226"/>
      <c r="X139" s="52"/>
      <c r="Y139" s="431"/>
      <c r="Z139" s="227"/>
      <c r="AA139" s="226"/>
      <c r="AB139" s="52"/>
      <c r="AC139" s="431"/>
      <c r="AD139" s="227"/>
      <c r="AE139" s="226"/>
      <c r="AF139" s="52"/>
      <c r="AG139" s="431"/>
      <c r="AH139" s="227"/>
      <c r="AI139" s="226"/>
      <c r="AJ139" s="52"/>
      <c r="AK139" s="431"/>
      <c r="AL139" s="227"/>
      <c r="AM139" s="226"/>
      <c r="AN139" s="52"/>
      <c r="AO139" s="431"/>
      <c r="AP139" s="227"/>
      <c r="AQ139" s="226"/>
      <c r="AR139" s="52"/>
      <c r="AS139" s="431"/>
      <c r="AT139" s="227"/>
      <c r="AU139" s="226"/>
      <c r="AV139" s="52"/>
      <c r="AW139" s="431"/>
      <c r="AX139" s="227"/>
      <c r="AY139" s="226"/>
      <c r="AZ139" s="52"/>
      <c r="BA139" s="431"/>
      <c r="BB139" s="267"/>
      <c r="BC139" s="34"/>
      <c r="BD139" s="11"/>
      <c r="BE139" s="11"/>
      <c r="BF139" s="11"/>
      <c r="BG139" s="11"/>
      <c r="BH139" s="11"/>
      <c r="BI139" s="11"/>
      <c r="BJ139" s="11"/>
      <c r="BK139" s="11"/>
      <c r="BL139" s="11"/>
      <c r="BM139" s="127"/>
      <c r="BN139" s="11"/>
    </row>
    <row r="140" spans="1:66" s="409" customFormat="1" x14ac:dyDescent="0.2">
      <c r="A140" s="586" t="s">
        <v>131</v>
      </c>
      <c r="B140" s="128"/>
      <c r="C140" s="97">
        <f>'General Fund Budget Summary'!A40</f>
        <v>45000</v>
      </c>
      <c r="D140" s="97"/>
      <c r="E140" s="97" t="str">
        <f>'General Fund Budget Summary'!C40</f>
        <v>Grant Income - Other</v>
      </c>
      <c r="F140" s="204"/>
      <c r="G140" s="211">
        <v>1</v>
      </c>
      <c r="H140" s="105"/>
      <c r="I140" s="410">
        <v>0</v>
      </c>
      <c r="J140" s="212">
        <f t="shared" ref="J140:J144" si="567">I140*G140</f>
        <v>0</v>
      </c>
      <c r="K140" s="211">
        <f>G140</f>
        <v>1</v>
      </c>
      <c r="L140" s="248">
        <f>H140</f>
        <v>0</v>
      </c>
      <c r="M140" s="410">
        <f>I140</f>
        <v>0</v>
      </c>
      <c r="N140" s="212">
        <f t="shared" ref="N140:N144" si="568">M140*K140</f>
        <v>0</v>
      </c>
      <c r="O140" s="211">
        <f>K140</f>
        <v>1</v>
      </c>
      <c r="P140" s="248">
        <f>L140</f>
        <v>0</v>
      </c>
      <c r="Q140" s="410">
        <f>M140</f>
        <v>0</v>
      </c>
      <c r="R140" s="212">
        <f t="shared" ref="R140:R144" si="569">Q140*O140</f>
        <v>0</v>
      </c>
      <c r="S140" s="211">
        <f>O140</f>
        <v>1</v>
      </c>
      <c r="T140" s="248">
        <f>P140</f>
        <v>0</v>
      </c>
      <c r="U140" s="410">
        <f>Q140</f>
        <v>0</v>
      </c>
      <c r="V140" s="212">
        <f t="shared" ref="V140:V144" si="570">U140*S140</f>
        <v>0</v>
      </c>
      <c r="W140" s="211">
        <f>S140</f>
        <v>1</v>
      </c>
      <c r="X140" s="248">
        <f>T140</f>
        <v>0</v>
      </c>
      <c r="Y140" s="410">
        <f>U140</f>
        <v>0</v>
      </c>
      <c r="Z140" s="212">
        <f t="shared" ref="Z140:Z144" si="571">Y140*W140</f>
        <v>0</v>
      </c>
      <c r="AA140" s="211">
        <f>W140</f>
        <v>1</v>
      </c>
      <c r="AB140" s="248">
        <f>X140</f>
        <v>0</v>
      </c>
      <c r="AC140" s="410">
        <f>Y140</f>
        <v>0</v>
      </c>
      <c r="AD140" s="212">
        <f t="shared" ref="AD140:AD144" si="572">AC140*AA140</f>
        <v>0</v>
      </c>
      <c r="AE140" s="211">
        <f>AA140</f>
        <v>1</v>
      </c>
      <c r="AF140" s="248">
        <f>AB140</f>
        <v>0</v>
      </c>
      <c r="AG140" s="410">
        <f>AC140</f>
        <v>0</v>
      </c>
      <c r="AH140" s="212">
        <f t="shared" ref="AH140:AH144" si="573">AG140*AE140</f>
        <v>0</v>
      </c>
      <c r="AI140" s="211">
        <f>AE140</f>
        <v>1</v>
      </c>
      <c r="AJ140" s="248">
        <f>AF140</f>
        <v>0</v>
      </c>
      <c r="AK140" s="410">
        <f>AG140</f>
        <v>0</v>
      </c>
      <c r="AL140" s="212">
        <f t="shared" ref="AL140:AL144" si="574">AK140*AI140</f>
        <v>0</v>
      </c>
      <c r="AM140" s="211">
        <f>AI140</f>
        <v>1</v>
      </c>
      <c r="AN140" s="248">
        <f>AJ140</f>
        <v>0</v>
      </c>
      <c r="AO140" s="410">
        <f>AK140</f>
        <v>0</v>
      </c>
      <c r="AP140" s="212">
        <f t="shared" ref="AP140:AP144" si="575">AO140*AM140</f>
        <v>0</v>
      </c>
      <c r="AQ140" s="211">
        <f>AM140</f>
        <v>1</v>
      </c>
      <c r="AR140" s="248">
        <f>AN140</f>
        <v>0</v>
      </c>
      <c r="AS140" s="410">
        <f>AO140</f>
        <v>0</v>
      </c>
      <c r="AT140" s="212">
        <f t="shared" ref="AT140:AT144" si="576">AS140*AQ140</f>
        <v>0</v>
      </c>
      <c r="AU140" s="211">
        <f>AQ140</f>
        <v>1</v>
      </c>
      <c r="AV140" s="248">
        <f>AR140</f>
        <v>0</v>
      </c>
      <c r="AW140" s="410">
        <f>AS140</f>
        <v>0</v>
      </c>
      <c r="AX140" s="212">
        <f t="shared" ref="AX140:AX144" si="577">AW140*AU140</f>
        <v>0</v>
      </c>
      <c r="AY140" s="211">
        <f>AU140</f>
        <v>1</v>
      </c>
      <c r="AZ140" s="248">
        <f>AV140</f>
        <v>0</v>
      </c>
      <c r="BA140" s="410">
        <f>AW140</f>
        <v>0</v>
      </c>
      <c r="BB140" s="260">
        <f t="shared" ref="BB140:BB144" si="578">BA140*AY140</f>
        <v>0</v>
      </c>
      <c r="BC140" s="94"/>
      <c r="BD140" s="587">
        <f t="shared" ref="BD140:BD144" si="579">SUM(BB140,AX140,AT140,AP140,AL140,AH140,AD140,Z140,R140,N140,J140,V140,)</f>
        <v>0</v>
      </c>
      <c r="BE140" s="588"/>
      <c r="BF140" s="587">
        <v>0</v>
      </c>
      <c r="BG140" s="588"/>
      <c r="BH140" s="587">
        <v>0</v>
      </c>
      <c r="BI140" s="588"/>
      <c r="BJ140" s="587">
        <v>0</v>
      </c>
      <c r="BK140" s="588"/>
      <c r="BL140" s="587">
        <v>0</v>
      </c>
      <c r="BM140" s="127"/>
      <c r="BN140" s="587">
        <v>0</v>
      </c>
    </row>
    <row r="141" spans="1:66" s="409" customFormat="1" x14ac:dyDescent="0.2">
      <c r="A141" s="108"/>
      <c r="B141" s="128"/>
      <c r="C141" s="95"/>
      <c r="D141" s="98"/>
      <c r="E141" s="111"/>
      <c r="F141" s="589"/>
      <c r="G141" s="590"/>
      <c r="H141" s="591"/>
      <c r="I141" s="592"/>
      <c r="J141" s="593">
        <f t="shared" si="567"/>
        <v>0</v>
      </c>
      <c r="K141" s="211">
        <f t="shared" ref="K141:K143" si="580">G141</f>
        <v>0</v>
      </c>
      <c r="L141" s="594">
        <f>H141</f>
        <v>0</v>
      </c>
      <c r="M141" s="410">
        <f t="shared" ref="M141:M143" si="581">I141</f>
        <v>0</v>
      </c>
      <c r="N141" s="593">
        <f t="shared" si="568"/>
        <v>0</v>
      </c>
      <c r="O141" s="211">
        <f t="shared" ref="O141:O143" si="582">K141</f>
        <v>0</v>
      </c>
      <c r="P141" s="594">
        <f>L141</f>
        <v>0</v>
      </c>
      <c r="Q141" s="410">
        <f t="shared" ref="Q141:Q144" si="583">M141</f>
        <v>0</v>
      </c>
      <c r="R141" s="593">
        <f t="shared" si="569"/>
        <v>0</v>
      </c>
      <c r="S141" s="211">
        <f t="shared" ref="S141:S144" si="584">O141</f>
        <v>0</v>
      </c>
      <c r="T141" s="594">
        <f>P141</f>
        <v>0</v>
      </c>
      <c r="U141" s="410">
        <f t="shared" ref="U141:U144" si="585">Q141</f>
        <v>0</v>
      </c>
      <c r="V141" s="593">
        <f t="shared" si="570"/>
        <v>0</v>
      </c>
      <c r="W141" s="211">
        <f t="shared" ref="W141:W144" si="586">S141</f>
        <v>0</v>
      </c>
      <c r="X141" s="594">
        <f>T141</f>
        <v>0</v>
      </c>
      <c r="Y141" s="410">
        <f t="shared" ref="Y141:Y144" si="587">U141</f>
        <v>0</v>
      </c>
      <c r="Z141" s="593">
        <f t="shared" si="571"/>
        <v>0</v>
      </c>
      <c r="AA141" s="211">
        <f t="shared" ref="AA141:AA144" si="588">W141</f>
        <v>0</v>
      </c>
      <c r="AB141" s="594">
        <f>X141</f>
        <v>0</v>
      </c>
      <c r="AC141" s="410">
        <f t="shared" ref="AC141:AC144" si="589">Y141</f>
        <v>0</v>
      </c>
      <c r="AD141" s="593">
        <f t="shared" si="572"/>
        <v>0</v>
      </c>
      <c r="AE141" s="211">
        <f t="shared" ref="AE141:AE144" si="590">AA141</f>
        <v>0</v>
      </c>
      <c r="AF141" s="594">
        <f>AB141</f>
        <v>0</v>
      </c>
      <c r="AG141" s="410">
        <f t="shared" ref="AG141:AG144" si="591">AC141</f>
        <v>0</v>
      </c>
      <c r="AH141" s="593">
        <f t="shared" si="573"/>
        <v>0</v>
      </c>
      <c r="AI141" s="211">
        <f t="shared" ref="AI141:AI144" si="592">AE141</f>
        <v>0</v>
      </c>
      <c r="AJ141" s="594">
        <f>AF141</f>
        <v>0</v>
      </c>
      <c r="AK141" s="410">
        <f t="shared" ref="AK141:AK144" si="593">AG141</f>
        <v>0</v>
      </c>
      <c r="AL141" s="593">
        <f t="shared" si="574"/>
        <v>0</v>
      </c>
      <c r="AM141" s="211">
        <f t="shared" ref="AM141:AM144" si="594">AI141</f>
        <v>0</v>
      </c>
      <c r="AN141" s="594">
        <f>AJ141</f>
        <v>0</v>
      </c>
      <c r="AO141" s="410">
        <f t="shared" ref="AO141:AO144" si="595">AK141</f>
        <v>0</v>
      </c>
      <c r="AP141" s="593">
        <f t="shared" si="575"/>
        <v>0</v>
      </c>
      <c r="AQ141" s="211">
        <f t="shared" ref="AQ141:AQ144" si="596">AM141</f>
        <v>0</v>
      </c>
      <c r="AR141" s="594">
        <f>AN141</f>
        <v>0</v>
      </c>
      <c r="AS141" s="410">
        <f t="shared" ref="AS141:AS144" si="597">AO141</f>
        <v>0</v>
      </c>
      <c r="AT141" s="593">
        <f t="shared" si="576"/>
        <v>0</v>
      </c>
      <c r="AU141" s="211">
        <f t="shared" ref="AU141:AU144" si="598">AQ141</f>
        <v>0</v>
      </c>
      <c r="AV141" s="594">
        <f>AR141</f>
        <v>0</v>
      </c>
      <c r="AW141" s="410">
        <f t="shared" ref="AW141:AW144" si="599">AS141</f>
        <v>0</v>
      </c>
      <c r="AX141" s="593">
        <f t="shared" si="577"/>
        <v>0</v>
      </c>
      <c r="AY141" s="211">
        <f t="shared" ref="AY141:AY144" si="600">AU141</f>
        <v>0</v>
      </c>
      <c r="AZ141" s="594">
        <f>AV141</f>
        <v>0</v>
      </c>
      <c r="BA141" s="410">
        <f t="shared" ref="BA141:BA144" si="601">AW141</f>
        <v>0</v>
      </c>
      <c r="BB141" s="595">
        <f t="shared" si="578"/>
        <v>0</v>
      </c>
      <c r="BC141" s="94"/>
      <c r="BD141" s="596">
        <f t="shared" si="579"/>
        <v>0</v>
      </c>
      <c r="BE141" s="596"/>
      <c r="BF141" s="596">
        <v>0</v>
      </c>
      <c r="BG141" s="596"/>
      <c r="BH141" s="596">
        <v>0</v>
      </c>
      <c r="BI141" s="596"/>
      <c r="BJ141" s="596">
        <v>0</v>
      </c>
      <c r="BK141" s="596"/>
      <c r="BL141" s="596">
        <v>0</v>
      </c>
      <c r="BM141" s="127"/>
      <c r="BN141" s="596"/>
    </row>
    <row r="142" spans="1:66" s="409" customFormat="1" x14ac:dyDescent="0.2">
      <c r="A142" s="108"/>
      <c r="B142" s="128"/>
      <c r="C142" s="95"/>
      <c r="D142" s="98"/>
      <c r="E142" s="111"/>
      <c r="F142" s="412"/>
      <c r="G142" s="213"/>
      <c r="H142" s="106"/>
      <c r="I142" s="411"/>
      <c r="J142" s="214">
        <f t="shared" si="567"/>
        <v>0</v>
      </c>
      <c r="K142" s="211">
        <f t="shared" si="580"/>
        <v>0</v>
      </c>
      <c r="L142" s="249">
        <f>H142</f>
        <v>0</v>
      </c>
      <c r="M142" s="410">
        <f t="shared" si="581"/>
        <v>0</v>
      </c>
      <c r="N142" s="214">
        <f t="shared" si="568"/>
        <v>0</v>
      </c>
      <c r="O142" s="211">
        <f t="shared" si="582"/>
        <v>0</v>
      </c>
      <c r="P142" s="249">
        <f>L142</f>
        <v>0</v>
      </c>
      <c r="Q142" s="410">
        <f t="shared" si="583"/>
        <v>0</v>
      </c>
      <c r="R142" s="214">
        <f t="shared" si="569"/>
        <v>0</v>
      </c>
      <c r="S142" s="211">
        <f t="shared" si="584"/>
        <v>0</v>
      </c>
      <c r="T142" s="249">
        <f>P142</f>
        <v>0</v>
      </c>
      <c r="U142" s="410">
        <f t="shared" si="585"/>
        <v>0</v>
      </c>
      <c r="V142" s="214">
        <f t="shared" si="570"/>
        <v>0</v>
      </c>
      <c r="W142" s="211">
        <f t="shared" si="586"/>
        <v>0</v>
      </c>
      <c r="X142" s="249">
        <f>T142</f>
        <v>0</v>
      </c>
      <c r="Y142" s="410">
        <f t="shared" si="587"/>
        <v>0</v>
      </c>
      <c r="Z142" s="214">
        <f t="shared" si="571"/>
        <v>0</v>
      </c>
      <c r="AA142" s="211">
        <f t="shared" si="588"/>
        <v>0</v>
      </c>
      <c r="AB142" s="249">
        <f>X142</f>
        <v>0</v>
      </c>
      <c r="AC142" s="410">
        <f t="shared" si="589"/>
        <v>0</v>
      </c>
      <c r="AD142" s="214">
        <f t="shared" si="572"/>
        <v>0</v>
      </c>
      <c r="AE142" s="211">
        <f t="shared" si="590"/>
        <v>0</v>
      </c>
      <c r="AF142" s="249">
        <f>AB142</f>
        <v>0</v>
      </c>
      <c r="AG142" s="410">
        <f t="shared" si="591"/>
        <v>0</v>
      </c>
      <c r="AH142" s="214">
        <f t="shared" si="573"/>
        <v>0</v>
      </c>
      <c r="AI142" s="211">
        <f t="shared" si="592"/>
        <v>0</v>
      </c>
      <c r="AJ142" s="249">
        <f>AF142</f>
        <v>0</v>
      </c>
      <c r="AK142" s="410">
        <f t="shared" si="593"/>
        <v>0</v>
      </c>
      <c r="AL142" s="214">
        <f t="shared" si="574"/>
        <v>0</v>
      </c>
      <c r="AM142" s="211">
        <f t="shared" si="594"/>
        <v>0</v>
      </c>
      <c r="AN142" s="249">
        <f>AJ142</f>
        <v>0</v>
      </c>
      <c r="AO142" s="410">
        <f t="shared" si="595"/>
        <v>0</v>
      </c>
      <c r="AP142" s="214">
        <f t="shared" si="575"/>
        <v>0</v>
      </c>
      <c r="AQ142" s="211">
        <f t="shared" si="596"/>
        <v>0</v>
      </c>
      <c r="AR142" s="249">
        <f>AN142</f>
        <v>0</v>
      </c>
      <c r="AS142" s="410">
        <f t="shared" si="597"/>
        <v>0</v>
      </c>
      <c r="AT142" s="214">
        <f t="shared" si="576"/>
        <v>0</v>
      </c>
      <c r="AU142" s="211">
        <f t="shared" si="598"/>
        <v>0</v>
      </c>
      <c r="AV142" s="249">
        <f>AR142</f>
        <v>0</v>
      </c>
      <c r="AW142" s="410">
        <f t="shared" si="599"/>
        <v>0</v>
      </c>
      <c r="AX142" s="214">
        <f t="shared" si="577"/>
        <v>0</v>
      </c>
      <c r="AY142" s="211">
        <f t="shared" si="600"/>
        <v>0</v>
      </c>
      <c r="AZ142" s="249">
        <f>AV142</f>
        <v>0</v>
      </c>
      <c r="BA142" s="410">
        <f t="shared" si="601"/>
        <v>0</v>
      </c>
      <c r="BB142" s="261">
        <f t="shared" si="578"/>
        <v>0</v>
      </c>
      <c r="BC142" s="94"/>
      <c r="BD142" s="596">
        <f t="shared" si="579"/>
        <v>0</v>
      </c>
      <c r="BE142" s="596"/>
      <c r="BF142" s="596">
        <v>0</v>
      </c>
      <c r="BG142" s="596"/>
      <c r="BH142" s="596">
        <v>0</v>
      </c>
      <c r="BI142" s="596"/>
      <c r="BJ142" s="596">
        <v>0</v>
      </c>
      <c r="BK142" s="596"/>
      <c r="BL142" s="596">
        <v>0</v>
      </c>
      <c r="BM142" s="127"/>
      <c r="BN142" s="596"/>
    </row>
    <row r="143" spans="1:66" s="409" customFormat="1" x14ac:dyDescent="0.2">
      <c r="A143" s="108"/>
      <c r="B143" s="128"/>
      <c r="C143" s="95"/>
      <c r="D143" s="98"/>
      <c r="E143" s="111"/>
      <c r="F143" s="412"/>
      <c r="G143" s="213"/>
      <c r="H143" s="106"/>
      <c r="I143" s="411"/>
      <c r="J143" s="214">
        <f t="shared" si="567"/>
        <v>0</v>
      </c>
      <c r="K143" s="211">
        <f t="shared" si="580"/>
        <v>0</v>
      </c>
      <c r="L143" s="249">
        <f>H143</f>
        <v>0</v>
      </c>
      <c r="M143" s="410">
        <f t="shared" si="581"/>
        <v>0</v>
      </c>
      <c r="N143" s="214">
        <f t="shared" si="568"/>
        <v>0</v>
      </c>
      <c r="O143" s="211">
        <f t="shared" si="582"/>
        <v>0</v>
      </c>
      <c r="P143" s="249">
        <f>L143</f>
        <v>0</v>
      </c>
      <c r="Q143" s="410">
        <f t="shared" si="583"/>
        <v>0</v>
      </c>
      <c r="R143" s="214">
        <f t="shared" si="569"/>
        <v>0</v>
      </c>
      <c r="S143" s="211">
        <f t="shared" si="584"/>
        <v>0</v>
      </c>
      <c r="T143" s="249">
        <f>P143</f>
        <v>0</v>
      </c>
      <c r="U143" s="410">
        <f t="shared" si="585"/>
        <v>0</v>
      </c>
      <c r="V143" s="214">
        <f t="shared" si="570"/>
        <v>0</v>
      </c>
      <c r="W143" s="211">
        <f t="shared" si="586"/>
        <v>0</v>
      </c>
      <c r="X143" s="249">
        <f>T143</f>
        <v>0</v>
      </c>
      <c r="Y143" s="410">
        <f t="shared" si="587"/>
        <v>0</v>
      </c>
      <c r="Z143" s="214">
        <f t="shared" si="571"/>
        <v>0</v>
      </c>
      <c r="AA143" s="211">
        <f t="shared" si="588"/>
        <v>0</v>
      </c>
      <c r="AB143" s="249">
        <f>X143</f>
        <v>0</v>
      </c>
      <c r="AC143" s="410">
        <f t="shared" si="589"/>
        <v>0</v>
      </c>
      <c r="AD143" s="214">
        <f t="shared" si="572"/>
        <v>0</v>
      </c>
      <c r="AE143" s="211">
        <f t="shared" si="590"/>
        <v>0</v>
      </c>
      <c r="AF143" s="249">
        <f>AB143</f>
        <v>0</v>
      </c>
      <c r="AG143" s="410">
        <f t="shared" si="591"/>
        <v>0</v>
      </c>
      <c r="AH143" s="214">
        <f t="shared" si="573"/>
        <v>0</v>
      </c>
      <c r="AI143" s="211">
        <f t="shared" si="592"/>
        <v>0</v>
      </c>
      <c r="AJ143" s="249">
        <f>AF143</f>
        <v>0</v>
      </c>
      <c r="AK143" s="410">
        <f t="shared" si="593"/>
        <v>0</v>
      </c>
      <c r="AL143" s="214">
        <f t="shared" si="574"/>
        <v>0</v>
      </c>
      <c r="AM143" s="211">
        <f t="shared" si="594"/>
        <v>0</v>
      </c>
      <c r="AN143" s="249">
        <f>AJ143</f>
        <v>0</v>
      </c>
      <c r="AO143" s="410">
        <f t="shared" si="595"/>
        <v>0</v>
      </c>
      <c r="AP143" s="214">
        <f t="shared" si="575"/>
        <v>0</v>
      </c>
      <c r="AQ143" s="211">
        <f t="shared" si="596"/>
        <v>0</v>
      </c>
      <c r="AR143" s="249">
        <f>AN143</f>
        <v>0</v>
      </c>
      <c r="AS143" s="410">
        <f t="shared" si="597"/>
        <v>0</v>
      </c>
      <c r="AT143" s="214">
        <f t="shared" si="576"/>
        <v>0</v>
      </c>
      <c r="AU143" s="211">
        <f t="shared" si="598"/>
        <v>0</v>
      </c>
      <c r="AV143" s="249">
        <f>AR143</f>
        <v>0</v>
      </c>
      <c r="AW143" s="410">
        <f t="shared" si="599"/>
        <v>0</v>
      </c>
      <c r="AX143" s="214">
        <f t="shared" si="577"/>
        <v>0</v>
      </c>
      <c r="AY143" s="211">
        <f t="shared" si="600"/>
        <v>0</v>
      </c>
      <c r="AZ143" s="249">
        <f>AV143</f>
        <v>0</v>
      </c>
      <c r="BA143" s="410">
        <f t="shared" si="601"/>
        <v>0</v>
      </c>
      <c r="BB143" s="261">
        <f t="shared" si="578"/>
        <v>0</v>
      </c>
      <c r="BC143" s="94"/>
      <c r="BD143" s="596">
        <f t="shared" si="579"/>
        <v>0</v>
      </c>
      <c r="BE143" s="596"/>
      <c r="BF143" s="596">
        <v>0</v>
      </c>
      <c r="BG143" s="596"/>
      <c r="BH143" s="596">
        <v>0</v>
      </c>
      <c r="BI143" s="596"/>
      <c r="BJ143" s="596">
        <v>0</v>
      </c>
      <c r="BK143" s="596"/>
      <c r="BL143" s="596">
        <v>0</v>
      </c>
      <c r="BM143" s="127"/>
      <c r="BN143" s="596"/>
    </row>
    <row r="144" spans="1:66" s="409" customFormat="1" x14ac:dyDescent="0.2">
      <c r="A144" s="108"/>
      <c r="B144" s="128"/>
      <c r="C144" s="95"/>
      <c r="D144" s="98"/>
      <c r="E144" s="111"/>
      <c r="F144" s="412"/>
      <c r="G144" s="213"/>
      <c r="H144" s="106"/>
      <c r="I144" s="411"/>
      <c r="J144" s="214">
        <f t="shared" si="567"/>
        <v>0</v>
      </c>
      <c r="K144" s="213">
        <v>1</v>
      </c>
      <c r="L144" s="249">
        <f>H144</f>
        <v>0</v>
      </c>
      <c r="M144" s="410">
        <f>I144</f>
        <v>0</v>
      </c>
      <c r="N144" s="214">
        <f t="shared" si="568"/>
        <v>0</v>
      </c>
      <c r="O144" s="211">
        <v>1</v>
      </c>
      <c r="P144" s="249">
        <f>L144</f>
        <v>0</v>
      </c>
      <c r="Q144" s="410">
        <f t="shared" si="583"/>
        <v>0</v>
      </c>
      <c r="R144" s="214">
        <f t="shared" si="569"/>
        <v>0</v>
      </c>
      <c r="S144" s="211">
        <f t="shared" si="584"/>
        <v>1</v>
      </c>
      <c r="T144" s="249">
        <f>P144</f>
        <v>0</v>
      </c>
      <c r="U144" s="410">
        <f t="shared" si="585"/>
        <v>0</v>
      </c>
      <c r="V144" s="214">
        <f t="shared" si="570"/>
        <v>0</v>
      </c>
      <c r="W144" s="211">
        <f t="shared" si="586"/>
        <v>1</v>
      </c>
      <c r="X144" s="249">
        <f>T144</f>
        <v>0</v>
      </c>
      <c r="Y144" s="410">
        <f t="shared" si="587"/>
        <v>0</v>
      </c>
      <c r="Z144" s="214">
        <f t="shared" si="571"/>
        <v>0</v>
      </c>
      <c r="AA144" s="211">
        <f t="shared" si="588"/>
        <v>1</v>
      </c>
      <c r="AB144" s="249">
        <f>X144</f>
        <v>0</v>
      </c>
      <c r="AC144" s="410">
        <f t="shared" si="589"/>
        <v>0</v>
      </c>
      <c r="AD144" s="214">
        <f t="shared" si="572"/>
        <v>0</v>
      </c>
      <c r="AE144" s="211">
        <f t="shared" si="590"/>
        <v>1</v>
      </c>
      <c r="AF144" s="249">
        <f>AB144</f>
        <v>0</v>
      </c>
      <c r="AG144" s="410">
        <f t="shared" si="591"/>
        <v>0</v>
      </c>
      <c r="AH144" s="214">
        <f t="shared" si="573"/>
        <v>0</v>
      </c>
      <c r="AI144" s="211">
        <f t="shared" si="592"/>
        <v>1</v>
      </c>
      <c r="AJ144" s="249">
        <f>AF144</f>
        <v>0</v>
      </c>
      <c r="AK144" s="410">
        <f t="shared" si="593"/>
        <v>0</v>
      </c>
      <c r="AL144" s="214">
        <f t="shared" si="574"/>
        <v>0</v>
      </c>
      <c r="AM144" s="211">
        <f t="shared" si="594"/>
        <v>1</v>
      </c>
      <c r="AN144" s="249">
        <f>AJ144</f>
        <v>0</v>
      </c>
      <c r="AO144" s="410">
        <f t="shared" si="595"/>
        <v>0</v>
      </c>
      <c r="AP144" s="214">
        <f t="shared" si="575"/>
        <v>0</v>
      </c>
      <c r="AQ144" s="211">
        <f t="shared" si="596"/>
        <v>1</v>
      </c>
      <c r="AR144" s="249">
        <f>AN144</f>
        <v>0</v>
      </c>
      <c r="AS144" s="410">
        <f t="shared" si="597"/>
        <v>0</v>
      </c>
      <c r="AT144" s="214">
        <f t="shared" si="576"/>
        <v>0</v>
      </c>
      <c r="AU144" s="211">
        <f t="shared" si="598"/>
        <v>1</v>
      </c>
      <c r="AV144" s="249">
        <f>AR144</f>
        <v>0</v>
      </c>
      <c r="AW144" s="410">
        <f t="shared" si="599"/>
        <v>0</v>
      </c>
      <c r="AX144" s="214">
        <f t="shared" si="577"/>
        <v>0</v>
      </c>
      <c r="AY144" s="211">
        <f t="shared" si="600"/>
        <v>1</v>
      </c>
      <c r="AZ144" s="249">
        <f>AV144</f>
        <v>0</v>
      </c>
      <c r="BA144" s="410">
        <f t="shared" si="601"/>
        <v>0</v>
      </c>
      <c r="BB144" s="261">
        <f t="shared" si="578"/>
        <v>0</v>
      </c>
      <c r="BC144" s="94"/>
      <c r="BD144" s="596">
        <f t="shared" si="579"/>
        <v>0</v>
      </c>
      <c r="BE144" s="596"/>
      <c r="BF144" s="596">
        <v>0</v>
      </c>
      <c r="BG144" s="596"/>
      <c r="BH144" s="596">
        <v>0</v>
      </c>
      <c r="BI144" s="596"/>
      <c r="BJ144" s="596">
        <v>0</v>
      </c>
      <c r="BK144" s="596"/>
      <c r="BL144" s="596">
        <v>0</v>
      </c>
      <c r="BM144" s="127"/>
      <c r="BN144" s="596"/>
    </row>
    <row r="145" spans="1:68" s="409" customFormat="1" ht="12.75" customHeight="1" x14ac:dyDescent="0.2">
      <c r="A145" s="108"/>
      <c r="B145" s="128"/>
      <c r="C145" s="96"/>
      <c r="D145" s="99"/>
      <c r="E145" s="112"/>
      <c r="F145" s="102"/>
      <c r="G145" s="215"/>
      <c r="H145" s="103"/>
      <c r="I145" s="104" t="s">
        <v>132</v>
      </c>
      <c r="J145" s="214">
        <f>SUM(J140:J144)</f>
        <v>0</v>
      </c>
      <c r="K145" s="215"/>
      <c r="L145" s="103"/>
      <c r="M145" s="104" t="s">
        <v>118</v>
      </c>
      <c r="N145" s="214">
        <f>SUM(N140:N144)</f>
        <v>0</v>
      </c>
      <c r="O145" s="215"/>
      <c r="P145" s="103"/>
      <c r="Q145" s="104" t="s">
        <v>119</v>
      </c>
      <c r="R145" s="214">
        <f>SUM(R140:R144)</f>
        <v>0</v>
      </c>
      <c r="S145" s="215"/>
      <c r="T145" s="103"/>
      <c r="U145" s="104" t="s">
        <v>120</v>
      </c>
      <c r="V145" s="214">
        <f>SUM(V140:V144)</f>
        <v>0</v>
      </c>
      <c r="W145" s="215"/>
      <c r="X145" s="103"/>
      <c r="Y145" s="104" t="s">
        <v>121</v>
      </c>
      <c r="Z145" s="214">
        <f>SUM(Z140:Z144)</f>
        <v>0</v>
      </c>
      <c r="AA145" s="215"/>
      <c r="AB145" s="103"/>
      <c r="AC145" s="104" t="s">
        <v>122</v>
      </c>
      <c r="AD145" s="214">
        <f>SUM(AD140:AD144)</f>
        <v>0</v>
      </c>
      <c r="AE145" s="215"/>
      <c r="AF145" s="103"/>
      <c r="AG145" s="104" t="s">
        <v>123</v>
      </c>
      <c r="AH145" s="214">
        <f>SUM(AH140:AH144)</f>
        <v>0</v>
      </c>
      <c r="AI145" s="215"/>
      <c r="AJ145" s="103"/>
      <c r="AK145" s="104" t="s">
        <v>124</v>
      </c>
      <c r="AL145" s="214">
        <f>SUM(AL140:AL144)</f>
        <v>0</v>
      </c>
      <c r="AM145" s="215"/>
      <c r="AN145" s="103"/>
      <c r="AO145" s="104" t="s">
        <v>125</v>
      </c>
      <c r="AP145" s="214">
        <f>SUM(AP140:AP144)</f>
        <v>0</v>
      </c>
      <c r="AQ145" s="215"/>
      <c r="AR145" s="103"/>
      <c r="AS145" s="104" t="s">
        <v>126</v>
      </c>
      <c r="AT145" s="214">
        <f>SUM(AT140:AT144)</f>
        <v>0</v>
      </c>
      <c r="AU145" s="215"/>
      <c r="AV145" s="103"/>
      <c r="AW145" s="104" t="s">
        <v>127</v>
      </c>
      <c r="AX145" s="214">
        <f>SUM(AX140:AX144)</f>
        <v>0</v>
      </c>
      <c r="AY145" s="215"/>
      <c r="AZ145" s="103"/>
      <c r="BA145" s="104" t="s">
        <v>128</v>
      </c>
      <c r="BB145" s="261">
        <f>SUM(BB140:BB144)</f>
        <v>0</v>
      </c>
      <c r="BC145" s="94"/>
      <c r="BD145" s="93">
        <f>SUM(BD140:BD144)</f>
        <v>0</v>
      </c>
      <c r="BE145" s="92"/>
      <c r="BF145" s="93">
        <v>0</v>
      </c>
      <c r="BG145" s="92"/>
      <c r="BH145" s="93">
        <v>0</v>
      </c>
      <c r="BI145" s="92"/>
      <c r="BJ145" s="93">
        <v>0</v>
      </c>
      <c r="BK145" s="92"/>
      <c r="BL145" s="93">
        <v>0</v>
      </c>
      <c r="BM145" s="127"/>
      <c r="BN145" s="93">
        <f>SUM(BN140:BN144)</f>
        <v>0</v>
      </c>
    </row>
    <row r="146" spans="1:68" s="409" customFormat="1" ht="5.0999999999999996" customHeight="1" x14ac:dyDescent="0.2">
      <c r="A146" s="27"/>
      <c r="B146" s="128"/>
      <c r="C146" s="32"/>
      <c r="D146" s="33"/>
      <c r="E146" s="27"/>
      <c r="F146" s="51"/>
      <c r="G146" s="226"/>
      <c r="H146" s="52"/>
      <c r="I146" s="431"/>
      <c r="J146" s="227"/>
      <c r="K146" s="226"/>
      <c r="L146" s="52"/>
      <c r="M146" s="431"/>
      <c r="N146" s="227"/>
      <c r="O146" s="226"/>
      <c r="P146" s="52"/>
      <c r="Q146" s="431"/>
      <c r="R146" s="227"/>
      <c r="S146" s="226"/>
      <c r="T146" s="52"/>
      <c r="U146" s="431"/>
      <c r="V146" s="227"/>
      <c r="W146" s="226"/>
      <c r="X146" s="52"/>
      <c r="Y146" s="431"/>
      <c r="Z146" s="227"/>
      <c r="AA146" s="226"/>
      <c r="AB146" s="52"/>
      <c r="AC146" s="431"/>
      <c r="AD146" s="227"/>
      <c r="AE146" s="226"/>
      <c r="AF146" s="52"/>
      <c r="AG146" s="431"/>
      <c r="AH146" s="227"/>
      <c r="AI146" s="226"/>
      <c r="AJ146" s="52"/>
      <c r="AK146" s="431"/>
      <c r="AL146" s="227"/>
      <c r="AM146" s="226"/>
      <c r="AN146" s="52"/>
      <c r="AO146" s="431"/>
      <c r="AP146" s="227"/>
      <c r="AQ146" s="226"/>
      <c r="AR146" s="52"/>
      <c r="AS146" s="431"/>
      <c r="AT146" s="227"/>
      <c r="AU146" s="226"/>
      <c r="AV146" s="52"/>
      <c r="AW146" s="431"/>
      <c r="AX146" s="227"/>
      <c r="AY146" s="226"/>
      <c r="AZ146" s="52"/>
      <c r="BA146" s="431"/>
      <c r="BB146" s="267"/>
      <c r="BC146" s="34"/>
      <c r="BD146" s="11"/>
      <c r="BE146" s="11"/>
      <c r="BF146" s="11"/>
      <c r="BG146" s="11"/>
      <c r="BH146" s="11"/>
      <c r="BI146" s="11"/>
      <c r="BJ146" s="11"/>
      <c r="BK146" s="11"/>
      <c r="BL146" s="11"/>
      <c r="BM146" s="127"/>
      <c r="BN146" s="11"/>
    </row>
    <row r="147" spans="1:68" s="443" customFormat="1" ht="15" x14ac:dyDescent="0.25">
      <c r="A147" s="434"/>
      <c r="B147" s="435"/>
      <c r="C147" s="436"/>
      <c r="D147" s="437"/>
      <c r="E147" s="437"/>
      <c r="F147" s="238" t="s">
        <v>137</v>
      </c>
      <c r="G147" s="438"/>
      <c r="H147" s="439"/>
      <c r="I147" s="440"/>
      <c r="J147" s="441">
        <f>SUM(J145,J138,J131)</f>
        <v>0</v>
      </c>
      <c r="K147" s="438"/>
      <c r="L147" s="439"/>
      <c r="M147" s="439"/>
      <c r="N147" s="441">
        <f>SUM(N145,N138,N131)</f>
        <v>0</v>
      </c>
      <c r="O147" s="438"/>
      <c r="P147" s="439"/>
      <c r="Q147" s="440"/>
      <c r="R147" s="441">
        <f>SUM(R145,R138,R131)</f>
        <v>0</v>
      </c>
      <c r="S147" s="438"/>
      <c r="T147" s="439"/>
      <c r="U147" s="440"/>
      <c r="V147" s="441">
        <f>SUM(V145,V138,V131)</f>
        <v>0</v>
      </c>
      <c r="W147" s="438"/>
      <c r="X147" s="439"/>
      <c r="Y147" s="440"/>
      <c r="Z147" s="441">
        <f>SUM(Z145,Z138,Z131)</f>
        <v>0</v>
      </c>
      <c r="AA147" s="438"/>
      <c r="AB147" s="439"/>
      <c r="AC147" s="440"/>
      <c r="AD147" s="441">
        <f>SUM(AD145,AD138,AD131)</f>
        <v>0</v>
      </c>
      <c r="AE147" s="438"/>
      <c r="AF147" s="439"/>
      <c r="AG147" s="440"/>
      <c r="AH147" s="441">
        <f>SUM(AH145,AH138,AH131)</f>
        <v>0</v>
      </c>
      <c r="AI147" s="438"/>
      <c r="AJ147" s="439"/>
      <c r="AK147" s="440"/>
      <c r="AL147" s="441">
        <f>SUM(AL145,AL138,AL131)</f>
        <v>0</v>
      </c>
      <c r="AM147" s="438"/>
      <c r="AN147" s="439"/>
      <c r="AO147" s="440"/>
      <c r="AP147" s="441">
        <f>SUM(AP145,AP138,AP131)</f>
        <v>0</v>
      </c>
      <c r="AQ147" s="438"/>
      <c r="AR147" s="439"/>
      <c r="AS147" s="440"/>
      <c r="AT147" s="441">
        <f>SUM(AT145,AT138,AT131)</f>
        <v>0</v>
      </c>
      <c r="AU147" s="438"/>
      <c r="AV147" s="439"/>
      <c r="AW147" s="440"/>
      <c r="AX147" s="441">
        <f>SUM(AX145,AX138,AX131)</f>
        <v>0</v>
      </c>
      <c r="AY147" s="438"/>
      <c r="AZ147" s="439"/>
      <c r="BA147" s="440"/>
      <c r="BB147" s="441">
        <f>SUM(BB145,BB138,BB131)</f>
        <v>0</v>
      </c>
      <c r="BC147" s="440"/>
      <c r="BD147" s="442">
        <f>SUM(BD145,BD138,BD131)</f>
        <v>0</v>
      </c>
      <c r="BE147" s="117"/>
      <c r="BF147" s="442">
        <f>SUM(BF131,BF138,BF145)</f>
        <v>0</v>
      </c>
      <c r="BG147" s="117"/>
      <c r="BH147" s="442">
        <f>SUM(BH131,BH138,BH145)</f>
        <v>0</v>
      </c>
      <c r="BI147" s="117"/>
      <c r="BJ147" s="442">
        <v>0</v>
      </c>
      <c r="BK147" s="117"/>
      <c r="BL147" s="442">
        <v>0</v>
      </c>
      <c r="BM147" s="130"/>
      <c r="BN147" s="442">
        <f>SUM(BN145,BN138,BN131)</f>
        <v>0</v>
      </c>
    </row>
    <row r="148" spans="1:68" s="409" customFormat="1" ht="5.0999999999999996" customHeight="1" x14ac:dyDescent="0.2">
      <c r="A148" s="108"/>
      <c r="B148" s="128"/>
      <c r="C148" s="32"/>
      <c r="D148" s="33"/>
      <c r="E148" s="27"/>
      <c r="F148" s="51"/>
      <c r="G148" s="226"/>
      <c r="H148" s="52"/>
      <c r="I148" s="431"/>
      <c r="J148" s="227"/>
      <c r="K148" s="226"/>
      <c r="L148" s="52"/>
      <c r="M148" s="431"/>
      <c r="N148" s="227"/>
      <c r="O148" s="226"/>
      <c r="P148" s="52"/>
      <c r="Q148" s="431"/>
      <c r="R148" s="227"/>
      <c r="S148" s="226"/>
      <c r="T148" s="52"/>
      <c r="U148" s="431"/>
      <c r="V148" s="227"/>
      <c r="W148" s="226"/>
      <c r="X148" s="52"/>
      <c r="Y148" s="431"/>
      <c r="Z148" s="227"/>
      <c r="AA148" s="226"/>
      <c r="AB148" s="52"/>
      <c r="AC148" s="431"/>
      <c r="AD148" s="227"/>
      <c r="AE148" s="226"/>
      <c r="AF148" s="52"/>
      <c r="AG148" s="431"/>
      <c r="AH148" s="227"/>
      <c r="AI148" s="226"/>
      <c r="AJ148" s="52"/>
      <c r="AK148" s="431"/>
      <c r="AL148" s="227"/>
      <c r="AM148" s="226"/>
      <c r="AN148" s="52"/>
      <c r="AO148" s="431"/>
      <c r="AP148" s="227"/>
      <c r="AQ148" s="226"/>
      <c r="AR148" s="52"/>
      <c r="AS148" s="431"/>
      <c r="AT148" s="227"/>
      <c r="AU148" s="226"/>
      <c r="AV148" s="52"/>
      <c r="AW148" s="431"/>
      <c r="AX148" s="227"/>
      <c r="AY148" s="226"/>
      <c r="AZ148" s="52"/>
      <c r="BA148" s="431"/>
      <c r="BB148" s="267"/>
      <c r="BC148" s="34"/>
      <c r="BD148" s="11"/>
      <c r="BE148" s="11"/>
      <c r="BF148" s="11"/>
      <c r="BG148" s="11"/>
      <c r="BH148" s="11"/>
      <c r="BI148" s="11"/>
      <c r="BJ148" s="11"/>
      <c r="BK148" s="11"/>
      <c r="BL148" s="11"/>
      <c r="BM148" s="127"/>
      <c r="BN148" s="11"/>
    </row>
    <row r="149" spans="1:68" s="409" customFormat="1" x14ac:dyDescent="0.2">
      <c r="A149" s="108"/>
      <c r="B149" s="128"/>
      <c r="C149" s="577">
        <f>'General Fund Budget Summary'!A43</f>
        <v>46000</v>
      </c>
      <c r="D149" s="577"/>
      <c r="E149" s="597" t="str">
        <f>'General Fund Budget Summary'!B43</f>
        <v>Interest Income</v>
      </c>
      <c r="F149" s="580"/>
      <c r="G149" s="581"/>
      <c r="H149" s="582"/>
      <c r="I149" s="583"/>
      <c r="J149" s="584"/>
      <c r="K149" s="581"/>
      <c r="L149" s="582"/>
      <c r="M149" s="583"/>
      <c r="N149" s="584"/>
      <c r="O149" s="581"/>
      <c r="P149" s="582"/>
      <c r="Q149" s="583"/>
      <c r="R149" s="584"/>
      <c r="S149" s="581"/>
      <c r="T149" s="582"/>
      <c r="U149" s="583"/>
      <c r="V149" s="584"/>
      <c r="W149" s="581"/>
      <c r="X149" s="582"/>
      <c r="Y149" s="583"/>
      <c r="Z149" s="584"/>
      <c r="AA149" s="581"/>
      <c r="AB149" s="582"/>
      <c r="AC149" s="583"/>
      <c r="AD149" s="584"/>
      <c r="AE149" s="581"/>
      <c r="AF149" s="582"/>
      <c r="AG149" s="583"/>
      <c r="AH149" s="584"/>
      <c r="AI149" s="581"/>
      <c r="AJ149" s="582"/>
      <c r="AK149" s="583"/>
      <c r="AL149" s="584"/>
      <c r="AM149" s="581"/>
      <c r="AN149" s="582"/>
      <c r="AO149" s="583"/>
      <c r="AP149" s="584"/>
      <c r="AQ149" s="581"/>
      <c r="AR149" s="582"/>
      <c r="AS149" s="583"/>
      <c r="AT149" s="584"/>
      <c r="AU149" s="581"/>
      <c r="AV149" s="582"/>
      <c r="AW149" s="583"/>
      <c r="AX149" s="584"/>
      <c r="AY149" s="581"/>
      <c r="AZ149" s="582"/>
      <c r="BA149" s="583"/>
      <c r="BB149" s="585"/>
      <c r="BC149" s="34"/>
      <c r="BD149" s="11"/>
      <c r="BE149" s="11"/>
      <c r="BF149" s="11"/>
      <c r="BG149" s="11"/>
      <c r="BH149" s="11"/>
      <c r="BI149" s="11"/>
      <c r="BJ149" s="11"/>
      <c r="BK149" s="11"/>
      <c r="BL149" s="11"/>
      <c r="BM149" s="127"/>
      <c r="BN149" s="11"/>
    </row>
    <row r="150" spans="1:68" s="409" customFormat="1" ht="5.0999999999999996" customHeight="1" x14ac:dyDescent="0.2">
      <c r="A150" s="108"/>
      <c r="B150" s="128"/>
      <c r="C150" s="446"/>
      <c r="D150" s="446"/>
      <c r="E150" s="459"/>
      <c r="F150" s="51"/>
      <c r="G150" s="226"/>
      <c r="H150" s="52"/>
      <c r="I150" s="432"/>
      <c r="J150" s="227"/>
      <c r="K150" s="226"/>
      <c r="L150" s="52"/>
      <c r="M150" s="432"/>
      <c r="N150" s="227"/>
      <c r="O150" s="226"/>
      <c r="P150" s="52"/>
      <c r="Q150" s="432"/>
      <c r="R150" s="227"/>
      <c r="S150" s="226"/>
      <c r="T150" s="52"/>
      <c r="U150" s="432"/>
      <c r="V150" s="227"/>
      <c r="W150" s="226"/>
      <c r="X150" s="52"/>
      <c r="Y150" s="432"/>
      <c r="Z150" s="227"/>
      <c r="AA150" s="226"/>
      <c r="AB150" s="52"/>
      <c r="AC150" s="432"/>
      <c r="AD150" s="227"/>
      <c r="AE150" s="226"/>
      <c r="AF150" s="52"/>
      <c r="AG150" s="432"/>
      <c r="AH150" s="227"/>
      <c r="AI150" s="226"/>
      <c r="AJ150" s="52"/>
      <c r="AK150" s="432"/>
      <c r="AL150" s="227"/>
      <c r="AM150" s="226"/>
      <c r="AN150" s="52"/>
      <c r="AO150" s="432"/>
      <c r="AP150" s="227"/>
      <c r="AQ150" s="226"/>
      <c r="AR150" s="52"/>
      <c r="AS150" s="432"/>
      <c r="AT150" s="227"/>
      <c r="AU150" s="226"/>
      <c r="AV150" s="52"/>
      <c r="AW150" s="432"/>
      <c r="AX150" s="227"/>
      <c r="AY150" s="226"/>
      <c r="AZ150" s="52"/>
      <c r="BA150" s="432"/>
      <c r="BB150" s="267"/>
      <c r="BC150" s="34"/>
      <c r="BD150" s="11"/>
      <c r="BE150" s="11"/>
      <c r="BF150" s="11"/>
      <c r="BG150" s="11"/>
      <c r="BH150" s="11"/>
      <c r="BI150" s="11"/>
      <c r="BJ150" s="11"/>
      <c r="BK150" s="11"/>
      <c r="BL150" s="11"/>
      <c r="BM150" s="127"/>
      <c r="BN150" s="11"/>
    </row>
    <row r="151" spans="1:68" s="409" customFormat="1" x14ac:dyDescent="0.2">
      <c r="A151" s="586" t="s">
        <v>131</v>
      </c>
      <c r="B151" s="128"/>
      <c r="C151" s="97">
        <f>'General Fund Budget Summary'!A44</f>
        <v>46010</v>
      </c>
      <c r="D151" s="97"/>
      <c r="E151" s="97" t="str">
        <f>'General Fund Budget Summary'!C44</f>
        <v>General Bank Account Interest</v>
      </c>
      <c r="F151" s="204">
        <v>500</v>
      </c>
      <c r="G151" s="211">
        <v>1</v>
      </c>
      <c r="H151" s="105" t="s">
        <v>100</v>
      </c>
      <c r="I151" s="732">
        <v>41.666666666666664</v>
      </c>
      <c r="J151" s="212">
        <f t="shared" ref="J151:J155" si="602">I151*G151</f>
        <v>41.666666666666664</v>
      </c>
      <c r="K151" s="211">
        <f>G151</f>
        <v>1</v>
      </c>
      <c r="L151" s="248" t="str">
        <f>H151</f>
        <v>Admin</v>
      </c>
      <c r="M151" s="410">
        <f>I151</f>
        <v>41.666666666666664</v>
      </c>
      <c r="N151" s="212">
        <f t="shared" ref="N151:N155" si="603">M151*K151</f>
        <v>41.666666666666664</v>
      </c>
      <c r="O151" s="211">
        <f>K151</f>
        <v>1</v>
      </c>
      <c r="P151" s="248" t="str">
        <f>L151</f>
        <v>Admin</v>
      </c>
      <c r="Q151" s="410">
        <f>M151</f>
        <v>41.666666666666664</v>
      </c>
      <c r="R151" s="212">
        <f t="shared" ref="R151:R155" si="604">Q151*O151</f>
        <v>41.666666666666664</v>
      </c>
      <c r="S151" s="211">
        <f>O151</f>
        <v>1</v>
      </c>
      <c r="T151" s="248" t="str">
        <f>P151</f>
        <v>Admin</v>
      </c>
      <c r="U151" s="410">
        <f>Q151</f>
        <v>41.666666666666664</v>
      </c>
      <c r="V151" s="212">
        <f t="shared" ref="V151:V155" si="605">U151*S151</f>
        <v>41.666666666666664</v>
      </c>
      <c r="W151" s="211">
        <f>S151</f>
        <v>1</v>
      </c>
      <c r="X151" s="248" t="str">
        <f>T151</f>
        <v>Admin</v>
      </c>
      <c r="Y151" s="410">
        <f>U151</f>
        <v>41.666666666666664</v>
      </c>
      <c r="Z151" s="212">
        <f t="shared" ref="Z151:Z155" si="606">Y151*W151</f>
        <v>41.666666666666664</v>
      </c>
      <c r="AA151" s="211">
        <f>W151</f>
        <v>1</v>
      </c>
      <c r="AB151" s="248" t="str">
        <f>X151</f>
        <v>Admin</v>
      </c>
      <c r="AC151" s="410">
        <f>Y151</f>
        <v>41.666666666666664</v>
      </c>
      <c r="AD151" s="212">
        <f t="shared" ref="AD151:AD155" si="607">AC151*AA151</f>
        <v>41.666666666666664</v>
      </c>
      <c r="AE151" s="211">
        <f>AA151</f>
        <v>1</v>
      </c>
      <c r="AF151" s="248" t="str">
        <f>AB151</f>
        <v>Admin</v>
      </c>
      <c r="AG151" s="410">
        <f>AC151</f>
        <v>41.666666666666664</v>
      </c>
      <c r="AH151" s="212">
        <f t="shared" ref="AH151:AH155" si="608">AG151*AE151</f>
        <v>41.666666666666664</v>
      </c>
      <c r="AI151" s="211">
        <f>AE151</f>
        <v>1</v>
      </c>
      <c r="AJ151" s="248" t="str">
        <f>AF151</f>
        <v>Admin</v>
      </c>
      <c r="AK151" s="410">
        <f>AG151</f>
        <v>41.666666666666664</v>
      </c>
      <c r="AL151" s="212">
        <f t="shared" ref="AL151:AL155" si="609">AK151*AI151</f>
        <v>41.666666666666664</v>
      </c>
      <c r="AM151" s="211">
        <f>AI151</f>
        <v>1</v>
      </c>
      <c r="AN151" s="248" t="str">
        <f>AJ151</f>
        <v>Admin</v>
      </c>
      <c r="AO151" s="410">
        <f>AK151</f>
        <v>41.666666666666664</v>
      </c>
      <c r="AP151" s="212">
        <f t="shared" ref="AP151:AP155" si="610">AO151*AM151</f>
        <v>41.666666666666664</v>
      </c>
      <c r="AQ151" s="211">
        <f>AM151</f>
        <v>1</v>
      </c>
      <c r="AR151" s="248" t="str">
        <f>AN151</f>
        <v>Admin</v>
      </c>
      <c r="AS151" s="410">
        <f>AO151</f>
        <v>41.666666666666664</v>
      </c>
      <c r="AT151" s="212">
        <f t="shared" ref="AT151:AT155" si="611">AS151*AQ151</f>
        <v>41.666666666666664</v>
      </c>
      <c r="AU151" s="211">
        <f>AQ151</f>
        <v>1</v>
      </c>
      <c r="AV151" s="248" t="str">
        <f>AR151</f>
        <v>Admin</v>
      </c>
      <c r="AW151" s="410">
        <f>AS151</f>
        <v>41.666666666666664</v>
      </c>
      <c r="AX151" s="212">
        <f t="shared" ref="AX151:AX155" si="612">AW151*AU151</f>
        <v>41.666666666666664</v>
      </c>
      <c r="AY151" s="211">
        <f>AU151</f>
        <v>1</v>
      </c>
      <c r="AZ151" s="248" t="str">
        <f>AV151</f>
        <v>Admin</v>
      </c>
      <c r="BA151" s="410">
        <f>AW151</f>
        <v>41.666666666666664</v>
      </c>
      <c r="BB151" s="260">
        <f t="shared" ref="BB151:BB155" si="613">BA151*AY151</f>
        <v>41.666666666666664</v>
      </c>
      <c r="BC151" s="94"/>
      <c r="BD151" s="587">
        <f t="shared" ref="BD151:BD155" si="614">SUM(BB151,AX151,AT151,AP151,AL151,AH151,AD151,Z151,R151,N151,J151,V151,)</f>
        <v>500.00000000000006</v>
      </c>
      <c r="BE151" s="588"/>
      <c r="BF151" s="587">
        <v>146.08000000000001</v>
      </c>
      <c r="BG151" s="588"/>
      <c r="BH151" s="587">
        <v>315.42</v>
      </c>
      <c r="BI151" s="588"/>
      <c r="BJ151" s="587">
        <f>SUM(BF151,BH151)</f>
        <v>461.5</v>
      </c>
      <c r="BK151" s="588"/>
      <c r="BL151" s="587">
        <v>350.00000000000006</v>
      </c>
      <c r="BM151" s="127"/>
      <c r="BN151" s="587">
        <v>517.79</v>
      </c>
    </row>
    <row r="152" spans="1:68" s="409" customFormat="1" x14ac:dyDescent="0.2">
      <c r="A152" s="108"/>
      <c r="B152" s="128"/>
      <c r="C152" s="95"/>
      <c r="D152" s="98"/>
      <c r="E152" s="111"/>
      <c r="F152" s="589"/>
      <c r="G152" s="590"/>
      <c r="H152" s="591"/>
      <c r="I152" s="592"/>
      <c r="J152" s="593">
        <f t="shared" si="602"/>
        <v>0</v>
      </c>
      <c r="K152" s="211">
        <f t="shared" ref="K152:K154" si="615">G152</f>
        <v>0</v>
      </c>
      <c r="L152" s="594">
        <f>H152</f>
        <v>0</v>
      </c>
      <c r="M152" s="410">
        <f t="shared" ref="M152:M154" si="616">I152</f>
        <v>0</v>
      </c>
      <c r="N152" s="593">
        <f t="shared" si="603"/>
        <v>0</v>
      </c>
      <c r="O152" s="211">
        <f t="shared" ref="O152:O154" si="617">K152</f>
        <v>0</v>
      </c>
      <c r="P152" s="594">
        <f>L152</f>
        <v>0</v>
      </c>
      <c r="Q152" s="410">
        <f t="shared" ref="Q152:Q155" si="618">M152</f>
        <v>0</v>
      </c>
      <c r="R152" s="593">
        <f t="shared" si="604"/>
        <v>0</v>
      </c>
      <c r="S152" s="211">
        <f t="shared" ref="S152:S155" si="619">O152</f>
        <v>0</v>
      </c>
      <c r="T152" s="594">
        <f>P152</f>
        <v>0</v>
      </c>
      <c r="U152" s="410">
        <f t="shared" ref="U152:U155" si="620">Q152</f>
        <v>0</v>
      </c>
      <c r="V152" s="593">
        <f t="shared" si="605"/>
        <v>0</v>
      </c>
      <c r="W152" s="211">
        <f t="shared" ref="W152:W155" si="621">S152</f>
        <v>0</v>
      </c>
      <c r="X152" s="594">
        <f>T152</f>
        <v>0</v>
      </c>
      <c r="Y152" s="410">
        <f t="shared" ref="Y152:Y155" si="622">U152</f>
        <v>0</v>
      </c>
      <c r="Z152" s="593">
        <f t="shared" si="606"/>
        <v>0</v>
      </c>
      <c r="AA152" s="211">
        <f t="shared" ref="AA152:AA155" si="623">W152</f>
        <v>0</v>
      </c>
      <c r="AB152" s="594">
        <f>X152</f>
        <v>0</v>
      </c>
      <c r="AC152" s="410">
        <f t="shared" ref="AC152:AC155" si="624">Y152</f>
        <v>0</v>
      </c>
      <c r="AD152" s="593">
        <f t="shared" si="607"/>
        <v>0</v>
      </c>
      <c r="AE152" s="211">
        <f t="shared" ref="AE152:AE155" si="625">AA152</f>
        <v>0</v>
      </c>
      <c r="AF152" s="594">
        <f>AB152</f>
        <v>0</v>
      </c>
      <c r="AG152" s="410">
        <f t="shared" ref="AG152:AG155" si="626">AC152</f>
        <v>0</v>
      </c>
      <c r="AH152" s="593">
        <f t="shared" si="608"/>
        <v>0</v>
      </c>
      <c r="AI152" s="211">
        <f t="shared" ref="AI152:AI155" si="627">AE152</f>
        <v>0</v>
      </c>
      <c r="AJ152" s="594">
        <f>AF152</f>
        <v>0</v>
      </c>
      <c r="AK152" s="410">
        <f t="shared" ref="AK152:AK155" si="628">AG152</f>
        <v>0</v>
      </c>
      <c r="AL152" s="593">
        <f t="shared" si="609"/>
        <v>0</v>
      </c>
      <c r="AM152" s="211">
        <f t="shared" ref="AM152:AM155" si="629">AI152</f>
        <v>0</v>
      </c>
      <c r="AN152" s="594">
        <f>AJ152</f>
        <v>0</v>
      </c>
      <c r="AO152" s="410">
        <f t="shared" ref="AO152:AO155" si="630">AK152</f>
        <v>0</v>
      </c>
      <c r="AP152" s="593">
        <f t="shared" si="610"/>
        <v>0</v>
      </c>
      <c r="AQ152" s="211">
        <f t="shared" ref="AQ152:AQ155" si="631">AM152</f>
        <v>0</v>
      </c>
      <c r="AR152" s="594">
        <f>AN152</f>
        <v>0</v>
      </c>
      <c r="AS152" s="410">
        <f t="shared" ref="AS152:AS155" si="632">AO152</f>
        <v>0</v>
      </c>
      <c r="AT152" s="593">
        <f t="shared" si="611"/>
        <v>0</v>
      </c>
      <c r="AU152" s="211">
        <f t="shared" ref="AU152:AU155" si="633">AQ152</f>
        <v>0</v>
      </c>
      <c r="AV152" s="594">
        <f>AR152</f>
        <v>0</v>
      </c>
      <c r="AW152" s="410">
        <f t="shared" ref="AW152:AW155" si="634">AS152</f>
        <v>0</v>
      </c>
      <c r="AX152" s="593">
        <f t="shared" si="612"/>
        <v>0</v>
      </c>
      <c r="AY152" s="211">
        <f t="shared" ref="AY152:AY155" si="635">AU152</f>
        <v>0</v>
      </c>
      <c r="AZ152" s="594">
        <f>AV152</f>
        <v>0</v>
      </c>
      <c r="BA152" s="410">
        <f t="shared" ref="BA152:BA155" si="636">AW152</f>
        <v>0</v>
      </c>
      <c r="BB152" s="595">
        <f t="shared" si="613"/>
        <v>0</v>
      </c>
      <c r="BC152" s="94"/>
      <c r="BD152" s="596">
        <f t="shared" si="614"/>
        <v>0</v>
      </c>
      <c r="BE152" s="596"/>
      <c r="BF152" s="710"/>
      <c r="BG152" s="596"/>
      <c r="BH152" s="710"/>
      <c r="BI152" s="596"/>
      <c r="BJ152" s="596">
        <v>0</v>
      </c>
      <c r="BK152" s="596"/>
      <c r="BL152" s="596">
        <v>0</v>
      </c>
      <c r="BM152" s="127"/>
      <c r="BN152" s="596"/>
      <c r="BP152" s="715"/>
    </row>
    <row r="153" spans="1:68" s="409" customFormat="1" x14ac:dyDescent="0.2">
      <c r="A153" s="108"/>
      <c r="B153" s="128"/>
      <c r="C153" s="95"/>
      <c r="D153" s="98"/>
      <c r="E153" s="111"/>
      <c r="F153" s="589"/>
      <c r="G153" s="213"/>
      <c r="H153" s="106"/>
      <c r="I153" s="411"/>
      <c r="J153" s="214">
        <f t="shared" si="602"/>
        <v>0</v>
      </c>
      <c r="K153" s="211">
        <f t="shared" si="615"/>
        <v>0</v>
      </c>
      <c r="L153" s="249">
        <f>H153</f>
        <v>0</v>
      </c>
      <c r="M153" s="410">
        <f t="shared" si="616"/>
        <v>0</v>
      </c>
      <c r="N153" s="214">
        <f t="shared" si="603"/>
        <v>0</v>
      </c>
      <c r="O153" s="211">
        <f t="shared" si="617"/>
        <v>0</v>
      </c>
      <c r="P153" s="249">
        <f>L153</f>
        <v>0</v>
      </c>
      <c r="Q153" s="410">
        <f t="shared" si="618"/>
        <v>0</v>
      </c>
      <c r="R153" s="214">
        <f t="shared" si="604"/>
        <v>0</v>
      </c>
      <c r="S153" s="211">
        <f t="shared" si="619"/>
        <v>0</v>
      </c>
      <c r="T153" s="249">
        <f>P153</f>
        <v>0</v>
      </c>
      <c r="U153" s="410">
        <f t="shared" si="620"/>
        <v>0</v>
      </c>
      <c r="V153" s="214">
        <f t="shared" si="605"/>
        <v>0</v>
      </c>
      <c r="W153" s="211">
        <f t="shared" si="621"/>
        <v>0</v>
      </c>
      <c r="X153" s="249">
        <f>T153</f>
        <v>0</v>
      </c>
      <c r="Y153" s="410">
        <f t="shared" si="622"/>
        <v>0</v>
      </c>
      <c r="Z153" s="214">
        <f t="shared" si="606"/>
        <v>0</v>
      </c>
      <c r="AA153" s="211">
        <f t="shared" si="623"/>
        <v>0</v>
      </c>
      <c r="AB153" s="249">
        <f>X153</f>
        <v>0</v>
      </c>
      <c r="AC153" s="410">
        <f t="shared" si="624"/>
        <v>0</v>
      </c>
      <c r="AD153" s="214">
        <f t="shared" si="607"/>
        <v>0</v>
      </c>
      <c r="AE153" s="211">
        <f t="shared" si="625"/>
        <v>0</v>
      </c>
      <c r="AF153" s="249">
        <f>AB153</f>
        <v>0</v>
      </c>
      <c r="AG153" s="410">
        <f t="shared" si="626"/>
        <v>0</v>
      </c>
      <c r="AH153" s="214">
        <f t="shared" si="608"/>
        <v>0</v>
      </c>
      <c r="AI153" s="211">
        <f t="shared" si="627"/>
        <v>0</v>
      </c>
      <c r="AJ153" s="249">
        <f>AF153</f>
        <v>0</v>
      </c>
      <c r="AK153" s="410">
        <f t="shared" si="628"/>
        <v>0</v>
      </c>
      <c r="AL153" s="214">
        <f t="shared" si="609"/>
        <v>0</v>
      </c>
      <c r="AM153" s="211">
        <f t="shared" si="629"/>
        <v>0</v>
      </c>
      <c r="AN153" s="249">
        <f>AJ153</f>
        <v>0</v>
      </c>
      <c r="AO153" s="410">
        <f t="shared" si="630"/>
        <v>0</v>
      </c>
      <c r="AP153" s="214">
        <f t="shared" si="610"/>
        <v>0</v>
      </c>
      <c r="AQ153" s="211">
        <f t="shared" si="631"/>
        <v>0</v>
      </c>
      <c r="AR153" s="249">
        <f>AN153</f>
        <v>0</v>
      </c>
      <c r="AS153" s="410">
        <f t="shared" si="632"/>
        <v>0</v>
      </c>
      <c r="AT153" s="214">
        <f t="shared" si="611"/>
        <v>0</v>
      </c>
      <c r="AU153" s="211">
        <f t="shared" si="633"/>
        <v>0</v>
      </c>
      <c r="AV153" s="249">
        <f>AR153</f>
        <v>0</v>
      </c>
      <c r="AW153" s="410">
        <f t="shared" si="634"/>
        <v>0</v>
      </c>
      <c r="AX153" s="214">
        <f t="shared" si="612"/>
        <v>0</v>
      </c>
      <c r="AY153" s="211">
        <f t="shared" si="635"/>
        <v>0</v>
      </c>
      <c r="AZ153" s="249">
        <f>AV153</f>
        <v>0</v>
      </c>
      <c r="BA153" s="410">
        <f t="shared" si="636"/>
        <v>0</v>
      </c>
      <c r="BB153" s="261">
        <f t="shared" si="613"/>
        <v>0</v>
      </c>
      <c r="BC153" s="94"/>
      <c r="BD153" s="596">
        <f t="shared" si="614"/>
        <v>0</v>
      </c>
      <c r="BE153" s="596"/>
      <c r="BF153" s="596">
        <v>0</v>
      </c>
      <c r="BG153" s="596"/>
      <c r="BH153" s="596">
        <v>0</v>
      </c>
      <c r="BI153" s="596"/>
      <c r="BJ153" s="596">
        <v>0</v>
      </c>
      <c r="BK153" s="596"/>
      <c r="BL153" s="596">
        <v>0</v>
      </c>
      <c r="BM153" s="127"/>
      <c r="BN153" s="596"/>
    </row>
    <row r="154" spans="1:68" s="409" customFormat="1" x14ac:dyDescent="0.2">
      <c r="A154" s="108"/>
      <c r="B154" s="128"/>
      <c r="C154" s="95"/>
      <c r="D154" s="98"/>
      <c r="E154" s="111"/>
      <c r="F154" s="412"/>
      <c r="G154" s="213"/>
      <c r="H154" s="106"/>
      <c r="I154" s="411"/>
      <c r="J154" s="214">
        <f t="shared" si="602"/>
        <v>0</v>
      </c>
      <c r="K154" s="211">
        <f t="shared" si="615"/>
        <v>0</v>
      </c>
      <c r="L154" s="249">
        <f>H154</f>
        <v>0</v>
      </c>
      <c r="M154" s="410">
        <f t="shared" si="616"/>
        <v>0</v>
      </c>
      <c r="N154" s="214">
        <f t="shared" si="603"/>
        <v>0</v>
      </c>
      <c r="O154" s="211">
        <f t="shared" si="617"/>
        <v>0</v>
      </c>
      <c r="P154" s="249">
        <f>L154</f>
        <v>0</v>
      </c>
      <c r="Q154" s="410">
        <f t="shared" si="618"/>
        <v>0</v>
      </c>
      <c r="R154" s="214">
        <f t="shared" si="604"/>
        <v>0</v>
      </c>
      <c r="S154" s="211">
        <f t="shared" si="619"/>
        <v>0</v>
      </c>
      <c r="T154" s="249">
        <f>P154</f>
        <v>0</v>
      </c>
      <c r="U154" s="410">
        <f t="shared" si="620"/>
        <v>0</v>
      </c>
      <c r="V154" s="214">
        <f t="shared" si="605"/>
        <v>0</v>
      </c>
      <c r="W154" s="211">
        <f t="shared" si="621"/>
        <v>0</v>
      </c>
      <c r="X154" s="249">
        <f>T154</f>
        <v>0</v>
      </c>
      <c r="Y154" s="410">
        <f t="shared" si="622"/>
        <v>0</v>
      </c>
      <c r="Z154" s="214">
        <f t="shared" si="606"/>
        <v>0</v>
      </c>
      <c r="AA154" s="211">
        <f t="shared" si="623"/>
        <v>0</v>
      </c>
      <c r="AB154" s="249">
        <f>X154</f>
        <v>0</v>
      </c>
      <c r="AC154" s="410">
        <f t="shared" si="624"/>
        <v>0</v>
      </c>
      <c r="AD154" s="214">
        <f t="shared" si="607"/>
        <v>0</v>
      </c>
      <c r="AE154" s="211">
        <f t="shared" si="625"/>
        <v>0</v>
      </c>
      <c r="AF154" s="249">
        <f>AB154</f>
        <v>0</v>
      </c>
      <c r="AG154" s="410">
        <f t="shared" si="626"/>
        <v>0</v>
      </c>
      <c r="AH154" s="214">
        <f t="shared" si="608"/>
        <v>0</v>
      </c>
      <c r="AI154" s="211">
        <f t="shared" si="627"/>
        <v>0</v>
      </c>
      <c r="AJ154" s="249">
        <f>AF154</f>
        <v>0</v>
      </c>
      <c r="AK154" s="410">
        <f t="shared" si="628"/>
        <v>0</v>
      </c>
      <c r="AL154" s="214">
        <f t="shared" si="609"/>
        <v>0</v>
      </c>
      <c r="AM154" s="211">
        <f t="shared" si="629"/>
        <v>0</v>
      </c>
      <c r="AN154" s="249">
        <f>AJ154</f>
        <v>0</v>
      </c>
      <c r="AO154" s="410">
        <f t="shared" si="630"/>
        <v>0</v>
      </c>
      <c r="AP154" s="214">
        <f t="shared" si="610"/>
        <v>0</v>
      </c>
      <c r="AQ154" s="211">
        <f t="shared" si="631"/>
        <v>0</v>
      </c>
      <c r="AR154" s="249">
        <f>AN154</f>
        <v>0</v>
      </c>
      <c r="AS154" s="410">
        <f t="shared" si="632"/>
        <v>0</v>
      </c>
      <c r="AT154" s="214">
        <f t="shared" si="611"/>
        <v>0</v>
      </c>
      <c r="AU154" s="211">
        <f t="shared" si="633"/>
        <v>0</v>
      </c>
      <c r="AV154" s="249">
        <f>AR154</f>
        <v>0</v>
      </c>
      <c r="AW154" s="410">
        <f t="shared" si="634"/>
        <v>0</v>
      </c>
      <c r="AX154" s="214">
        <f t="shared" si="612"/>
        <v>0</v>
      </c>
      <c r="AY154" s="211">
        <f t="shared" si="635"/>
        <v>0</v>
      </c>
      <c r="AZ154" s="249">
        <f>AV154</f>
        <v>0</v>
      </c>
      <c r="BA154" s="410">
        <f t="shared" si="636"/>
        <v>0</v>
      </c>
      <c r="BB154" s="261">
        <f t="shared" si="613"/>
        <v>0</v>
      </c>
      <c r="BC154" s="94"/>
      <c r="BD154" s="596">
        <f t="shared" si="614"/>
        <v>0</v>
      </c>
      <c r="BE154" s="596"/>
      <c r="BF154" s="596">
        <v>0</v>
      </c>
      <c r="BG154" s="596"/>
      <c r="BH154" s="596">
        <v>0</v>
      </c>
      <c r="BI154" s="596"/>
      <c r="BJ154" s="596">
        <v>0</v>
      </c>
      <c r="BK154" s="596"/>
      <c r="BL154" s="596">
        <v>0</v>
      </c>
      <c r="BM154" s="127"/>
      <c r="BN154" s="596"/>
    </row>
    <row r="155" spans="1:68" s="409" customFormat="1" x14ac:dyDescent="0.2">
      <c r="A155" s="108"/>
      <c r="B155" s="128"/>
      <c r="C155" s="95"/>
      <c r="D155" s="98"/>
      <c r="E155" s="111"/>
      <c r="F155" s="412"/>
      <c r="G155" s="213"/>
      <c r="H155" s="106"/>
      <c r="I155" s="411"/>
      <c r="J155" s="214">
        <f t="shared" si="602"/>
        <v>0</v>
      </c>
      <c r="K155" s="213">
        <v>1</v>
      </c>
      <c r="L155" s="249">
        <f>H155</f>
        <v>0</v>
      </c>
      <c r="M155" s="410">
        <f>I155</f>
        <v>0</v>
      </c>
      <c r="N155" s="214">
        <f t="shared" si="603"/>
        <v>0</v>
      </c>
      <c r="O155" s="211">
        <v>1</v>
      </c>
      <c r="P155" s="249">
        <f>L155</f>
        <v>0</v>
      </c>
      <c r="Q155" s="410">
        <f t="shared" si="618"/>
        <v>0</v>
      </c>
      <c r="R155" s="214">
        <f t="shared" si="604"/>
        <v>0</v>
      </c>
      <c r="S155" s="211">
        <f t="shared" si="619"/>
        <v>1</v>
      </c>
      <c r="T155" s="249">
        <f>P155</f>
        <v>0</v>
      </c>
      <c r="U155" s="410">
        <f t="shared" si="620"/>
        <v>0</v>
      </c>
      <c r="V155" s="214">
        <f t="shared" si="605"/>
        <v>0</v>
      </c>
      <c r="W155" s="211">
        <f t="shared" si="621"/>
        <v>1</v>
      </c>
      <c r="X155" s="249">
        <f>T155</f>
        <v>0</v>
      </c>
      <c r="Y155" s="410">
        <f t="shared" si="622"/>
        <v>0</v>
      </c>
      <c r="Z155" s="214">
        <f t="shared" si="606"/>
        <v>0</v>
      </c>
      <c r="AA155" s="211">
        <f t="shared" si="623"/>
        <v>1</v>
      </c>
      <c r="AB155" s="249">
        <f>X155</f>
        <v>0</v>
      </c>
      <c r="AC155" s="410">
        <f t="shared" si="624"/>
        <v>0</v>
      </c>
      <c r="AD155" s="214">
        <f t="shared" si="607"/>
        <v>0</v>
      </c>
      <c r="AE155" s="211">
        <f t="shared" si="625"/>
        <v>1</v>
      </c>
      <c r="AF155" s="249">
        <f>AB155</f>
        <v>0</v>
      </c>
      <c r="AG155" s="410">
        <f t="shared" si="626"/>
        <v>0</v>
      </c>
      <c r="AH155" s="214">
        <f t="shared" si="608"/>
        <v>0</v>
      </c>
      <c r="AI155" s="211">
        <f t="shared" si="627"/>
        <v>1</v>
      </c>
      <c r="AJ155" s="249">
        <f>AF155</f>
        <v>0</v>
      </c>
      <c r="AK155" s="410">
        <f t="shared" si="628"/>
        <v>0</v>
      </c>
      <c r="AL155" s="214">
        <f t="shared" si="609"/>
        <v>0</v>
      </c>
      <c r="AM155" s="211">
        <f t="shared" si="629"/>
        <v>1</v>
      </c>
      <c r="AN155" s="249">
        <f>AJ155</f>
        <v>0</v>
      </c>
      <c r="AO155" s="410">
        <f t="shared" si="630"/>
        <v>0</v>
      </c>
      <c r="AP155" s="214">
        <f t="shared" si="610"/>
        <v>0</v>
      </c>
      <c r="AQ155" s="211">
        <f t="shared" si="631"/>
        <v>1</v>
      </c>
      <c r="AR155" s="249">
        <f>AN155</f>
        <v>0</v>
      </c>
      <c r="AS155" s="410">
        <f t="shared" si="632"/>
        <v>0</v>
      </c>
      <c r="AT155" s="214">
        <f t="shared" si="611"/>
        <v>0</v>
      </c>
      <c r="AU155" s="211">
        <f t="shared" si="633"/>
        <v>1</v>
      </c>
      <c r="AV155" s="249">
        <f>AR155</f>
        <v>0</v>
      </c>
      <c r="AW155" s="410">
        <f t="shared" si="634"/>
        <v>0</v>
      </c>
      <c r="AX155" s="214">
        <f t="shared" si="612"/>
        <v>0</v>
      </c>
      <c r="AY155" s="211">
        <f t="shared" si="635"/>
        <v>1</v>
      </c>
      <c r="AZ155" s="249">
        <f>AV155</f>
        <v>0</v>
      </c>
      <c r="BA155" s="410">
        <f t="shared" si="636"/>
        <v>0</v>
      </c>
      <c r="BB155" s="261">
        <f t="shared" si="613"/>
        <v>0</v>
      </c>
      <c r="BC155" s="94"/>
      <c r="BD155" s="596">
        <f t="shared" si="614"/>
        <v>0</v>
      </c>
      <c r="BE155" s="596"/>
      <c r="BF155" s="596">
        <v>0</v>
      </c>
      <c r="BG155" s="596"/>
      <c r="BH155" s="596">
        <v>0</v>
      </c>
      <c r="BI155" s="596"/>
      <c r="BJ155" s="596">
        <v>0</v>
      </c>
      <c r="BK155" s="596"/>
      <c r="BL155" s="596">
        <v>0</v>
      </c>
      <c r="BM155" s="127"/>
      <c r="BN155" s="596"/>
    </row>
    <row r="156" spans="1:68" s="409" customFormat="1" ht="12.75" customHeight="1" x14ac:dyDescent="0.2">
      <c r="A156" s="108"/>
      <c r="B156" s="128"/>
      <c r="C156" s="96"/>
      <c r="D156" s="99"/>
      <c r="E156" s="112"/>
      <c r="F156" s="102"/>
      <c r="G156" s="215"/>
      <c r="H156" s="103"/>
      <c r="I156" s="104" t="s">
        <v>132</v>
      </c>
      <c r="J156" s="214">
        <f>SUM(J151:J155)</f>
        <v>41.666666666666664</v>
      </c>
      <c r="K156" s="215"/>
      <c r="L156" s="103"/>
      <c r="M156" s="104" t="s">
        <v>118</v>
      </c>
      <c r="N156" s="214">
        <f>SUM(N151:N155)</f>
        <v>41.666666666666664</v>
      </c>
      <c r="O156" s="215"/>
      <c r="P156" s="103"/>
      <c r="Q156" s="104" t="s">
        <v>119</v>
      </c>
      <c r="R156" s="214">
        <f>SUM(R151:R155)</f>
        <v>41.666666666666664</v>
      </c>
      <c r="S156" s="215"/>
      <c r="T156" s="103"/>
      <c r="U156" s="104" t="s">
        <v>120</v>
      </c>
      <c r="V156" s="214">
        <f>SUM(V151:V155)</f>
        <v>41.666666666666664</v>
      </c>
      <c r="W156" s="215"/>
      <c r="X156" s="103"/>
      <c r="Y156" s="104" t="s">
        <v>121</v>
      </c>
      <c r="Z156" s="214">
        <f>SUM(Z151:Z155)</f>
        <v>41.666666666666664</v>
      </c>
      <c r="AA156" s="215"/>
      <c r="AB156" s="103"/>
      <c r="AC156" s="104" t="s">
        <v>122</v>
      </c>
      <c r="AD156" s="214">
        <f>SUM(AD151:AD155)</f>
        <v>41.666666666666664</v>
      </c>
      <c r="AE156" s="215"/>
      <c r="AF156" s="103"/>
      <c r="AG156" s="104" t="s">
        <v>123</v>
      </c>
      <c r="AH156" s="214">
        <f>SUM(AH151:AH155)</f>
        <v>41.666666666666664</v>
      </c>
      <c r="AI156" s="215"/>
      <c r="AJ156" s="103"/>
      <c r="AK156" s="104" t="s">
        <v>124</v>
      </c>
      <c r="AL156" s="214">
        <f>SUM(AL151:AL155)</f>
        <v>41.666666666666664</v>
      </c>
      <c r="AM156" s="215"/>
      <c r="AN156" s="103"/>
      <c r="AO156" s="104" t="s">
        <v>125</v>
      </c>
      <c r="AP156" s="214">
        <f>SUM(AP151:AP155)</f>
        <v>41.666666666666664</v>
      </c>
      <c r="AQ156" s="215"/>
      <c r="AR156" s="103"/>
      <c r="AS156" s="104" t="s">
        <v>126</v>
      </c>
      <c r="AT156" s="214">
        <f>SUM(AT151:AT155)</f>
        <v>41.666666666666664</v>
      </c>
      <c r="AU156" s="215"/>
      <c r="AV156" s="103"/>
      <c r="AW156" s="104" t="s">
        <v>127</v>
      </c>
      <c r="AX156" s="214">
        <f>SUM(AX151:AX155)</f>
        <v>41.666666666666664</v>
      </c>
      <c r="AY156" s="215"/>
      <c r="AZ156" s="103"/>
      <c r="BA156" s="104" t="s">
        <v>128</v>
      </c>
      <c r="BB156" s="261">
        <f>SUM(BB151:BB155)</f>
        <v>41.666666666666664</v>
      </c>
      <c r="BC156" s="94"/>
      <c r="BD156" s="93">
        <f>SUM(BD151:BD155)</f>
        <v>500.00000000000006</v>
      </c>
      <c r="BE156" s="92"/>
      <c r="BF156" s="93">
        <f>SUM(BF151:BF155)</f>
        <v>146.08000000000001</v>
      </c>
      <c r="BG156" s="92"/>
      <c r="BH156" s="93">
        <f>SUM(BH151:BH155)</f>
        <v>315.42</v>
      </c>
      <c r="BI156" s="92"/>
      <c r="BJ156" s="93">
        <f>SUM(BF156,BH156)</f>
        <v>461.5</v>
      </c>
      <c r="BK156" s="92"/>
      <c r="BL156" s="93">
        <v>350.00000000000006</v>
      </c>
      <c r="BM156" s="127"/>
      <c r="BN156" s="93">
        <f>SUM(BN151:BN155)</f>
        <v>517.79</v>
      </c>
    </row>
    <row r="157" spans="1:68" s="409" customFormat="1" ht="5.0999999999999996" customHeight="1" x14ac:dyDescent="0.2">
      <c r="A157" s="108"/>
      <c r="B157" s="128"/>
      <c r="C157" s="32"/>
      <c r="D157" s="33"/>
      <c r="E157" s="27"/>
      <c r="F157" s="51"/>
      <c r="G157" s="226"/>
      <c r="H157" s="52"/>
      <c r="I157" s="431"/>
      <c r="J157" s="227"/>
      <c r="K157" s="226"/>
      <c r="L157" s="52"/>
      <c r="M157" s="431"/>
      <c r="N157" s="227"/>
      <c r="O157" s="226"/>
      <c r="P157" s="52"/>
      <c r="Q157" s="431"/>
      <c r="R157" s="227"/>
      <c r="S157" s="226"/>
      <c r="T157" s="52"/>
      <c r="U157" s="431"/>
      <c r="V157" s="227"/>
      <c r="W157" s="226"/>
      <c r="X157" s="52"/>
      <c r="Y157" s="431"/>
      <c r="Z157" s="227"/>
      <c r="AA157" s="226"/>
      <c r="AB157" s="52"/>
      <c r="AC157" s="431"/>
      <c r="AD157" s="227"/>
      <c r="AE157" s="226"/>
      <c r="AF157" s="52"/>
      <c r="AG157" s="431"/>
      <c r="AH157" s="227"/>
      <c r="AI157" s="226"/>
      <c r="AJ157" s="52"/>
      <c r="AK157" s="431"/>
      <c r="AL157" s="227"/>
      <c r="AM157" s="226"/>
      <c r="AN157" s="52"/>
      <c r="AO157" s="431"/>
      <c r="AP157" s="227"/>
      <c r="AQ157" s="226"/>
      <c r="AR157" s="52"/>
      <c r="AS157" s="431"/>
      <c r="AT157" s="227"/>
      <c r="AU157" s="226"/>
      <c r="AV157" s="52"/>
      <c r="AW157" s="431"/>
      <c r="AX157" s="227"/>
      <c r="AY157" s="226"/>
      <c r="AZ157" s="52"/>
      <c r="BA157" s="431"/>
      <c r="BB157" s="267"/>
      <c r="BC157" s="34"/>
      <c r="BD157" s="11"/>
      <c r="BE157" s="11"/>
      <c r="BF157" s="11"/>
      <c r="BG157" s="11"/>
      <c r="BH157" s="11"/>
      <c r="BI157" s="11"/>
      <c r="BJ157" s="11"/>
      <c r="BK157" s="11"/>
      <c r="BL157" s="11"/>
      <c r="BM157" s="127"/>
      <c r="BN157" s="11"/>
    </row>
    <row r="158" spans="1:68" s="409" customFormat="1" x14ac:dyDescent="0.2">
      <c r="A158" s="586" t="s">
        <v>131</v>
      </c>
      <c r="B158" s="128"/>
      <c r="C158" s="97">
        <f>'General Fund Budget Summary'!A45</f>
        <v>46020</v>
      </c>
      <c r="D158" s="97"/>
      <c r="E158" s="97" t="str">
        <f>'General Fund Budget Summary'!C45</f>
        <v>Investment Acct. Interest</v>
      </c>
      <c r="F158" s="204">
        <v>17000</v>
      </c>
      <c r="G158" s="211">
        <v>1</v>
      </c>
      <c r="H158" s="105" t="s">
        <v>100</v>
      </c>
      <c r="I158" s="732">
        <v>1416.6666666666667</v>
      </c>
      <c r="J158" s="212">
        <f t="shared" ref="J158:J162" si="637">I158*G158</f>
        <v>1416.6666666666667</v>
      </c>
      <c r="K158" s="211">
        <f>G158</f>
        <v>1</v>
      </c>
      <c r="L158" s="248" t="str">
        <f>H158</f>
        <v>Admin</v>
      </c>
      <c r="M158" s="410">
        <f>I158</f>
        <v>1416.6666666666667</v>
      </c>
      <c r="N158" s="212">
        <f t="shared" ref="N158:N162" si="638">M158*K158</f>
        <v>1416.6666666666667</v>
      </c>
      <c r="O158" s="211">
        <f>K158</f>
        <v>1</v>
      </c>
      <c r="P158" s="248" t="str">
        <f>L158</f>
        <v>Admin</v>
      </c>
      <c r="Q158" s="410">
        <f>M158</f>
        <v>1416.6666666666667</v>
      </c>
      <c r="R158" s="212">
        <f t="shared" ref="R158:R162" si="639">Q158*O158</f>
        <v>1416.6666666666667</v>
      </c>
      <c r="S158" s="211">
        <f>O158</f>
        <v>1</v>
      </c>
      <c r="T158" s="248" t="str">
        <f>P158</f>
        <v>Admin</v>
      </c>
      <c r="U158" s="410">
        <f>Q158</f>
        <v>1416.6666666666667</v>
      </c>
      <c r="V158" s="212">
        <f t="shared" ref="V158:V162" si="640">U158*S158</f>
        <v>1416.6666666666667</v>
      </c>
      <c r="W158" s="211">
        <f>S158</f>
        <v>1</v>
      </c>
      <c r="X158" s="248" t="str">
        <f>T158</f>
        <v>Admin</v>
      </c>
      <c r="Y158" s="410">
        <f>U158</f>
        <v>1416.6666666666667</v>
      </c>
      <c r="Z158" s="212">
        <f t="shared" ref="Z158:Z162" si="641">Y158*W158</f>
        <v>1416.6666666666667</v>
      </c>
      <c r="AA158" s="211">
        <f>W158</f>
        <v>1</v>
      </c>
      <c r="AB158" s="248" t="str">
        <f>X158</f>
        <v>Admin</v>
      </c>
      <c r="AC158" s="410">
        <f>Y158</f>
        <v>1416.6666666666667</v>
      </c>
      <c r="AD158" s="212">
        <f t="shared" ref="AD158:AD162" si="642">AC158*AA158</f>
        <v>1416.6666666666667</v>
      </c>
      <c r="AE158" s="211">
        <f>AA158</f>
        <v>1</v>
      </c>
      <c r="AF158" s="248" t="str">
        <f>AB158</f>
        <v>Admin</v>
      </c>
      <c r="AG158" s="410">
        <f>AC158</f>
        <v>1416.6666666666667</v>
      </c>
      <c r="AH158" s="212">
        <f t="shared" ref="AH158:AH162" si="643">AG158*AE158</f>
        <v>1416.6666666666667</v>
      </c>
      <c r="AI158" s="211">
        <f>AE158</f>
        <v>1</v>
      </c>
      <c r="AJ158" s="248" t="str">
        <f>AF158</f>
        <v>Admin</v>
      </c>
      <c r="AK158" s="410">
        <f>AG158</f>
        <v>1416.6666666666667</v>
      </c>
      <c r="AL158" s="212">
        <f t="shared" ref="AL158:AL162" si="644">AK158*AI158</f>
        <v>1416.6666666666667</v>
      </c>
      <c r="AM158" s="211">
        <f>AI158</f>
        <v>1</v>
      </c>
      <c r="AN158" s="248" t="str">
        <f>AJ158</f>
        <v>Admin</v>
      </c>
      <c r="AO158" s="410">
        <f>AK158</f>
        <v>1416.6666666666667</v>
      </c>
      <c r="AP158" s="212">
        <f t="shared" ref="AP158:AP162" si="645">AO158*AM158</f>
        <v>1416.6666666666667</v>
      </c>
      <c r="AQ158" s="211">
        <f>AM158</f>
        <v>1</v>
      </c>
      <c r="AR158" s="248" t="str">
        <f>AN158</f>
        <v>Admin</v>
      </c>
      <c r="AS158" s="410">
        <f>AO158</f>
        <v>1416.6666666666667</v>
      </c>
      <c r="AT158" s="212">
        <f t="shared" ref="AT158:AT162" si="646">AS158*AQ158</f>
        <v>1416.6666666666667</v>
      </c>
      <c r="AU158" s="211">
        <f>AQ158</f>
        <v>1</v>
      </c>
      <c r="AV158" s="248" t="str">
        <f>AR158</f>
        <v>Admin</v>
      </c>
      <c r="AW158" s="410">
        <f>AS158</f>
        <v>1416.6666666666667</v>
      </c>
      <c r="AX158" s="212">
        <f t="shared" ref="AX158:AX162" si="647">AW158*AU158</f>
        <v>1416.6666666666667</v>
      </c>
      <c r="AY158" s="211">
        <f>AU158</f>
        <v>1</v>
      </c>
      <c r="AZ158" s="248" t="str">
        <f>AV158</f>
        <v>Admin</v>
      </c>
      <c r="BA158" s="410">
        <f>AW158</f>
        <v>1416.6666666666667</v>
      </c>
      <c r="BB158" s="260">
        <f t="shared" ref="BB158:BB162" si="648">BA158*AY158</f>
        <v>1416.6666666666667</v>
      </c>
      <c r="BC158" s="94"/>
      <c r="BD158" s="587">
        <f t="shared" ref="BD158:BD162" si="649">SUM(BB158,AX158,AT158,AP158,AL158,AH158,AD158,Z158,R158,N158,J158,V158,)</f>
        <v>16999.999999999996</v>
      </c>
      <c r="BE158" s="588"/>
      <c r="BF158" s="587">
        <v>15261.79</v>
      </c>
      <c r="BG158" s="588"/>
      <c r="BH158" s="587">
        <v>7127.29</v>
      </c>
      <c r="BI158" s="588"/>
      <c r="BJ158" s="587">
        <f>SUM(BF158,BH158)</f>
        <v>22389.08</v>
      </c>
      <c r="BK158" s="588"/>
      <c r="BL158" s="587">
        <v>12600</v>
      </c>
      <c r="BM158" s="127"/>
      <c r="BN158" s="587">
        <v>18669.59</v>
      </c>
    </row>
    <row r="159" spans="1:68" s="409" customFormat="1" x14ac:dyDescent="0.2">
      <c r="A159" s="108"/>
      <c r="B159" s="128"/>
      <c r="C159" s="95"/>
      <c r="D159" s="98"/>
      <c r="E159" s="111"/>
      <c r="F159" s="589"/>
      <c r="G159" s="590"/>
      <c r="H159" s="591"/>
      <c r="I159" s="592"/>
      <c r="J159" s="593">
        <f t="shared" si="637"/>
        <v>0</v>
      </c>
      <c r="K159" s="211">
        <f t="shared" ref="K159:K161" si="650">G159</f>
        <v>0</v>
      </c>
      <c r="L159" s="594">
        <f>H159</f>
        <v>0</v>
      </c>
      <c r="M159" s="410">
        <f t="shared" ref="M159:M161" si="651">I159</f>
        <v>0</v>
      </c>
      <c r="N159" s="593">
        <f t="shared" si="638"/>
        <v>0</v>
      </c>
      <c r="O159" s="211">
        <f t="shared" ref="O159:O161" si="652">K159</f>
        <v>0</v>
      </c>
      <c r="P159" s="594">
        <f>L159</f>
        <v>0</v>
      </c>
      <c r="Q159" s="410">
        <f t="shared" ref="Q159:Q162" si="653">M159</f>
        <v>0</v>
      </c>
      <c r="R159" s="593">
        <f t="shared" si="639"/>
        <v>0</v>
      </c>
      <c r="S159" s="211">
        <f t="shared" ref="S159:S162" si="654">O159</f>
        <v>0</v>
      </c>
      <c r="T159" s="594">
        <f>P159</f>
        <v>0</v>
      </c>
      <c r="U159" s="410">
        <f t="shared" ref="U159:U162" si="655">Q159</f>
        <v>0</v>
      </c>
      <c r="V159" s="593">
        <f t="shared" si="640"/>
        <v>0</v>
      </c>
      <c r="W159" s="211">
        <f t="shared" ref="W159:W162" si="656">S159</f>
        <v>0</v>
      </c>
      <c r="X159" s="594">
        <f>T159</f>
        <v>0</v>
      </c>
      <c r="Y159" s="410">
        <f t="shared" ref="Y159:Y162" si="657">U159</f>
        <v>0</v>
      </c>
      <c r="Z159" s="593">
        <f t="shared" si="641"/>
        <v>0</v>
      </c>
      <c r="AA159" s="211">
        <f t="shared" ref="AA159:AA162" si="658">W159</f>
        <v>0</v>
      </c>
      <c r="AB159" s="594">
        <f>X159</f>
        <v>0</v>
      </c>
      <c r="AC159" s="410">
        <f t="shared" ref="AC159:AC162" si="659">Y159</f>
        <v>0</v>
      </c>
      <c r="AD159" s="593">
        <f t="shared" si="642"/>
        <v>0</v>
      </c>
      <c r="AE159" s="211">
        <f t="shared" ref="AE159:AE162" si="660">AA159</f>
        <v>0</v>
      </c>
      <c r="AF159" s="594">
        <f>AB159</f>
        <v>0</v>
      </c>
      <c r="AG159" s="410">
        <f t="shared" ref="AG159:AG162" si="661">AC159</f>
        <v>0</v>
      </c>
      <c r="AH159" s="593">
        <f t="shared" si="643"/>
        <v>0</v>
      </c>
      <c r="AI159" s="211">
        <f t="shared" ref="AI159:AI162" si="662">AE159</f>
        <v>0</v>
      </c>
      <c r="AJ159" s="594">
        <f>AF159</f>
        <v>0</v>
      </c>
      <c r="AK159" s="410">
        <f t="shared" ref="AK159:AK162" si="663">AG159</f>
        <v>0</v>
      </c>
      <c r="AL159" s="593">
        <f t="shared" si="644"/>
        <v>0</v>
      </c>
      <c r="AM159" s="211">
        <f t="shared" ref="AM159:AM162" si="664">AI159</f>
        <v>0</v>
      </c>
      <c r="AN159" s="594">
        <f>AJ159</f>
        <v>0</v>
      </c>
      <c r="AO159" s="410">
        <f t="shared" ref="AO159:AO162" si="665">AK159</f>
        <v>0</v>
      </c>
      <c r="AP159" s="593">
        <f t="shared" si="645"/>
        <v>0</v>
      </c>
      <c r="AQ159" s="211">
        <f t="shared" ref="AQ159:AQ162" si="666">AM159</f>
        <v>0</v>
      </c>
      <c r="AR159" s="594">
        <f>AN159</f>
        <v>0</v>
      </c>
      <c r="AS159" s="410">
        <f t="shared" ref="AS159:AS162" si="667">AO159</f>
        <v>0</v>
      </c>
      <c r="AT159" s="593">
        <f t="shared" si="646"/>
        <v>0</v>
      </c>
      <c r="AU159" s="211">
        <f t="shared" ref="AU159:AU162" si="668">AQ159</f>
        <v>0</v>
      </c>
      <c r="AV159" s="594">
        <f>AR159</f>
        <v>0</v>
      </c>
      <c r="AW159" s="410">
        <f t="shared" ref="AW159:AW162" si="669">AS159</f>
        <v>0</v>
      </c>
      <c r="AX159" s="593">
        <f t="shared" si="647"/>
        <v>0</v>
      </c>
      <c r="AY159" s="211">
        <f t="shared" ref="AY159:AY162" si="670">AU159</f>
        <v>0</v>
      </c>
      <c r="AZ159" s="594">
        <f>AV159</f>
        <v>0</v>
      </c>
      <c r="BA159" s="410">
        <f t="shared" ref="BA159:BA162" si="671">AW159</f>
        <v>0</v>
      </c>
      <c r="BB159" s="595">
        <f t="shared" si="648"/>
        <v>0</v>
      </c>
      <c r="BC159" s="94"/>
      <c r="BD159" s="596">
        <f t="shared" si="649"/>
        <v>0</v>
      </c>
      <c r="BE159" s="596"/>
      <c r="BF159" s="596"/>
      <c r="BG159" s="596"/>
      <c r="BH159" s="596"/>
      <c r="BI159" s="596"/>
      <c r="BJ159" s="596">
        <v>0</v>
      </c>
      <c r="BK159" s="596"/>
      <c r="BL159" s="596">
        <v>0</v>
      </c>
      <c r="BM159" s="127"/>
      <c r="BN159" s="596"/>
    </row>
    <row r="160" spans="1:68" s="409" customFormat="1" x14ac:dyDescent="0.2">
      <c r="A160" s="108"/>
      <c r="B160" s="128"/>
      <c r="C160" s="95"/>
      <c r="D160" s="98"/>
      <c r="E160" s="111"/>
      <c r="F160" s="412"/>
      <c r="G160" s="213"/>
      <c r="H160" s="106"/>
      <c r="I160" s="411"/>
      <c r="J160" s="214">
        <f t="shared" si="637"/>
        <v>0</v>
      </c>
      <c r="K160" s="211">
        <f t="shared" si="650"/>
        <v>0</v>
      </c>
      <c r="L160" s="249">
        <f>H160</f>
        <v>0</v>
      </c>
      <c r="M160" s="410">
        <f t="shared" si="651"/>
        <v>0</v>
      </c>
      <c r="N160" s="214">
        <f t="shared" si="638"/>
        <v>0</v>
      </c>
      <c r="O160" s="211">
        <f t="shared" si="652"/>
        <v>0</v>
      </c>
      <c r="P160" s="249">
        <f>L160</f>
        <v>0</v>
      </c>
      <c r="Q160" s="410">
        <f t="shared" si="653"/>
        <v>0</v>
      </c>
      <c r="R160" s="214">
        <f t="shared" si="639"/>
        <v>0</v>
      </c>
      <c r="S160" s="211">
        <f t="shared" si="654"/>
        <v>0</v>
      </c>
      <c r="T160" s="249">
        <f>P160</f>
        <v>0</v>
      </c>
      <c r="U160" s="410">
        <f t="shared" si="655"/>
        <v>0</v>
      </c>
      <c r="V160" s="214">
        <f t="shared" si="640"/>
        <v>0</v>
      </c>
      <c r="W160" s="211">
        <f t="shared" si="656"/>
        <v>0</v>
      </c>
      <c r="X160" s="249">
        <f>T160</f>
        <v>0</v>
      </c>
      <c r="Y160" s="410">
        <f t="shared" si="657"/>
        <v>0</v>
      </c>
      <c r="Z160" s="214">
        <f t="shared" si="641"/>
        <v>0</v>
      </c>
      <c r="AA160" s="211">
        <f t="shared" si="658"/>
        <v>0</v>
      </c>
      <c r="AB160" s="249">
        <f>X160</f>
        <v>0</v>
      </c>
      <c r="AC160" s="410">
        <f t="shared" si="659"/>
        <v>0</v>
      </c>
      <c r="AD160" s="214">
        <f t="shared" si="642"/>
        <v>0</v>
      </c>
      <c r="AE160" s="211">
        <f t="shared" si="660"/>
        <v>0</v>
      </c>
      <c r="AF160" s="249">
        <f>AB160</f>
        <v>0</v>
      </c>
      <c r="AG160" s="410">
        <f t="shared" si="661"/>
        <v>0</v>
      </c>
      <c r="AH160" s="214">
        <f t="shared" si="643"/>
        <v>0</v>
      </c>
      <c r="AI160" s="211">
        <f t="shared" si="662"/>
        <v>0</v>
      </c>
      <c r="AJ160" s="249">
        <f>AF160</f>
        <v>0</v>
      </c>
      <c r="AK160" s="410">
        <f t="shared" si="663"/>
        <v>0</v>
      </c>
      <c r="AL160" s="214">
        <f t="shared" si="644"/>
        <v>0</v>
      </c>
      <c r="AM160" s="211">
        <f t="shared" si="664"/>
        <v>0</v>
      </c>
      <c r="AN160" s="249">
        <f>AJ160</f>
        <v>0</v>
      </c>
      <c r="AO160" s="410">
        <f t="shared" si="665"/>
        <v>0</v>
      </c>
      <c r="AP160" s="214">
        <f t="shared" si="645"/>
        <v>0</v>
      </c>
      <c r="AQ160" s="211">
        <f t="shared" si="666"/>
        <v>0</v>
      </c>
      <c r="AR160" s="249">
        <f>AN160</f>
        <v>0</v>
      </c>
      <c r="AS160" s="410">
        <f t="shared" si="667"/>
        <v>0</v>
      </c>
      <c r="AT160" s="214">
        <f t="shared" si="646"/>
        <v>0</v>
      </c>
      <c r="AU160" s="211">
        <f t="shared" si="668"/>
        <v>0</v>
      </c>
      <c r="AV160" s="249">
        <f>AR160</f>
        <v>0</v>
      </c>
      <c r="AW160" s="410">
        <f t="shared" si="669"/>
        <v>0</v>
      </c>
      <c r="AX160" s="214">
        <f t="shared" si="647"/>
        <v>0</v>
      </c>
      <c r="AY160" s="211">
        <f t="shared" si="670"/>
        <v>0</v>
      </c>
      <c r="AZ160" s="249">
        <f>AV160</f>
        <v>0</v>
      </c>
      <c r="BA160" s="410">
        <f t="shared" si="671"/>
        <v>0</v>
      </c>
      <c r="BB160" s="261">
        <f t="shared" si="648"/>
        <v>0</v>
      </c>
      <c r="BC160" s="94"/>
      <c r="BD160" s="596">
        <f t="shared" si="649"/>
        <v>0</v>
      </c>
      <c r="BE160" s="596"/>
      <c r="BF160" s="710"/>
      <c r="BG160" s="596"/>
      <c r="BH160" s="710"/>
      <c r="BI160" s="596"/>
      <c r="BJ160" s="596">
        <v>0</v>
      </c>
      <c r="BK160" s="596"/>
      <c r="BL160" s="596">
        <v>0</v>
      </c>
      <c r="BM160" s="127"/>
      <c r="BN160" s="596"/>
      <c r="BP160" s="715"/>
    </row>
    <row r="161" spans="1:68" s="409" customFormat="1" x14ac:dyDescent="0.2">
      <c r="A161" s="108"/>
      <c r="B161" s="128"/>
      <c r="C161" s="95"/>
      <c r="D161" s="98"/>
      <c r="E161" s="111"/>
      <c r="F161" s="412"/>
      <c r="G161" s="213"/>
      <c r="H161" s="106"/>
      <c r="I161" s="411"/>
      <c r="J161" s="214">
        <f t="shared" si="637"/>
        <v>0</v>
      </c>
      <c r="K161" s="211">
        <f t="shared" si="650"/>
        <v>0</v>
      </c>
      <c r="L161" s="249">
        <f>H161</f>
        <v>0</v>
      </c>
      <c r="M161" s="410">
        <f t="shared" si="651"/>
        <v>0</v>
      </c>
      <c r="N161" s="214">
        <f t="shared" si="638"/>
        <v>0</v>
      </c>
      <c r="O161" s="211">
        <f t="shared" si="652"/>
        <v>0</v>
      </c>
      <c r="P161" s="249">
        <f>L161</f>
        <v>0</v>
      </c>
      <c r="Q161" s="410">
        <f t="shared" si="653"/>
        <v>0</v>
      </c>
      <c r="R161" s="214">
        <f t="shared" si="639"/>
        <v>0</v>
      </c>
      <c r="S161" s="211">
        <f t="shared" si="654"/>
        <v>0</v>
      </c>
      <c r="T161" s="249">
        <f>P161</f>
        <v>0</v>
      </c>
      <c r="U161" s="410">
        <f t="shared" si="655"/>
        <v>0</v>
      </c>
      <c r="V161" s="214">
        <f t="shared" si="640"/>
        <v>0</v>
      </c>
      <c r="W161" s="211">
        <f t="shared" si="656"/>
        <v>0</v>
      </c>
      <c r="X161" s="249">
        <f>T161</f>
        <v>0</v>
      </c>
      <c r="Y161" s="410">
        <f t="shared" si="657"/>
        <v>0</v>
      </c>
      <c r="Z161" s="214">
        <f t="shared" si="641"/>
        <v>0</v>
      </c>
      <c r="AA161" s="211">
        <f t="shared" si="658"/>
        <v>0</v>
      </c>
      <c r="AB161" s="249">
        <f>X161</f>
        <v>0</v>
      </c>
      <c r="AC161" s="410">
        <f t="shared" si="659"/>
        <v>0</v>
      </c>
      <c r="AD161" s="214">
        <f t="shared" si="642"/>
        <v>0</v>
      </c>
      <c r="AE161" s="211">
        <f t="shared" si="660"/>
        <v>0</v>
      </c>
      <c r="AF161" s="249">
        <f>AB161</f>
        <v>0</v>
      </c>
      <c r="AG161" s="410">
        <f t="shared" si="661"/>
        <v>0</v>
      </c>
      <c r="AH161" s="214">
        <f t="shared" si="643"/>
        <v>0</v>
      </c>
      <c r="AI161" s="211">
        <f t="shared" si="662"/>
        <v>0</v>
      </c>
      <c r="AJ161" s="249">
        <f>AF161</f>
        <v>0</v>
      </c>
      <c r="AK161" s="410">
        <f t="shared" si="663"/>
        <v>0</v>
      </c>
      <c r="AL161" s="214">
        <f t="shared" si="644"/>
        <v>0</v>
      </c>
      <c r="AM161" s="211">
        <f t="shared" si="664"/>
        <v>0</v>
      </c>
      <c r="AN161" s="249">
        <f>AJ161</f>
        <v>0</v>
      </c>
      <c r="AO161" s="410">
        <f t="shared" si="665"/>
        <v>0</v>
      </c>
      <c r="AP161" s="214">
        <f t="shared" si="645"/>
        <v>0</v>
      </c>
      <c r="AQ161" s="211">
        <f t="shared" si="666"/>
        <v>0</v>
      </c>
      <c r="AR161" s="249">
        <f>AN161</f>
        <v>0</v>
      </c>
      <c r="AS161" s="410">
        <f t="shared" si="667"/>
        <v>0</v>
      </c>
      <c r="AT161" s="214">
        <f t="shared" si="646"/>
        <v>0</v>
      </c>
      <c r="AU161" s="211">
        <f t="shared" si="668"/>
        <v>0</v>
      </c>
      <c r="AV161" s="249">
        <f>AR161</f>
        <v>0</v>
      </c>
      <c r="AW161" s="410">
        <f t="shared" si="669"/>
        <v>0</v>
      </c>
      <c r="AX161" s="214">
        <f t="shared" si="647"/>
        <v>0</v>
      </c>
      <c r="AY161" s="211">
        <f t="shared" si="670"/>
        <v>0</v>
      </c>
      <c r="AZ161" s="249">
        <f>AV161</f>
        <v>0</v>
      </c>
      <c r="BA161" s="410">
        <f t="shared" si="671"/>
        <v>0</v>
      </c>
      <c r="BB161" s="261">
        <f t="shared" si="648"/>
        <v>0</v>
      </c>
      <c r="BC161" s="94"/>
      <c r="BD161" s="596">
        <f t="shared" si="649"/>
        <v>0</v>
      </c>
      <c r="BE161" s="596"/>
      <c r="BF161" s="596">
        <v>0</v>
      </c>
      <c r="BG161" s="596"/>
      <c r="BH161" s="596">
        <v>0</v>
      </c>
      <c r="BI161" s="596"/>
      <c r="BJ161" s="596">
        <v>0</v>
      </c>
      <c r="BK161" s="596"/>
      <c r="BL161" s="596">
        <v>0</v>
      </c>
      <c r="BM161" s="127"/>
      <c r="BN161" s="596"/>
    </row>
    <row r="162" spans="1:68" s="409" customFormat="1" x14ac:dyDescent="0.2">
      <c r="A162" s="108"/>
      <c r="B162" s="128"/>
      <c r="C162" s="95"/>
      <c r="D162" s="98"/>
      <c r="E162" s="111"/>
      <c r="F162" s="412"/>
      <c r="G162" s="213"/>
      <c r="H162" s="106"/>
      <c r="I162" s="411"/>
      <c r="J162" s="214">
        <f t="shared" si="637"/>
        <v>0</v>
      </c>
      <c r="K162" s="213">
        <v>1</v>
      </c>
      <c r="L162" s="249">
        <f>H162</f>
        <v>0</v>
      </c>
      <c r="M162" s="410">
        <f>I162</f>
        <v>0</v>
      </c>
      <c r="N162" s="214">
        <f t="shared" si="638"/>
        <v>0</v>
      </c>
      <c r="O162" s="211">
        <v>1</v>
      </c>
      <c r="P162" s="249">
        <f>L162</f>
        <v>0</v>
      </c>
      <c r="Q162" s="410">
        <f t="shared" si="653"/>
        <v>0</v>
      </c>
      <c r="R162" s="214">
        <f t="shared" si="639"/>
        <v>0</v>
      </c>
      <c r="S162" s="211">
        <f t="shared" si="654"/>
        <v>1</v>
      </c>
      <c r="T162" s="249">
        <f>P162</f>
        <v>0</v>
      </c>
      <c r="U162" s="410">
        <f t="shared" si="655"/>
        <v>0</v>
      </c>
      <c r="V162" s="214">
        <f t="shared" si="640"/>
        <v>0</v>
      </c>
      <c r="W162" s="211">
        <f t="shared" si="656"/>
        <v>1</v>
      </c>
      <c r="X162" s="249">
        <f>T162</f>
        <v>0</v>
      </c>
      <c r="Y162" s="410">
        <f t="shared" si="657"/>
        <v>0</v>
      </c>
      <c r="Z162" s="214">
        <f t="shared" si="641"/>
        <v>0</v>
      </c>
      <c r="AA162" s="211">
        <f t="shared" si="658"/>
        <v>1</v>
      </c>
      <c r="AB162" s="249">
        <f>X162</f>
        <v>0</v>
      </c>
      <c r="AC162" s="410">
        <f t="shared" si="659"/>
        <v>0</v>
      </c>
      <c r="AD162" s="214">
        <f t="shared" si="642"/>
        <v>0</v>
      </c>
      <c r="AE162" s="211">
        <f t="shared" si="660"/>
        <v>1</v>
      </c>
      <c r="AF162" s="249">
        <f>AB162</f>
        <v>0</v>
      </c>
      <c r="AG162" s="410">
        <f t="shared" si="661"/>
        <v>0</v>
      </c>
      <c r="AH162" s="214">
        <f t="shared" si="643"/>
        <v>0</v>
      </c>
      <c r="AI162" s="211">
        <f t="shared" si="662"/>
        <v>1</v>
      </c>
      <c r="AJ162" s="249">
        <f>AF162</f>
        <v>0</v>
      </c>
      <c r="AK162" s="410">
        <f t="shared" si="663"/>
        <v>0</v>
      </c>
      <c r="AL162" s="214">
        <f t="shared" si="644"/>
        <v>0</v>
      </c>
      <c r="AM162" s="211">
        <f t="shared" si="664"/>
        <v>1</v>
      </c>
      <c r="AN162" s="249">
        <f>AJ162</f>
        <v>0</v>
      </c>
      <c r="AO162" s="410">
        <f t="shared" si="665"/>
        <v>0</v>
      </c>
      <c r="AP162" s="214">
        <f t="shared" si="645"/>
        <v>0</v>
      </c>
      <c r="AQ162" s="211">
        <f t="shared" si="666"/>
        <v>1</v>
      </c>
      <c r="AR162" s="249">
        <f>AN162</f>
        <v>0</v>
      </c>
      <c r="AS162" s="410">
        <f t="shared" si="667"/>
        <v>0</v>
      </c>
      <c r="AT162" s="214">
        <f t="shared" si="646"/>
        <v>0</v>
      </c>
      <c r="AU162" s="211">
        <f t="shared" si="668"/>
        <v>1</v>
      </c>
      <c r="AV162" s="249">
        <f>AR162</f>
        <v>0</v>
      </c>
      <c r="AW162" s="410">
        <f t="shared" si="669"/>
        <v>0</v>
      </c>
      <c r="AX162" s="214">
        <f t="shared" si="647"/>
        <v>0</v>
      </c>
      <c r="AY162" s="211">
        <f t="shared" si="670"/>
        <v>1</v>
      </c>
      <c r="AZ162" s="249">
        <f>AV162</f>
        <v>0</v>
      </c>
      <c r="BA162" s="410">
        <f t="shared" si="671"/>
        <v>0</v>
      </c>
      <c r="BB162" s="261">
        <f t="shared" si="648"/>
        <v>0</v>
      </c>
      <c r="BC162" s="94"/>
      <c r="BD162" s="596">
        <f t="shared" si="649"/>
        <v>0</v>
      </c>
      <c r="BE162" s="596"/>
      <c r="BF162" s="596">
        <v>0</v>
      </c>
      <c r="BG162" s="596"/>
      <c r="BH162" s="596">
        <v>0</v>
      </c>
      <c r="BI162" s="596"/>
      <c r="BJ162" s="596">
        <v>0</v>
      </c>
      <c r="BK162" s="596"/>
      <c r="BL162" s="596">
        <v>0</v>
      </c>
      <c r="BM162" s="127"/>
      <c r="BN162" s="596"/>
    </row>
    <row r="163" spans="1:68" s="409" customFormat="1" ht="12.75" customHeight="1" x14ac:dyDescent="0.2">
      <c r="A163" s="108"/>
      <c r="B163" s="128"/>
      <c r="C163" s="96"/>
      <c r="D163" s="99"/>
      <c r="E163" s="112"/>
      <c r="F163" s="102"/>
      <c r="G163" s="215"/>
      <c r="H163" s="103"/>
      <c r="I163" s="104" t="s">
        <v>132</v>
      </c>
      <c r="J163" s="214">
        <f>SUM(J158:J162)</f>
        <v>1416.6666666666667</v>
      </c>
      <c r="K163" s="215"/>
      <c r="L163" s="103"/>
      <c r="M163" s="104" t="s">
        <v>118</v>
      </c>
      <c r="N163" s="214">
        <f>SUM(N158:N162)</f>
        <v>1416.6666666666667</v>
      </c>
      <c r="O163" s="215"/>
      <c r="P163" s="103"/>
      <c r="Q163" s="104" t="s">
        <v>119</v>
      </c>
      <c r="R163" s="214">
        <f>SUM(R158:R162)</f>
        <v>1416.6666666666667</v>
      </c>
      <c r="S163" s="215"/>
      <c r="T163" s="103"/>
      <c r="U163" s="104" t="s">
        <v>120</v>
      </c>
      <c r="V163" s="214">
        <f>SUM(V158:V162)</f>
        <v>1416.6666666666667</v>
      </c>
      <c r="W163" s="215"/>
      <c r="X163" s="103"/>
      <c r="Y163" s="104" t="s">
        <v>121</v>
      </c>
      <c r="Z163" s="214">
        <f>SUM(Z158:Z162)</f>
        <v>1416.6666666666667</v>
      </c>
      <c r="AA163" s="215"/>
      <c r="AB163" s="103"/>
      <c r="AC163" s="104" t="s">
        <v>122</v>
      </c>
      <c r="AD163" s="214">
        <f>SUM(AD158:AD162)</f>
        <v>1416.6666666666667</v>
      </c>
      <c r="AE163" s="215"/>
      <c r="AF163" s="103"/>
      <c r="AG163" s="104" t="s">
        <v>123</v>
      </c>
      <c r="AH163" s="214">
        <f>SUM(AH158:AH162)</f>
        <v>1416.6666666666667</v>
      </c>
      <c r="AI163" s="215"/>
      <c r="AJ163" s="103"/>
      <c r="AK163" s="104" t="s">
        <v>124</v>
      </c>
      <c r="AL163" s="214">
        <f>SUM(AL158:AL162)</f>
        <v>1416.6666666666667</v>
      </c>
      <c r="AM163" s="215"/>
      <c r="AN163" s="103"/>
      <c r="AO163" s="104" t="s">
        <v>125</v>
      </c>
      <c r="AP163" s="214">
        <f>SUM(AP158:AP162)</f>
        <v>1416.6666666666667</v>
      </c>
      <c r="AQ163" s="215"/>
      <c r="AR163" s="103"/>
      <c r="AS163" s="104" t="s">
        <v>126</v>
      </c>
      <c r="AT163" s="214">
        <f>SUM(AT158:AT162)</f>
        <v>1416.6666666666667</v>
      </c>
      <c r="AU163" s="215"/>
      <c r="AV163" s="103"/>
      <c r="AW163" s="104" t="s">
        <v>127</v>
      </c>
      <c r="AX163" s="214">
        <f>SUM(AX158:AX162)</f>
        <v>1416.6666666666667</v>
      </c>
      <c r="AY163" s="215"/>
      <c r="AZ163" s="103"/>
      <c r="BA163" s="104" t="s">
        <v>128</v>
      </c>
      <c r="BB163" s="261">
        <f>SUM(BB158:BB162)</f>
        <v>1416.6666666666667</v>
      </c>
      <c r="BC163" s="94"/>
      <c r="BD163" s="93">
        <f>SUM(BD158:BD162)</f>
        <v>16999.999999999996</v>
      </c>
      <c r="BE163" s="92"/>
      <c r="BF163" s="93">
        <f>SUM(BF158:BF162)</f>
        <v>15261.79</v>
      </c>
      <c r="BG163" s="92"/>
      <c r="BH163" s="93">
        <f>SUM(BH158:BH162)</f>
        <v>7127.29</v>
      </c>
      <c r="BI163" s="92"/>
      <c r="BJ163" s="93">
        <f>SUM(BF163,BH163)</f>
        <v>22389.08</v>
      </c>
      <c r="BK163" s="92"/>
      <c r="BL163" s="93">
        <v>12600</v>
      </c>
      <c r="BM163" s="127"/>
      <c r="BN163" s="93">
        <f>SUM(BN158:BN162)</f>
        <v>18669.59</v>
      </c>
    </row>
    <row r="164" spans="1:68" s="409" customFormat="1" ht="5.0999999999999996" customHeight="1" x14ac:dyDescent="0.2">
      <c r="A164" s="108"/>
      <c r="B164" s="128"/>
      <c r="C164" s="32"/>
      <c r="D164" s="33"/>
      <c r="E164" s="27"/>
      <c r="F164" s="51"/>
      <c r="G164" s="226"/>
      <c r="H164" s="52"/>
      <c r="I164" s="431"/>
      <c r="J164" s="227"/>
      <c r="K164" s="226"/>
      <c r="L164" s="52"/>
      <c r="M164" s="431"/>
      <c r="N164" s="227"/>
      <c r="O164" s="226"/>
      <c r="P164" s="52"/>
      <c r="Q164" s="431"/>
      <c r="R164" s="227"/>
      <c r="S164" s="226"/>
      <c r="T164" s="52"/>
      <c r="U164" s="431"/>
      <c r="V164" s="227"/>
      <c r="W164" s="226"/>
      <c r="X164" s="52"/>
      <c r="Y164" s="431"/>
      <c r="Z164" s="227"/>
      <c r="AA164" s="226"/>
      <c r="AB164" s="52"/>
      <c r="AC164" s="431"/>
      <c r="AD164" s="227"/>
      <c r="AE164" s="226"/>
      <c r="AF164" s="52"/>
      <c r="AG164" s="431"/>
      <c r="AH164" s="227"/>
      <c r="AI164" s="226"/>
      <c r="AJ164" s="52"/>
      <c r="AK164" s="431"/>
      <c r="AL164" s="227"/>
      <c r="AM164" s="226"/>
      <c r="AN164" s="52"/>
      <c r="AO164" s="431"/>
      <c r="AP164" s="227"/>
      <c r="AQ164" s="226"/>
      <c r="AR164" s="52"/>
      <c r="AS164" s="431"/>
      <c r="AT164" s="227"/>
      <c r="AU164" s="226"/>
      <c r="AV164" s="52"/>
      <c r="AW164" s="431"/>
      <c r="AX164" s="227"/>
      <c r="AY164" s="226"/>
      <c r="AZ164" s="52"/>
      <c r="BA164" s="431"/>
      <c r="BB164" s="267"/>
      <c r="BC164" s="34"/>
      <c r="BD164" s="11"/>
      <c r="BE164" s="11"/>
      <c r="BF164" s="11"/>
      <c r="BG164" s="11"/>
      <c r="BH164" s="11"/>
      <c r="BI164" s="11"/>
      <c r="BJ164" s="11"/>
      <c r="BK164" s="11"/>
      <c r="BL164" s="11"/>
      <c r="BM164" s="127"/>
      <c r="BN164" s="11"/>
    </row>
    <row r="165" spans="1:68" s="443" customFormat="1" ht="15" x14ac:dyDescent="0.25">
      <c r="A165" s="434"/>
      <c r="B165" s="435"/>
      <c r="C165" s="436"/>
      <c r="D165" s="437"/>
      <c r="E165" s="437"/>
      <c r="F165" s="238" t="s">
        <v>138</v>
      </c>
      <c r="G165" s="438"/>
      <c r="H165" s="439"/>
      <c r="I165" s="440"/>
      <c r="J165" s="441">
        <f>SUM(J163,J156)</f>
        <v>1458.3333333333335</v>
      </c>
      <c r="K165" s="438"/>
      <c r="L165" s="439"/>
      <c r="M165" s="439"/>
      <c r="N165" s="441">
        <f>SUM(N163,N156)</f>
        <v>1458.3333333333335</v>
      </c>
      <c r="O165" s="438"/>
      <c r="P165" s="439"/>
      <c r="Q165" s="440"/>
      <c r="R165" s="441">
        <f>SUM(R163,R156)</f>
        <v>1458.3333333333335</v>
      </c>
      <c r="S165" s="438"/>
      <c r="T165" s="439"/>
      <c r="U165" s="440"/>
      <c r="V165" s="441">
        <f>SUM(V163,V156)</f>
        <v>1458.3333333333335</v>
      </c>
      <c r="W165" s="438"/>
      <c r="X165" s="439"/>
      <c r="Y165" s="440"/>
      <c r="Z165" s="441">
        <f>SUM(Z163,Z156)</f>
        <v>1458.3333333333335</v>
      </c>
      <c r="AA165" s="438"/>
      <c r="AB165" s="439"/>
      <c r="AC165" s="440"/>
      <c r="AD165" s="441">
        <f>SUM(AD163,AD156)</f>
        <v>1458.3333333333335</v>
      </c>
      <c r="AE165" s="438"/>
      <c r="AF165" s="439"/>
      <c r="AG165" s="440"/>
      <c r="AH165" s="441">
        <f>SUM(AH163,AH156)</f>
        <v>1458.3333333333335</v>
      </c>
      <c r="AI165" s="438"/>
      <c r="AJ165" s="439"/>
      <c r="AK165" s="440"/>
      <c r="AL165" s="441">
        <f>SUM(AL163,AL156)</f>
        <v>1458.3333333333335</v>
      </c>
      <c r="AM165" s="438"/>
      <c r="AN165" s="439"/>
      <c r="AO165" s="440"/>
      <c r="AP165" s="441">
        <f>SUM(AP163,AP156)</f>
        <v>1458.3333333333335</v>
      </c>
      <c r="AQ165" s="438"/>
      <c r="AR165" s="439"/>
      <c r="AS165" s="440"/>
      <c r="AT165" s="441">
        <f>SUM(AT163,AT156)</f>
        <v>1458.3333333333335</v>
      </c>
      <c r="AU165" s="438"/>
      <c r="AV165" s="439"/>
      <c r="AW165" s="440"/>
      <c r="AX165" s="441">
        <f>SUM(AX163,AX156)</f>
        <v>1458.3333333333335</v>
      </c>
      <c r="AY165" s="438"/>
      <c r="AZ165" s="439"/>
      <c r="BA165" s="440"/>
      <c r="BB165" s="441">
        <f>SUM(BB163,BB156)</f>
        <v>1458.3333333333335</v>
      </c>
      <c r="BC165" s="440"/>
      <c r="BD165" s="442">
        <f>SUM(BD163,BD156)</f>
        <v>17499.999999999996</v>
      </c>
      <c r="BE165" s="117"/>
      <c r="BF165" s="442">
        <f>SUM(BF163,BF156)</f>
        <v>15407.87</v>
      </c>
      <c r="BG165" s="117"/>
      <c r="BH165" s="442">
        <f>SUM(BH163,BH156)</f>
        <v>7442.71</v>
      </c>
      <c r="BI165" s="117"/>
      <c r="BJ165" s="442">
        <f>SUM(BJ163,BJ156)</f>
        <v>22850.58</v>
      </c>
      <c r="BK165" s="117"/>
      <c r="BL165" s="442">
        <f t="shared" ref="BL165" si="672">SUM(BL163,BL156)</f>
        <v>12950</v>
      </c>
      <c r="BM165" s="127"/>
      <c r="BN165" s="442">
        <f>SUM(BN163,BN156)</f>
        <v>19187.38</v>
      </c>
    </row>
    <row r="166" spans="1:68" s="409" customFormat="1" ht="5.0999999999999996" customHeight="1" x14ac:dyDescent="0.2">
      <c r="A166" s="108"/>
      <c r="B166" s="128"/>
      <c r="C166" s="32"/>
      <c r="D166" s="33"/>
      <c r="E166" s="27"/>
      <c r="F166" s="51"/>
      <c r="G166" s="226"/>
      <c r="H166" s="52"/>
      <c r="I166" s="431"/>
      <c r="J166" s="227"/>
      <c r="K166" s="226"/>
      <c r="L166" s="52"/>
      <c r="M166" s="431"/>
      <c r="N166" s="227"/>
      <c r="O166" s="226"/>
      <c r="P166" s="52"/>
      <c r="Q166" s="431"/>
      <c r="R166" s="227"/>
      <c r="S166" s="226"/>
      <c r="T166" s="52"/>
      <c r="U166" s="431"/>
      <c r="V166" s="227"/>
      <c r="W166" s="226"/>
      <c r="X166" s="52"/>
      <c r="Y166" s="431"/>
      <c r="Z166" s="227"/>
      <c r="AA166" s="226"/>
      <c r="AB166" s="52"/>
      <c r="AC166" s="431"/>
      <c r="AD166" s="227"/>
      <c r="AE166" s="226"/>
      <c r="AF166" s="52"/>
      <c r="AG166" s="431"/>
      <c r="AH166" s="227"/>
      <c r="AI166" s="226"/>
      <c r="AJ166" s="52"/>
      <c r="AK166" s="431"/>
      <c r="AL166" s="227"/>
      <c r="AM166" s="226"/>
      <c r="AN166" s="52"/>
      <c r="AO166" s="431"/>
      <c r="AP166" s="227"/>
      <c r="AQ166" s="226"/>
      <c r="AR166" s="52"/>
      <c r="AS166" s="431"/>
      <c r="AT166" s="227"/>
      <c r="AU166" s="226"/>
      <c r="AV166" s="52"/>
      <c r="AW166" s="431"/>
      <c r="AX166" s="227"/>
      <c r="AY166" s="226"/>
      <c r="AZ166" s="52"/>
      <c r="BA166" s="431"/>
      <c r="BB166" s="267"/>
      <c r="BC166" s="34"/>
      <c r="BD166" s="11"/>
      <c r="BE166" s="11"/>
      <c r="BF166" s="11"/>
      <c r="BG166" s="11"/>
      <c r="BH166" s="11"/>
      <c r="BI166" s="11"/>
      <c r="BJ166" s="11"/>
      <c r="BK166" s="11"/>
      <c r="BL166" s="11"/>
      <c r="BM166" s="127"/>
      <c r="BN166" s="11"/>
    </row>
    <row r="167" spans="1:68" s="409" customFormat="1" ht="5.0999999999999996" customHeight="1" x14ac:dyDescent="0.2">
      <c r="A167" s="108"/>
      <c r="B167" s="128"/>
      <c r="C167" s="446"/>
      <c r="D167" s="446"/>
      <c r="E167" s="459"/>
      <c r="F167" s="51"/>
      <c r="G167" s="226"/>
      <c r="H167" s="52"/>
      <c r="I167" s="432"/>
      <c r="J167" s="227"/>
      <c r="K167" s="226"/>
      <c r="L167" s="52"/>
      <c r="M167" s="432"/>
      <c r="N167" s="227"/>
      <c r="O167" s="226"/>
      <c r="P167" s="52"/>
      <c r="Q167" s="432"/>
      <c r="R167" s="227"/>
      <c r="S167" s="226"/>
      <c r="T167" s="52"/>
      <c r="U167" s="432"/>
      <c r="V167" s="227"/>
      <c r="W167" s="226"/>
      <c r="X167" s="52"/>
      <c r="Y167" s="432"/>
      <c r="Z167" s="227"/>
      <c r="AA167" s="226"/>
      <c r="AB167" s="52"/>
      <c r="AC167" s="432"/>
      <c r="AD167" s="227"/>
      <c r="AE167" s="226"/>
      <c r="AF167" s="52"/>
      <c r="AG167" s="432"/>
      <c r="AH167" s="227"/>
      <c r="AI167" s="226"/>
      <c r="AJ167" s="52"/>
      <c r="AK167" s="432"/>
      <c r="AL167" s="227"/>
      <c r="AM167" s="226"/>
      <c r="AN167" s="52"/>
      <c r="AO167" s="432"/>
      <c r="AP167" s="227"/>
      <c r="AQ167" s="226"/>
      <c r="AR167" s="52"/>
      <c r="AS167" s="432"/>
      <c r="AT167" s="227"/>
      <c r="AU167" s="226"/>
      <c r="AV167" s="52"/>
      <c r="AW167" s="432"/>
      <c r="AX167" s="227"/>
      <c r="AY167" s="226"/>
      <c r="AZ167" s="52"/>
      <c r="BA167" s="432"/>
      <c r="BB167" s="267"/>
      <c r="BC167" s="34"/>
      <c r="BD167" s="11"/>
      <c r="BE167" s="11"/>
      <c r="BF167" s="11"/>
      <c r="BG167" s="11"/>
      <c r="BH167" s="11"/>
      <c r="BI167" s="11"/>
      <c r="BJ167" s="11"/>
      <c r="BK167" s="11"/>
      <c r="BL167" s="11"/>
      <c r="BM167" s="127"/>
      <c r="BN167" s="11"/>
      <c r="BP167" s="718"/>
    </row>
    <row r="168" spans="1:68" s="409" customFormat="1" x14ac:dyDescent="0.2">
      <c r="A168" s="108"/>
      <c r="B168" s="128"/>
      <c r="C168" s="577">
        <f>'General Fund Budget Summary'!A48</f>
        <v>47500</v>
      </c>
      <c r="D168" s="577"/>
      <c r="E168" s="597" t="str">
        <f>'General Fund Budget Summary'!B48</f>
        <v xml:space="preserve">Insurance Claim Inc. </v>
      </c>
      <c r="F168" s="580"/>
      <c r="G168" s="581"/>
      <c r="H168" s="582"/>
      <c r="I168" s="583"/>
      <c r="J168" s="584"/>
      <c r="K168" s="581"/>
      <c r="L168" s="582"/>
      <c r="M168" s="583"/>
      <c r="N168" s="584"/>
      <c r="O168" s="581"/>
      <c r="P168" s="582"/>
      <c r="Q168" s="583"/>
      <c r="R168" s="584"/>
      <c r="S168" s="581"/>
      <c r="T168" s="582"/>
      <c r="U168" s="583"/>
      <c r="V168" s="584"/>
      <c r="W168" s="581"/>
      <c r="X168" s="582"/>
      <c r="Y168" s="583"/>
      <c r="Z168" s="584"/>
      <c r="AA168" s="581"/>
      <c r="AB168" s="582"/>
      <c r="AC168" s="583"/>
      <c r="AD168" s="584"/>
      <c r="AE168" s="581"/>
      <c r="AF168" s="582"/>
      <c r="AG168" s="583"/>
      <c r="AH168" s="584"/>
      <c r="AI168" s="581"/>
      <c r="AJ168" s="582"/>
      <c r="AK168" s="583"/>
      <c r="AL168" s="584"/>
      <c r="AM168" s="581"/>
      <c r="AN168" s="582"/>
      <c r="AO168" s="583"/>
      <c r="AP168" s="584"/>
      <c r="AQ168" s="581"/>
      <c r="AR168" s="582"/>
      <c r="AS168" s="583"/>
      <c r="AT168" s="584"/>
      <c r="AU168" s="581"/>
      <c r="AV168" s="582"/>
      <c r="AW168" s="583"/>
      <c r="AX168" s="584"/>
      <c r="AY168" s="581"/>
      <c r="AZ168" s="582"/>
      <c r="BA168" s="583"/>
      <c r="BB168" s="585"/>
      <c r="BC168" s="34"/>
      <c r="BD168" s="11"/>
      <c r="BE168" s="11"/>
      <c r="BF168" s="11"/>
      <c r="BG168" s="11"/>
      <c r="BH168" s="11"/>
      <c r="BI168" s="11"/>
      <c r="BJ168" s="11"/>
      <c r="BK168" s="11"/>
      <c r="BL168" s="11"/>
      <c r="BM168" s="127"/>
      <c r="BN168" s="11"/>
      <c r="BP168" s="718"/>
    </row>
    <row r="169" spans="1:68" s="409" customFormat="1" ht="5.0999999999999996" customHeight="1" x14ac:dyDescent="0.2">
      <c r="A169" s="108"/>
      <c r="B169" s="128"/>
      <c r="C169" s="446"/>
      <c r="D169" s="446"/>
      <c r="E169" s="459"/>
      <c r="F169" s="51"/>
      <c r="G169" s="226"/>
      <c r="H169" s="52"/>
      <c r="I169" s="432"/>
      <c r="J169" s="227"/>
      <c r="K169" s="226"/>
      <c r="L169" s="52"/>
      <c r="M169" s="432"/>
      <c r="N169" s="227"/>
      <c r="O169" s="226"/>
      <c r="P169" s="52"/>
      <c r="Q169" s="432"/>
      <c r="R169" s="227"/>
      <c r="S169" s="226"/>
      <c r="T169" s="52"/>
      <c r="U169" s="432"/>
      <c r="V169" s="227"/>
      <c r="W169" s="226"/>
      <c r="X169" s="52"/>
      <c r="Y169" s="432"/>
      <c r="Z169" s="227"/>
      <c r="AA169" s="226"/>
      <c r="AB169" s="52"/>
      <c r="AC169" s="432"/>
      <c r="AD169" s="227"/>
      <c r="AE169" s="226"/>
      <c r="AF169" s="52"/>
      <c r="AG169" s="432"/>
      <c r="AH169" s="227"/>
      <c r="AI169" s="226"/>
      <c r="AJ169" s="52"/>
      <c r="AK169" s="432"/>
      <c r="AL169" s="227"/>
      <c r="AM169" s="226"/>
      <c r="AN169" s="52"/>
      <c r="AO169" s="432"/>
      <c r="AP169" s="227"/>
      <c r="AQ169" s="226"/>
      <c r="AR169" s="52"/>
      <c r="AS169" s="432"/>
      <c r="AT169" s="227"/>
      <c r="AU169" s="226"/>
      <c r="AV169" s="52"/>
      <c r="AW169" s="432"/>
      <c r="AX169" s="227"/>
      <c r="AY169" s="226"/>
      <c r="AZ169" s="52"/>
      <c r="BA169" s="432"/>
      <c r="BB169" s="267"/>
      <c r="BC169" s="34"/>
      <c r="BD169" s="11"/>
      <c r="BE169" s="11"/>
      <c r="BF169" s="11"/>
      <c r="BG169" s="11"/>
      <c r="BH169" s="11"/>
      <c r="BI169" s="11"/>
      <c r="BJ169" s="11"/>
      <c r="BK169" s="11"/>
      <c r="BL169" s="11"/>
      <c r="BM169" s="127"/>
      <c r="BN169" s="11"/>
      <c r="BP169" s="718"/>
    </row>
    <row r="170" spans="1:68" s="409" customFormat="1" x14ac:dyDescent="0.2">
      <c r="A170" s="586" t="s">
        <v>131</v>
      </c>
      <c r="B170" s="128"/>
      <c r="C170" s="97">
        <f>'General Fund Budget Summary'!A48</f>
        <v>47500</v>
      </c>
      <c r="D170" s="97"/>
      <c r="E170" s="460" t="str">
        <f>'General Fund Budget Summary'!B48</f>
        <v xml:space="preserve">Insurance Claim Inc. </v>
      </c>
      <c r="F170" s="204"/>
      <c r="G170" s="211">
        <v>1</v>
      </c>
      <c r="H170" s="105" t="s">
        <v>100</v>
      </c>
      <c r="I170" s="410">
        <v>0</v>
      </c>
      <c r="J170" s="212">
        <f t="shared" ref="J170:J174" si="673">I170*G170</f>
        <v>0</v>
      </c>
      <c r="K170" s="211">
        <f>G170</f>
        <v>1</v>
      </c>
      <c r="L170" s="248" t="str">
        <f>H170</f>
        <v>Admin</v>
      </c>
      <c r="M170" s="410">
        <f>I170</f>
        <v>0</v>
      </c>
      <c r="N170" s="212">
        <f t="shared" ref="N170:N174" si="674">M170*K170</f>
        <v>0</v>
      </c>
      <c r="O170" s="211">
        <f>K170</f>
        <v>1</v>
      </c>
      <c r="P170" s="248" t="str">
        <f>L170</f>
        <v>Admin</v>
      </c>
      <c r="Q170" s="410">
        <f>M170</f>
        <v>0</v>
      </c>
      <c r="R170" s="212">
        <f t="shared" ref="R170:R174" si="675">Q170*O170</f>
        <v>0</v>
      </c>
      <c r="S170" s="211">
        <f>O170</f>
        <v>1</v>
      </c>
      <c r="T170" s="248" t="str">
        <f>P170</f>
        <v>Admin</v>
      </c>
      <c r="U170" s="410">
        <f>Q170</f>
        <v>0</v>
      </c>
      <c r="V170" s="212">
        <f t="shared" ref="V170:V174" si="676">U170*S170</f>
        <v>0</v>
      </c>
      <c r="W170" s="211">
        <f>S170</f>
        <v>1</v>
      </c>
      <c r="X170" s="248" t="str">
        <f>T170</f>
        <v>Admin</v>
      </c>
      <c r="Y170" s="410">
        <f>U170</f>
        <v>0</v>
      </c>
      <c r="Z170" s="212">
        <f t="shared" ref="Z170:Z174" si="677">Y170*W170</f>
        <v>0</v>
      </c>
      <c r="AA170" s="211">
        <f>W170</f>
        <v>1</v>
      </c>
      <c r="AB170" s="248" t="str">
        <f>X170</f>
        <v>Admin</v>
      </c>
      <c r="AC170" s="410">
        <f>Y170</f>
        <v>0</v>
      </c>
      <c r="AD170" s="212">
        <f t="shared" ref="AD170:AD174" si="678">AC170*AA170</f>
        <v>0</v>
      </c>
      <c r="AE170" s="211">
        <f>AA170</f>
        <v>1</v>
      </c>
      <c r="AF170" s="248" t="str">
        <f>AB170</f>
        <v>Admin</v>
      </c>
      <c r="AG170" s="410">
        <f>AC170</f>
        <v>0</v>
      </c>
      <c r="AH170" s="212">
        <f t="shared" ref="AH170:AH174" si="679">AG170*AE170</f>
        <v>0</v>
      </c>
      <c r="AI170" s="211">
        <f>AE170</f>
        <v>1</v>
      </c>
      <c r="AJ170" s="248" t="str">
        <f>AF170</f>
        <v>Admin</v>
      </c>
      <c r="AK170" s="410">
        <f>AG170</f>
        <v>0</v>
      </c>
      <c r="AL170" s="212">
        <f t="shared" ref="AL170:AL174" si="680">AK170*AI170</f>
        <v>0</v>
      </c>
      <c r="AM170" s="211">
        <f>AI170</f>
        <v>1</v>
      </c>
      <c r="AN170" s="248" t="str">
        <f>AJ170</f>
        <v>Admin</v>
      </c>
      <c r="AO170" s="410">
        <f>AK170</f>
        <v>0</v>
      </c>
      <c r="AP170" s="212">
        <f t="shared" ref="AP170:AP174" si="681">AO170*AM170</f>
        <v>0</v>
      </c>
      <c r="AQ170" s="211">
        <f>AM170</f>
        <v>1</v>
      </c>
      <c r="AR170" s="248" t="str">
        <f>AN170</f>
        <v>Admin</v>
      </c>
      <c r="AS170" s="410">
        <f>AO170</f>
        <v>0</v>
      </c>
      <c r="AT170" s="212">
        <f t="shared" ref="AT170:AT174" si="682">AS170*AQ170</f>
        <v>0</v>
      </c>
      <c r="AU170" s="211">
        <f>AQ170</f>
        <v>1</v>
      </c>
      <c r="AV170" s="248" t="str">
        <f>AR170</f>
        <v>Admin</v>
      </c>
      <c r="AW170" s="410">
        <f>AS170</f>
        <v>0</v>
      </c>
      <c r="AX170" s="212">
        <f t="shared" ref="AX170:AX174" si="683">AW170*AU170</f>
        <v>0</v>
      </c>
      <c r="AY170" s="211">
        <f>AU170</f>
        <v>1</v>
      </c>
      <c r="AZ170" s="248" t="str">
        <f>AV170</f>
        <v>Admin</v>
      </c>
      <c r="BA170" s="410">
        <f>AW170</f>
        <v>0</v>
      </c>
      <c r="BB170" s="260">
        <f t="shared" ref="BB170:BB174" si="684">BA170*AY170</f>
        <v>0</v>
      </c>
      <c r="BC170" s="94"/>
      <c r="BD170" s="587">
        <f t="shared" ref="BD170:BD174" si="685">SUM(BB170,AX170,AT170,AP170,AL170,AH170,AD170,Z170,R170,N170,J170,V170,)</f>
        <v>0</v>
      </c>
      <c r="BE170" s="588"/>
      <c r="BF170" s="587">
        <v>51374</v>
      </c>
      <c r="BG170" s="588"/>
      <c r="BH170" s="587"/>
      <c r="BI170" s="588"/>
      <c r="BJ170" s="587">
        <f>SUM(BF170,BH170)</f>
        <v>51374</v>
      </c>
      <c r="BK170" s="588"/>
      <c r="BL170" s="587">
        <v>0</v>
      </c>
      <c r="BM170" s="127"/>
      <c r="BN170" s="587">
        <v>82223.98</v>
      </c>
      <c r="BP170" s="718"/>
    </row>
    <row r="171" spans="1:68" s="409" customFormat="1" x14ac:dyDescent="0.2">
      <c r="A171" s="108"/>
      <c r="B171" s="128"/>
      <c r="C171" s="95"/>
      <c r="D171" s="98"/>
      <c r="E171" s="111"/>
      <c r="F171" s="589"/>
      <c r="G171" s="590"/>
      <c r="H171" s="591"/>
      <c r="I171" s="592"/>
      <c r="J171" s="593">
        <f t="shared" si="673"/>
        <v>0</v>
      </c>
      <c r="K171" s="211">
        <f t="shared" ref="K171:K173" si="686">G171</f>
        <v>0</v>
      </c>
      <c r="L171" s="594">
        <f>H171</f>
        <v>0</v>
      </c>
      <c r="M171" s="410">
        <f t="shared" ref="M171:M173" si="687">I171</f>
        <v>0</v>
      </c>
      <c r="N171" s="593">
        <f t="shared" si="674"/>
        <v>0</v>
      </c>
      <c r="O171" s="211">
        <f t="shared" ref="O171:O173" si="688">K171</f>
        <v>0</v>
      </c>
      <c r="P171" s="594">
        <f>L171</f>
        <v>0</v>
      </c>
      <c r="Q171" s="410">
        <f t="shared" ref="Q171:Q174" si="689">M171</f>
        <v>0</v>
      </c>
      <c r="R171" s="593">
        <f t="shared" si="675"/>
        <v>0</v>
      </c>
      <c r="S171" s="211">
        <f t="shared" ref="S171:S174" si="690">O171</f>
        <v>0</v>
      </c>
      <c r="T171" s="594">
        <f>P171</f>
        <v>0</v>
      </c>
      <c r="U171" s="410">
        <f t="shared" ref="U171:U174" si="691">Q171</f>
        <v>0</v>
      </c>
      <c r="V171" s="593">
        <f t="shared" si="676"/>
        <v>0</v>
      </c>
      <c r="W171" s="211">
        <f t="shared" ref="W171:W174" si="692">S171</f>
        <v>0</v>
      </c>
      <c r="X171" s="594">
        <f>T171</f>
        <v>0</v>
      </c>
      <c r="Y171" s="410">
        <f t="shared" ref="Y171:Y174" si="693">U171</f>
        <v>0</v>
      </c>
      <c r="Z171" s="593">
        <f t="shared" si="677"/>
        <v>0</v>
      </c>
      <c r="AA171" s="211">
        <f t="shared" ref="AA171:AA174" si="694">W171</f>
        <v>0</v>
      </c>
      <c r="AB171" s="594">
        <f>X171</f>
        <v>0</v>
      </c>
      <c r="AC171" s="410">
        <f t="shared" ref="AC171:AC174" si="695">Y171</f>
        <v>0</v>
      </c>
      <c r="AD171" s="593">
        <f t="shared" si="678"/>
        <v>0</v>
      </c>
      <c r="AE171" s="211">
        <f t="shared" ref="AE171:AE174" si="696">AA171</f>
        <v>0</v>
      </c>
      <c r="AF171" s="594">
        <f>AB171</f>
        <v>0</v>
      </c>
      <c r="AG171" s="410">
        <f t="shared" ref="AG171:AG174" si="697">AC171</f>
        <v>0</v>
      </c>
      <c r="AH171" s="593">
        <f t="shared" si="679"/>
        <v>0</v>
      </c>
      <c r="AI171" s="211">
        <f t="shared" ref="AI171:AI174" si="698">AE171</f>
        <v>0</v>
      </c>
      <c r="AJ171" s="594">
        <f>AF171</f>
        <v>0</v>
      </c>
      <c r="AK171" s="410">
        <f t="shared" ref="AK171:AK174" si="699">AG171</f>
        <v>0</v>
      </c>
      <c r="AL171" s="593">
        <f t="shared" si="680"/>
        <v>0</v>
      </c>
      <c r="AM171" s="211">
        <f t="shared" ref="AM171:AM174" si="700">AI171</f>
        <v>0</v>
      </c>
      <c r="AN171" s="594">
        <f>AJ171</f>
        <v>0</v>
      </c>
      <c r="AO171" s="410">
        <f t="shared" ref="AO171:AO174" si="701">AK171</f>
        <v>0</v>
      </c>
      <c r="AP171" s="593">
        <f t="shared" si="681"/>
        <v>0</v>
      </c>
      <c r="AQ171" s="211">
        <f t="shared" ref="AQ171:AQ174" si="702">AM171</f>
        <v>0</v>
      </c>
      <c r="AR171" s="594">
        <f>AN171</f>
        <v>0</v>
      </c>
      <c r="AS171" s="410">
        <f t="shared" ref="AS171:AS174" si="703">AO171</f>
        <v>0</v>
      </c>
      <c r="AT171" s="593">
        <f t="shared" si="682"/>
        <v>0</v>
      </c>
      <c r="AU171" s="211">
        <f t="shared" ref="AU171:AU174" si="704">AQ171</f>
        <v>0</v>
      </c>
      <c r="AV171" s="594">
        <f>AR171</f>
        <v>0</v>
      </c>
      <c r="AW171" s="410">
        <f t="shared" ref="AW171:AW174" si="705">AS171</f>
        <v>0</v>
      </c>
      <c r="AX171" s="593">
        <f t="shared" si="683"/>
        <v>0</v>
      </c>
      <c r="AY171" s="211">
        <f t="shared" ref="AY171:AY174" si="706">AU171</f>
        <v>0</v>
      </c>
      <c r="AZ171" s="594">
        <f>AV171</f>
        <v>0</v>
      </c>
      <c r="BA171" s="410">
        <f t="shared" ref="BA171:BA174" si="707">AW171</f>
        <v>0</v>
      </c>
      <c r="BB171" s="595">
        <f t="shared" si="684"/>
        <v>0</v>
      </c>
      <c r="BC171" s="94"/>
      <c r="BD171" s="596">
        <f t="shared" si="685"/>
        <v>0</v>
      </c>
      <c r="BE171" s="596"/>
      <c r="BF171" s="596">
        <v>0</v>
      </c>
      <c r="BG171" s="596"/>
      <c r="BH171" s="596">
        <v>0</v>
      </c>
      <c r="BI171" s="596"/>
      <c r="BJ171" s="596">
        <v>0</v>
      </c>
      <c r="BK171" s="596"/>
      <c r="BL171" s="596">
        <v>0</v>
      </c>
      <c r="BM171" s="127"/>
      <c r="BN171" s="596"/>
      <c r="BP171" s="718"/>
    </row>
    <row r="172" spans="1:68" s="409" customFormat="1" x14ac:dyDescent="0.2">
      <c r="A172" s="108"/>
      <c r="B172" s="128"/>
      <c r="C172" s="95"/>
      <c r="D172" s="98"/>
      <c r="E172" s="111"/>
      <c r="F172" s="412"/>
      <c r="G172" s="213"/>
      <c r="H172" s="106"/>
      <c r="I172" s="411"/>
      <c r="J172" s="214">
        <f t="shared" si="673"/>
        <v>0</v>
      </c>
      <c r="K172" s="211">
        <f t="shared" si="686"/>
        <v>0</v>
      </c>
      <c r="L172" s="249">
        <f>H172</f>
        <v>0</v>
      </c>
      <c r="M172" s="410">
        <f t="shared" si="687"/>
        <v>0</v>
      </c>
      <c r="N172" s="214">
        <f t="shared" si="674"/>
        <v>0</v>
      </c>
      <c r="O172" s="211">
        <f t="shared" si="688"/>
        <v>0</v>
      </c>
      <c r="P172" s="249">
        <f>L172</f>
        <v>0</v>
      </c>
      <c r="Q172" s="410">
        <f t="shared" si="689"/>
        <v>0</v>
      </c>
      <c r="R172" s="214">
        <f t="shared" si="675"/>
        <v>0</v>
      </c>
      <c r="S172" s="211">
        <f t="shared" si="690"/>
        <v>0</v>
      </c>
      <c r="T172" s="249">
        <f>P172</f>
        <v>0</v>
      </c>
      <c r="U172" s="410">
        <f t="shared" si="691"/>
        <v>0</v>
      </c>
      <c r="V172" s="214">
        <f t="shared" si="676"/>
        <v>0</v>
      </c>
      <c r="W172" s="211">
        <f t="shared" si="692"/>
        <v>0</v>
      </c>
      <c r="X172" s="249">
        <f>T172</f>
        <v>0</v>
      </c>
      <c r="Y172" s="410">
        <f t="shared" si="693"/>
        <v>0</v>
      </c>
      <c r="Z172" s="214">
        <f t="shared" si="677"/>
        <v>0</v>
      </c>
      <c r="AA172" s="211">
        <f t="shared" si="694"/>
        <v>0</v>
      </c>
      <c r="AB172" s="249">
        <f>X172</f>
        <v>0</v>
      </c>
      <c r="AC172" s="410">
        <f t="shared" si="695"/>
        <v>0</v>
      </c>
      <c r="AD172" s="214">
        <f t="shared" si="678"/>
        <v>0</v>
      </c>
      <c r="AE172" s="211">
        <f t="shared" si="696"/>
        <v>0</v>
      </c>
      <c r="AF172" s="249">
        <f>AB172</f>
        <v>0</v>
      </c>
      <c r="AG172" s="410">
        <f t="shared" si="697"/>
        <v>0</v>
      </c>
      <c r="AH172" s="214">
        <f t="shared" si="679"/>
        <v>0</v>
      </c>
      <c r="AI172" s="211">
        <f t="shared" si="698"/>
        <v>0</v>
      </c>
      <c r="AJ172" s="249">
        <f>AF172</f>
        <v>0</v>
      </c>
      <c r="AK172" s="410">
        <f t="shared" si="699"/>
        <v>0</v>
      </c>
      <c r="AL172" s="214">
        <f t="shared" si="680"/>
        <v>0</v>
      </c>
      <c r="AM172" s="211">
        <f t="shared" si="700"/>
        <v>0</v>
      </c>
      <c r="AN172" s="249">
        <f>AJ172</f>
        <v>0</v>
      </c>
      <c r="AO172" s="410">
        <f t="shared" si="701"/>
        <v>0</v>
      </c>
      <c r="AP172" s="214">
        <f t="shared" si="681"/>
        <v>0</v>
      </c>
      <c r="AQ172" s="211">
        <f t="shared" si="702"/>
        <v>0</v>
      </c>
      <c r="AR172" s="249">
        <f>AN172</f>
        <v>0</v>
      </c>
      <c r="AS172" s="410">
        <f t="shared" si="703"/>
        <v>0</v>
      </c>
      <c r="AT172" s="214">
        <f t="shared" si="682"/>
        <v>0</v>
      </c>
      <c r="AU172" s="211">
        <f t="shared" si="704"/>
        <v>0</v>
      </c>
      <c r="AV172" s="249">
        <f>AR172</f>
        <v>0</v>
      </c>
      <c r="AW172" s="410">
        <f t="shared" si="705"/>
        <v>0</v>
      </c>
      <c r="AX172" s="214">
        <f t="shared" si="683"/>
        <v>0</v>
      </c>
      <c r="AY172" s="211">
        <f t="shared" si="706"/>
        <v>0</v>
      </c>
      <c r="AZ172" s="249">
        <f>AV172</f>
        <v>0</v>
      </c>
      <c r="BA172" s="410">
        <f t="shared" si="707"/>
        <v>0</v>
      </c>
      <c r="BB172" s="261">
        <f t="shared" si="684"/>
        <v>0</v>
      </c>
      <c r="BC172" s="94"/>
      <c r="BD172" s="596">
        <f t="shared" si="685"/>
        <v>0</v>
      </c>
      <c r="BE172" s="596"/>
      <c r="BF172" s="596">
        <v>0</v>
      </c>
      <c r="BG172" s="596"/>
      <c r="BH172" s="596">
        <v>0</v>
      </c>
      <c r="BI172" s="596"/>
      <c r="BJ172" s="596">
        <v>0</v>
      </c>
      <c r="BK172" s="596"/>
      <c r="BL172" s="596">
        <v>0</v>
      </c>
      <c r="BM172" s="127"/>
      <c r="BN172" s="596"/>
      <c r="BP172" s="718"/>
    </row>
    <row r="173" spans="1:68" s="409" customFormat="1" x14ac:dyDescent="0.2">
      <c r="A173" s="108"/>
      <c r="B173" s="128"/>
      <c r="C173" s="95"/>
      <c r="D173" s="98"/>
      <c r="E173" s="111"/>
      <c r="F173" s="412"/>
      <c r="G173" s="213"/>
      <c r="H173" s="106"/>
      <c r="I173" s="411"/>
      <c r="J173" s="214">
        <f t="shared" si="673"/>
        <v>0</v>
      </c>
      <c r="K173" s="211">
        <f t="shared" si="686"/>
        <v>0</v>
      </c>
      <c r="L173" s="249">
        <f>H173</f>
        <v>0</v>
      </c>
      <c r="M173" s="410">
        <f t="shared" si="687"/>
        <v>0</v>
      </c>
      <c r="N173" s="214">
        <f t="shared" si="674"/>
        <v>0</v>
      </c>
      <c r="O173" s="211">
        <f t="shared" si="688"/>
        <v>0</v>
      </c>
      <c r="P173" s="249">
        <f>L173</f>
        <v>0</v>
      </c>
      <c r="Q173" s="410">
        <f t="shared" si="689"/>
        <v>0</v>
      </c>
      <c r="R173" s="214">
        <f t="shared" si="675"/>
        <v>0</v>
      </c>
      <c r="S173" s="211">
        <f t="shared" si="690"/>
        <v>0</v>
      </c>
      <c r="T173" s="249">
        <f>P173</f>
        <v>0</v>
      </c>
      <c r="U173" s="410">
        <f t="shared" si="691"/>
        <v>0</v>
      </c>
      <c r="V173" s="214">
        <f t="shared" si="676"/>
        <v>0</v>
      </c>
      <c r="W173" s="211">
        <f t="shared" si="692"/>
        <v>0</v>
      </c>
      <c r="X173" s="249">
        <f>T173</f>
        <v>0</v>
      </c>
      <c r="Y173" s="410">
        <f t="shared" si="693"/>
        <v>0</v>
      </c>
      <c r="Z173" s="214">
        <f t="shared" si="677"/>
        <v>0</v>
      </c>
      <c r="AA173" s="211">
        <f t="shared" si="694"/>
        <v>0</v>
      </c>
      <c r="AB173" s="249">
        <f>X173</f>
        <v>0</v>
      </c>
      <c r="AC173" s="410">
        <f t="shared" si="695"/>
        <v>0</v>
      </c>
      <c r="AD173" s="214">
        <f t="shared" si="678"/>
        <v>0</v>
      </c>
      <c r="AE173" s="211">
        <f t="shared" si="696"/>
        <v>0</v>
      </c>
      <c r="AF173" s="249">
        <f>AB173</f>
        <v>0</v>
      </c>
      <c r="AG173" s="410">
        <f t="shared" si="697"/>
        <v>0</v>
      </c>
      <c r="AH173" s="214">
        <f t="shared" si="679"/>
        <v>0</v>
      </c>
      <c r="AI173" s="211">
        <f t="shared" si="698"/>
        <v>0</v>
      </c>
      <c r="AJ173" s="249">
        <f>AF173</f>
        <v>0</v>
      </c>
      <c r="AK173" s="410">
        <f t="shared" si="699"/>
        <v>0</v>
      </c>
      <c r="AL173" s="214">
        <f t="shared" si="680"/>
        <v>0</v>
      </c>
      <c r="AM173" s="211">
        <f t="shared" si="700"/>
        <v>0</v>
      </c>
      <c r="AN173" s="249">
        <f>AJ173</f>
        <v>0</v>
      </c>
      <c r="AO173" s="410">
        <f t="shared" si="701"/>
        <v>0</v>
      </c>
      <c r="AP173" s="214">
        <f t="shared" si="681"/>
        <v>0</v>
      </c>
      <c r="AQ173" s="211">
        <f t="shared" si="702"/>
        <v>0</v>
      </c>
      <c r="AR173" s="249">
        <f>AN173</f>
        <v>0</v>
      </c>
      <c r="AS173" s="410">
        <f t="shared" si="703"/>
        <v>0</v>
      </c>
      <c r="AT173" s="214">
        <f t="shared" si="682"/>
        <v>0</v>
      </c>
      <c r="AU173" s="211">
        <f t="shared" si="704"/>
        <v>0</v>
      </c>
      <c r="AV173" s="249">
        <f>AR173</f>
        <v>0</v>
      </c>
      <c r="AW173" s="410">
        <f t="shared" si="705"/>
        <v>0</v>
      </c>
      <c r="AX173" s="214">
        <f t="shared" si="683"/>
        <v>0</v>
      </c>
      <c r="AY173" s="211">
        <f t="shared" si="706"/>
        <v>0</v>
      </c>
      <c r="AZ173" s="249">
        <f>AV173</f>
        <v>0</v>
      </c>
      <c r="BA173" s="410">
        <f t="shared" si="707"/>
        <v>0</v>
      </c>
      <c r="BB173" s="261">
        <f t="shared" si="684"/>
        <v>0</v>
      </c>
      <c r="BC173" s="94"/>
      <c r="BD173" s="596">
        <f t="shared" si="685"/>
        <v>0</v>
      </c>
      <c r="BE173" s="596"/>
      <c r="BF173" s="596">
        <v>0</v>
      </c>
      <c r="BG173" s="596"/>
      <c r="BH173" s="596">
        <v>0</v>
      </c>
      <c r="BI173" s="596"/>
      <c r="BJ173" s="596">
        <v>0</v>
      </c>
      <c r="BK173" s="596"/>
      <c r="BL173" s="596">
        <v>0</v>
      </c>
      <c r="BM173" s="127"/>
      <c r="BN173" s="596"/>
    </row>
    <row r="174" spans="1:68" s="409" customFormat="1" x14ac:dyDescent="0.2">
      <c r="A174" s="108"/>
      <c r="B174" s="128"/>
      <c r="C174" s="95"/>
      <c r="D174" s="98"/>
      <c r="E174" s="111"/>
      <c r="F174" s="412"/>
      <c r="G174" s="213"/>
      <c r="H174" s="106"/>
      <c r="I174" s="411"/>
      <c r="J174" s="214">
        <f t="shared" si="673"/>
        <v>0</v>
      </c>
      <c r="K174" s="213">
        <v>1</v>
      </c>
      <c r="L174" s="249">
        <f>H174</f>
        <v>0</v>
      </c>
      <c r="M174" s="410">
        <f>I174</f>
        <v>0</v>
      </c>
      <c r="N174" s="214">
        <f t="shared" si="674"/>
        <v>0</v>
      </c>
      <c r="O174" s="211">
        <v>1</v>
      </c>
      <c r="P174" s="249">
        <f>L174</f>
        <v>0</v>
      </c>
      <c r="Q174" s="410">
        <f t="shared" si="689"/>
        <v>0</v>
      </c>
      <c r="R174" s="214">
        <f t="shared" si="675"/>
        <v>0</v>
      </c>
      <c r="S174" s="211">
        <f t="shared" si="690"/>
        <v>1</v>
      </c>
      <c r="T174" s="249">
        <f>P174</f>
        <v>0</v>
      </c>
      <c r="U174" s="410">
        <f t="shared" si="691"/>
        <v>0</v>
      </c>
      <c r="V174" s="214">
        <f t="shared" si="676"/>
        <v>0</v>
      </c>
      <c r="W174" s="211">
        <f t="shared" si="692"/>
        <v>1</v>
      </c>
      <c r="X174" s="249">
        <f>T174</f>
        <v>0</v>
      </c>
      <c r="Y174" s="410">
        <f t="shared" si="693"/>
        <v>0</v>
      </c>
      <c r="Z174" s="214">
        <f t="shared" si="677"/>
        <v>0</v>
      </c>
      <c r="AA174" s="211">
        <f t="shared" si="694"/>
        <v>1</v>
      </c>
      <c r="AB174" s="249">
        <f>X174</f>
        <v>0</v>
      </c>
      <c r="AC174" s="410">
        <f t="shared" si="695"/>
        <v>0</v>
      </c>
      <c r="AD174" s="214">
        <f t="shared" si="678"/>
        <v>0</v>
      </c>
      <c r="AE174" s="211">
        <f t="shared" si="696"/>
        <v>1</v>
      </c>
      <c r="AF174" s="249">
        <f>AB174</f>
        <v>0</v>
      </c>
      <c r="AG174" s="410">
        <f t="shared" si="697"/>
        <v>0</v>
      </c>
      <c r="AH174" s="214">
        <f t="shared" si="679"/>
        <v>0</v>
      </c>
      <c r="AI174" s="211">
        <f t="shared" si="698"/>
        <v>1</v>
      </c>
      <c r="AJ174" s="249">
        <f>AF174</f>
        <v>0</v>
      </c>
      <c r="AK174" s="410">
        <f t="shared" si="699"/>
        <v>0</v>
      </c>
      <c r="AL174" s="214">
        <f t="shared" si="680"/>
        <v>0</v>
      </c>
      <c r="AM174" s="211">
        <f t="shared" si="700"/>
        <v>1</v>
      </c>
      <c r="AN174" s="249">
        <f>AJ174</f>
        <v>0</v>
      </c>
      <c r="AO174" s="410">
        <f t="shared" si="701"/>
        <v>0</v>
      </c>
      <c r="AP174" s="214">
        <f t="shared" si="681"/>
        <v>0</v>
      </c>
      <c r="AQ174" s="211">
        <f t="shared" si="702"/>
        <v>1</v>
      </c>
      <c r="AR174" s="249">
        <f>AN174</f>
        <v>0</v>
      </c>
      <c r="AS174" s="410">
        <f t="shared" si="703"/>
        <v>0</v>
      </c>
      <c r="AT174" s="214">
        <f t="shared" si="682"/>
        <v>0</v>
      </c>
      <c r="AU174" s="211">
        <f t="shared" si="704"/>
        <v>1</v>
      </c>
      <c r="AV174" s="249">
        <f>AR174</f>
        <v>0</v>
      </c>
      <c r="AW174" s="410">
        <f t="shared" si="705"/>
        <v>0</v>
      </c>
      <c r="AX174" s="214">
        <f t="shared" si="683"/>
        <v>0</v>
      </c>
      <c r="AY174" s="211">
        <f t="shared" si="706"/>
        <v>1</v>
      </c>
      <c r="AZ174" s="249">
        <f>AV174</f>
        <v>0</v>
      </c>
      <c r="BA174" s="410">
        <f t="shared" si="707"/>
        <v>0</v>
      </c>
      <c r="BB174" s="261">
        <f t="shared" si="684"/>
        <v>0</v>
      </c>
      <c r="BC174" s="94"/>
      <c r="BD174" s="596">
        <f t="shared" si="685"/>
        <v>0</v>
      </c>
      <c r="BE174" s="596"/>
      <c r="BF174" s="596">
        <v>0</v>
      </c>
      <c r="BG174" s="596"/>
      <c r="BH174" s="596">
        <v>0</v>
      </c>
      <c r="BI174" s="596"/>
      <c r="BJ174" s="596">
        <v>0</v>
      </c>
      <c r="BK174" s="596"/>
      <c r="BL174" s="596">
        <v>0</v>
      </c>
      <c r="BM174" s="127"/>
      <c r="BN174" s="596"/>
    </row>
    <row r="175" spans="1:68" s="409" customFormat="1" ht="12.75" customHeight="1" x14ac:dyDescent="0.2">
      <c r="A175" s="108"/>
      <c r="B175" s="128"/>
      <c r="C175" s="96"/>
      <c r="D175" s="99"/>
      <c r="E175" s="112"/>
      <c r="F175" s="102"/>
      <c r="G175" s="215"/>
      <c r="H175" s="103"/>
      <c r="I175" s="104" t="s">
        <v>132</v>
      </c>
      <c r="J175" s="214">
        <f>SUM(J170:J174)</f>
        <v>0</v>
      </c>
      <c r="K175" s="215"/>
      <c r="L175" s="103"/>
      <c r="M175" s="104" t="s">
        <v>118</v>
      </c>
      <c r="N175" s="214">
        <f>SUM(N170:N174)</f>
        <v>0</v>
      </c>
      <c r="O175" s="215"/>
      <c r="P175" s="103"/>
      <c r="Q175" s="104" t="s">
        <v>119</v>
      </c>
      <c r="R175" s="214">
        <f>SUM(R170:R174)</f>
        <v>0</v>
      </c>
      <c r="S175" s="215"/>
      <c r="T175" s="103"/>
      <c r="U175" s="104" t="s">
        <v>120</v>
      </c>
      <c r="V175" s="214">
        <f>SUM(V170:V174)</f>
        <v>0</v>
      </c>
      <c r="W175" s="215"/>
      <c r="X175" s="103"/>
      <c r="Y175" s="104" t="s">
        <v>121</v>
      </c>
      <c r="Z175" s="214">
        <f>SUM(Z170:Z174)</f>
        <v>0</v>
      </c>
      <c r="AA175" s="215"/>
      <c r="AB175" s="103"/>
      <c r="AC175" s="104" t="s">
        <v>122</v>
      </c>
      <c r="AD175" s="214">
        <f>SUM(AD170:AD174)</f>
        <v>0</v>
      </c>
      <c r="AE175" s="215"/>
      <c r="AF175" s="103"/>
      <c r="AG175" s="104" t="s">
        <v>123</v>
      </c>
      <c r="AH175" s="214">
        <f>SUM(AH170:AH174)</f>
        <v>0</v>
      </c>
      <c r="AI175" s="215"/>
      <c r="AJ175" s="103"/>
      <c r="AK175" s="104" t="s">
        <v>124</v>
      </c>
      <c r="AL175" s="214">
        <f>SUM(AL170:AL174)</f>
        <v>0</v>
      </c>
      <c r="AM175" s="215"/>
      <c r="AN175" s="103"/>
      <c r="AO175" s="104" t="s">
        <v>125</v>
      </c>
      <c r="AP175" s="214">
        <f>SUM(AP170:AP174)</f>
        <v>0</v>
      </c>
      <c r="AQ175" s="215"/>
      <c r="AR175" s="103"/>
      <c r="AS175" s="104" t="s">
        <v>126</v>
      </c>
      <c r="AT175" s="214">
        <f>SUM(AT170:AT174)</f>
        <v>0</v>
      </c>
      <c r="AU175" s="215"/>
      <c r="AV175" s="103"/>
      <c r="AW175" s="104" t="s">
        <v>127</v>
      </c>
      <c r="AX175" s="214">
        <f>SUM(AX170:AX174)</f>
        <v>0</v>
      </c>
      <c r="AY175" s="215"/>
      <c r="AZ175" s="103"/>
      <c r="BA175" s="104" t="s">
        <v>128</v>
      </c>
      <c r="BB175" s="261">
        <f>SUM(BB170:BB174)</f>
        <v>0</v>
      </c>
      <c r="BC175" s="94"/>
      <c r="BD175" s="93">
        <f>SUM(BD170:BD174)</f>
        <v>0</v>
      </c>
      <c r="BE175" s="92"/>
      <c r="BF175" s="93">
        <f>SUM(BF170:BF174)</f>
        <v>51374</v>
      </c>
      <c r="BG175" s="92"/>
      <c r="BH175" s="93">
        <f>SUM(BH170:BH174)</f>
        <v>0</v>
      </c>
      <c r="BI175" s="92"/>
      <c r="BJ175" s="93">
        <f>SUM(BF175,BH175)</f>
        <v>51374</v>
      </c>
      <c r="BK175" s="92"/>
      <c r="BL175" s="93">
        <v>0</v>
      </c>
      <c r="BM175" s="127"/>
      <c r="BN175" s="93">
        <f>SUM(BN170:BN174)</f>
        <v>82223.98</v>
      </c>
    </row>
    <row r="176" spans="1:68" s="409" customFormat="1" ht="5.0999999999999996" customHeight="1" x14ac:dyDescent="0.2">
      <c r="A176" s="108"/>
      <c r="B176" s="128"/>
      <c r="C176" s="446"/>
      <c r="D176" s="446"/>
      <c r="E176" s="459"/>
      <c r="F176" s="51"/>
      <c r="G176" s="226"/>
      <c r="H176" s="52"/>
      <c r="I176" s="432"/>
      <c r="J176" s="227"/>
      <c r="K176" s="226"/>
      <c r="L176" s="52"/>
      <c r="M176" s="432"/>
      <c r="N176" s="227"/>
      <c r="O176" s="226"/>
      <c r="P176" s="52"/>
      <c r="Q176" s="432"/>
      <c r="R176" s="227"/>
      <c r="S176" s="226"/>
      <c r="T176" s="52"/>
      <c r="U176" s="432"/>
      <c r="V176" s="227"/>
      <c r="W176" s="226"/>
      <c r="X176" s="52"/>
      <c r="Y176" s="432"/>
      <c r="Z176" s="227"/>
      <c r="AA176" s="226"/>
      <c r="AB176" s="52"/>
      <c r="AC176" s="432"/>
      <c r="AD176" s="227"/>
      <c r="AE176" s="226"/>
      <c r="AF176" s="52"/>
      <c r="AG176" s="432"/>
      <c r="AH176" s="227"/>
      <c r="AI176" s="226"/>
      <c r="AJ176" s="52"/>
      <c r="AK176" s="432"/>
      <c r="AL176" s="227"/>
      <c r="AM176" s="226"/>
      <c r="AN176" s="52"/>
      <c r="AO176" s="432"/>
      <c r="AP176" s="227"/>
      <c r="AQ176" s="226"/>
      <c r="AR176" s="52"/>
      <c r="AS176" s="432"/>
      <c r="AT176" s="227"/>
      <c r="AU176" s="226"/>
      <c r="AV176" s="52"/>
      <c r="AW176" s="432"/>
      <c r="AX176" s="227"/>
      <c r="AY176" s="226"/>
      <c r="AZ176" s="52"/>
      <c r="BA176" s="432"/>
      <c r="BB176" s="267"/>
      <c r="BC176" s="34"/>
      <c r="BD176" s="11"/>
      <c r="BE176" s="11"/>
      <c r="BF176" s="11"/>
      <c r="BG176" s="11"/>
      <c r="BH176" s="11"/>
      <c r="BI176" s="11"/>
      <c r="BJ176" s="11"/>
      <c r="BK176" s="11"/>
      <c r="BL176" s="11"/>
      <c r="BM176" s="127"/>
      <c r="BN176" s="11"/>
    </row>
    <row r="177" spans="1:66" s="409" customFormat="1" x14ac:dyDescent="0.2">
      <c r="A177" s="108"/>
      <c r="B177" s="128"/>
      <c r="C177" s="577">
        <f>'General Fund Budget Summary'!A49</f>
        <v>48000</v>
      </c>
      <c r="D177" s="577"/>
      <c r="E177" s="597" t="str">
        <f>'General Fund Budget Summary'!B49</f>
        <v>Conservative Trust Transfers</v>
      </c>
      <c r="F177" s="580"/>
      <c r="G177" s="581"/>
      <c r="H177" s="582"/>
      <c r="I177" s="583"/>
      <c r="J177" s="584"/>
      <c r="K177" s="581"/>
      <c r="L177" s="582"/>
      <c r="M177" s="583"/>
      <c r="N177" s="584"/>
      <c r="O177" s="581"/>
      <c r="P177" s="582"/>
      <c r="Q177" s="583"/>
      <c r="R177" s="584"/>
      <c r="S177" s="581"/>
      <c r="T177" s="582"/>
      <c r="U177" s="583"/>
      <c r="V177" s="584"/>
      <c r="W177" s="581"/>
      <c r="X177" s="582"/>
      <c r="Y177" s="583"/>
      <c r="Z177" s="584"/>
      <c r="AA177" s="581"/>
      <c r="AB177" s="582"/>
      <c r="AC177" s="583"/>
      <c r="AD177" s="584"/>
      <c r="AE177" s="581"/>
      <c r="AF177" s="582"/>
      <c r="AG177" s="583"/>
      <c r="AH177" s="584"/>
      <c r="AI177" s="581"/>
      <c r="AJ177" s="582"/>
      <c r="AK177" s="583"/>
      <c r="AL177" s="584"/>
      <c r="AM177" s="581"/>
      <c r="AN177" s="582"/>
      <c r="AO177" s="583"/>
      <c r="AP177" s="584"/>
      <c r="AQ177" s="581"/>
      <c r="AR177" s="582"/>
      <c r="AS177" s="583"/>
      <c r="AT177" s="584"/>
      <c r="AU177" s="581"/>
      <c r="AV177" s="582"/>
      <c r="AW177" s="583"/>
      <c r="AX177" s="584"/>
      <c r="AY177" s="581"/>
      <c r="AZ177" s="582"/>
      <c r="BA177" s="583"/>
      <c r="BB177" s="585"/>
      <c r="BC177" s="34"/>
      <c r="BD177" s="11"/>
      <c r="BE177" s="11"/>
      <c r="BF177" s="11"/>
      <c r="BG177" s="11"/>
      <c r="BH177" s="11"/>
      <c r="BI177" s="11"/>
      <c r="BJ177" s="11"/>
      <c r="BK177" s="11"/>
      <c r="BL177" s="11"/>
      <c r="BM177" s="127"/>
      <c r="BN177" s="11"/>
    </row>
    <row r="178" spans="1:66" s="409" customFormat="1" ht="5.0999999999999996" customHeight="1" x14ac:dyDescent="0.2">
      <c r="A178" s="108"/>
      <c r="B178" s="128"/>
      <c r="C178" s="446"/>
      <c r="D178" s="446"/>
      <c r="E178" s="459"/>
      <c r="F178" s="51"/>
      <c r="G178" s="226"/>
      <c r="H178" s="52"/>
      <c r="I178" s="432"/>
      <c r="J178" s="227"/>
      <c r="K178" s="226"/>
      <c r="L178" s="52"/>
      <c r="M178" s="432"/>
      <c r="N178" s="227"/>
      <c r="O178" s="226"/>
      <c r="P178" s="52"/>
      <c r="Q178" s="432"/>
      <c r="R178" s="227"/>
      <c r="S178" s="226"/>
      <c r="T178" s="52"/>
      <c r="U178" s="432"/>
      <c r="V178" s="227"/>
      <c r="W178" s="226"/>
      <c r="X178" s="52"/>
      <c r="Y178" s="432"/>
      <c r="Z178" s="227"/>
      <c r="AA178" s="226"/>
      <c r="AB178" s="52"/>
      <c r="AC178" s="432"/>
      <c r="AD178" s="227"/>
      <c r="AE178" s="226"/>
      <c r="AF178" s="52"/>
      <c r="AG178" s="432"/>
      <c r="AH178" s="227"/>
      <c r="AI178" s="226"/>
      <c r="AJ178" s="52"/>
      <c r="AK178" s="432"/>
      <c r="AL178" s="227"/>
      <c r="AM178" s="226"/>
      <c r="AN178" s="52"/>
      <c r="AO178" s="432"/>
      <c r="AP178" s="227"/>
      <c r="AQ178" s="226"/>
      <c r="AR178" s="52"/>
      <c r="AS178" s="432"/>
      <c r="AT178" s="227"/>
      <c r="AU178" s="226"/>
      <c r="AV178" s="52"/>
      <c r="AW178" s="432"/>
      <c r="AX178" s="227"/>
      <c r="AY178" s="226"/>
      <c r="AZ178" s="52"/>
      <c r="BA178" s="432"/>
      <c r="BB178" s="267"/>
      <c r="BC178" s="34"/>
      <c r="BD178" s="11"/>
      <c r="BE178" s="11"/>
      <c r="BF178" s="11"/>
      <c r="BG178" s="11"/>
      <c r="BH178" s="11"/>
      <c r="BI178" s="11"/>
      <c r="BJ178" s="11"/>
      <c r="BK178" s="11"/>
      <c r="BL178" s="11"/>
      <c r="BM178" s="127"/>
      <c r="BN178" s="11"/>
    </row>
    <row r="179" spans="1:66" s="409" customFormat="1" x14ac:dyDescent="0.2">
      <c r="A179" s="586" t="s">
        <v>131</v>
      </c>
      <c r="B179" s="128"/>
      <c r="C179" s="97">
        <f>'General Fund Budget Summary'!A49</f>
        <v>48000</v>
      </c>
      <c r="D179" s="97"/>
      <c r="E179" s="460" t="str">
        <f>'General Fund Budget Summary'!B49</f>
        <v>Conservative Trust Transfers</v>
      </c>
      <c r="F179" s="204"/>
      <c r="G179" s="211">
        <v>1</v>
      </c>
      <c r="H179" s="105" t="s">
        <v>100</v>
      </c>
      <c r="I179" s="410"/>
      <c r="J179" s="212">
        <f t="shared" ref="J179:J183" si="708">I179*G179</f>
        <v>0</v>
      </c>
      <c r="K179" s="211">
        <f>G179</f>
        <v>1</v>
      </c>
      <c r="L179" s="248" t="str">
        <f>H179</f>
        <v>Admin</v>
      </c>
      <c r="M179" s="410">
        <f>I179</f>
        <v>0</v>
      </c>
      <c r="N179" s="212">
        <f t="shared" ref="N179:N183" si="709">M179*K179</f>
        <v>0</v>
      </c>
      <c r="O179" s="211">
        <f>K179</f>
        <v>1</v>
      </c>
      <c r="P179" s="248" t="str">
        <f>L179</f>
        <v>Admin</v>
      </c>
      <c r="Q179" s="410">
        <f>M179</f>
        <v>0</v>
      </c>
      <c r="R179" s="212">
        <f t="shared" ref="R179:R183" si="710">Q179*O179</f>
        <v>0</v>
      </c>
      <c r="S179" s="211">
        <f>O179</f>
        <v>1</v>
      </c>
      <c r="T179" s="248" t="str">
        <f>P179</f>
        <v>Admin</v>
      </c>
      <c r="U179" s="410">
        <f>Q179</f>
        <v>0</v>
      </c>
      <c r="V179" s="212">
        <f t="shared" ref="V179:V183" si="711">U179*S179</f>
        <v>0</v>
      </c>
      <c r="W179" s="211">
        <f>S179</f>
        <v>1</v>
      </c>
      <c r="X179" s="248" t="str">
        <f>T179</f>
        <v>Admin</v>
      </c>
      <c r="Y179" s="410">
        <f>U179</f>
        <v>0</v>
      </c>
      <c r="Z179" s="212">
        <f t="shared" ref="Z179:Z183" si="712">Y179*W179</f>
        <v>0</v>
      </c>
      <c r="AA179" s="211">
        <f>W179</f>
        <v>1</v>
      </c>
      <c r="AB179" s="248" t="str">
        <f>X179</f>
        <v>Admin</v>
      </c>
      <c r="AC179" s="410">
        <f>Y179</f>
        <v>0</v>
      </c>
      <c r="AD179" s="212">
        <f t="shared" ref="AD179:AD183" si="713">AC179*AA179</f>
        <v>0</v>
      </c>
      <c r="AE179" s="211">
        <f>AA179</f>
        <v>1</v>
      </c>
      <c r="AF179" s="248" t="str">
        <f>AB179</f>
        <v>Admin</v>
      </c>
      <c r="AG179" s="410">
        <f>AC179</f>
        <v>0</v>
      </c>
      <c r="AH179" s="212">
        <f t="shared" ref="AH179:AH183" si="714">AG179*AE179</f>
        <v>0</v>
      </c>
      <c r="AI179" s="211">
        <f>AE179</f>
        <v>1</v>
      </c>
      <c r="AJ179" s="248" t="str">
        <f>AF179</f>
        <v>Admin</v>
      </c>
      <c r="AK179" s="410">
        <f>AG179</f>
        <v>0</v>
      </c>
      <c r="AL179" s="212">
        <f t="shared" ref="AL179:AL183" si="715">AK179*AI179</f>
        <v>0</v>
      </c>
      <c r="AM179" s="211">
        <f>AI179</f>
        <v>1</v>
      </c>
      <c r="AN179" s="248" t="str">
        <f>AJ179</f>
        <v>Admin</v>
      </c>
      <c r="AO179" s="410">
        <f>AK179</f>
        <v>0</v>
      </c>
      <c r="AP179" s="212">
        <f t="shared" ref="AP179:AP183" si="716">AO179*AM179</f>
        <v>0</v>
      </c>
      <c r="AQ179" s="211">
        <f>AM179</f>
        <v>1</v>
      </c>
      <c r="AR179" s="248" t="str">
        <f>AN179</f>
        <v>Admin</v>
      </c>
      <c r="AS179" s="410">
        <f>AO179</f>
        <v>0</v>
      </c>
      <c r="AT179" s="212">
        <f t="shared" ref="AT179:AT183" si="717">AS179*AQ179</f>
        <v>0</v>
      </c>
      <c r="AU179" s="211">
        <f>AQ179</f>
        <v>1</v>
      </c>
      <c r="AV179" s="248" t="str">
        <f>AR179</f>
        <v>Admin</v>
      </c>
      <c r="AW179" s="410">
        <f>AS179</f>
        <v>0</v>
      </c>
      <c r="AX179" s="212">
        <f t="shared" ref="AX179:AX183" si="718">AW179*AU179</f>
        <v>0</v>
      </c>
      <c r="AY179" s="211">
        <f>AU179</f>
        <v>1</v>
      </c>
      <c r="AZ179" s="248" t="str">
        <f>AV179</f>
        <v>Admin</v>
      </c>
      <c r="BA179" s="410">
        <f>AW179</f>
        <v>0</v>
      </c>
      <c r="BB179" s="260">
        <f t="shared" ref="BB179:BB183" si="719">BA179*AY179</f>
        <v>0</v>
      </c>
      <c r="BC179" s="94"/>
      <c r="BD179" s="587">
        <f t="shared" ref="BD179:BD183" si="720">SUM(BB179,AX179,AT179,AP179,AL179,AH179,AD179,Z179,R179,N179,J179,V179,)</f>
        <v>0</v>
      </c>
      <c r="BE179" s="588"/>
      <c r="BF179" s="587">
        <v>94527.32</v>
      </c>
      <c r="BG179" s="588"/>
      <c r="BH179" s="587"/>
      <c r="BI179" s="588"/>
      <c r="BJ179" s="587">
        <f>SUM(BF179,BH179)</f>
        <v>94527.32</v>
      </c>
      <c r="BK179" s="588"/>
      <c r="BL179" s="587">
        <v>0</v>
      </c>
      <c r="BM179" s="127"/>
      <c r="BN179" s="587">
        <v>0</v>
      </c>
    </row>
    <row r="180" spans="1:66" s="409" customFormat="1" x14ac:dyDescent="0.2">
      <c r="A180" s="108"/>
      <c r="B180" s="128"/>
      <c r="C180" s="95"/>
      <c r="D180" s="98"/>
      <c r="E180" s="111"/>
      <c r="F180" s="589"/>
      <c r="G180" s="590"/>
      <c r="H180" s="591"/>
      <c r="I180" s="592"/>
      <c r="J180" s="593">
        <f t="shared" si="708"/>
        <v>0</v>
      </c>
      <c r="K180" s="211">
        <f t="shared" ref="K180:K182" si="721">G180</f>
        <v>0</v>
      </c>
      <c r="L180" s="594">
        <f>H180</f>
        <v>0</v>
      </c>
      <c r="M180" s="410">
        <f t="shared" ref="M180:M182" si="722">I180</f>
        <v>0</v>
      </c>
      <c r="N180" s="593">
        <f t="shared" si="709"/>
        <v>0</v>
      </c>
      <c r="O180" s="211">
        <f t="shared" ref="O180:O182" si="723">K180</f>
        <v>0</v>
      </c>
      <c r="P180" s="594">
        <f>L180</f>
        <v>0</v>
      </c>
      <c r="Q180" s="410">
        <f t="shared" ref="Q180:Q183" si="724">M180</f>
        <v>0</v>
      </c>
      <c r="R180" s="593">
        <f t="shared" si="710"/>
        <v>0</v>
      </c>
      <c r="S180" s="211">
        <f t="shared" ref="S180:S183" si="725">O180</f>
        <v>0</v>
      </c>
      <c r="T180" s="594">
        <f>P180</f>
        <v>0</v>
      </c>
      <c r="U180" s="410">
        <f t="shared" ref="U180:U183" si="726">Q180</f>
        <v>0</v>
      </c>
      <c r="V180" s="593">
        <f t="shared" si="711"/>
        <v>0</v>
      </c>
      <c r="W180" s="211">
        <f t="shared" ref="W180:W183" si="727">S180</f>
        <v>0</v>
      </c>
      <c r="X180" s="594">
        <f>T180</f>
        <v>0</v>
      </c>
      <c r="Y180" s="410">
        <f t="shared" ref="Y180:Y183" si="728">U180</f>
        <v>0</v>
      </c>
      <c r="Z180" s="593">
        <f t="shared" si="712"/>
        <v>0</v>
      </c>
      <c r="AA180" s="211">
        <f t="shared" ref="AA180:AA183" si="729">W180</f>
        <v>0</v>
      </c>
      <c r="AB180" s="594">
        <f>X180</f>
        <v>0</v>
      </c>
      <c r="AC180" s="410">
        <f t="shared" ref="AC180:AC183" si="730">Y180</f>
        <v>0</v>
      </c>
      <c r="AD180" s="593">
        <f t="shared" si="713"/>
        <v>0</v>
      </c>
      <c r="AE180" s="211">
        <f t="shared" ref="AE180:AE183" si="731">AA180</f>
        <v>0</v>
      </c>
      <c r="AF180" s="594">
        <f>AB180</f>
        <v>0</v>
      </c>
      <c r="AG180" s="410">
        <f t="shared" ref="AG180:AG183" si="732">AC180</f>
        <v>0</v>
      </c>
      <c r="AH180" s="593">
        <f t="shared" si="714"/>
        <v>0</v>
      </c>
      <c r="AI180" s="211">
        <f t="shared" ref="AI180:AI183" si="733">AE180</f>
        <v>0</v>
      </c>
      <c r="AJ180" s="594">
        <f>AF180</f>
        <v>0</v>
      </c>
      <c r="AK180" s="410">
        <f t="shared" ref="AK180:AK183" si="734">AG180</f>
        <v>0</v>
      </c>
      <c r="AL180" s="593">
        <f t="shared" si="715"/>
        <v>0</v>
      </c>
      <c r="AM180" s="211">
        <f t="shared" ref="AM180:AM183" si="735">AI180</f>
        <v>0</v>
      </c>
      <c r="AN180" s="594">
        <f>AJ180</f>
        <v>0</v>
      </c>
      <c r="AO180" s="410">
        <f t="shared" ref="AO180:AO183" si="736">AK180</f>
        <v>0</v>
      </c>
      <c r="AP180" s="593">
        <f t="shared" si="716"/>
        <v>0</v>
      </c>
      <c r="AQ180" s="211">
        <f t="shared" ref="AQ180:AQ183" si="737">AM180</f>
        <v>0</v>
      </c>
      <c r="AR180" s="594">
        <f>AN180</f>
        <v>0</v>
      </c>
      <c r="AS180" s="410">
        <f t="shared" ref="AS180:AS183" si="738">AO180</f>
        <v>0</v>
      </c>
      <c r="AT180" s="593">
        <f t="shared" si="717"/>
        <v>0</v>
      </c>
      <c r="AU180" s="211">
        <f t="shared" ref="AU180:AU183" si="739">AQ180</f>
        <v>0</v>
      </c>
      <c r="AV180" s="594">
        <f>AR180</f>
        <v>0</v>
      </c>
      <c r="AW180" s="410">
        <f t="shared" ref="AW180:AW183" si="740">AS180</f>
        <v>0</v>
      </c>
      <c r="AX180" s="593">
        <f t="shared" si="718"/>
        <v>0</v>
      </c>
      <c r="AY180" s="211">
        <f t="shared" ref="AY180:AY183" si="741">AU180</f>
        <v>0</v>
      </c>
      <c r="AZ180" s="594">
        <f>AV180</f>
        <v>0</v>
      </c>
      <c r="BA180" s="410">
        <f t="shared" ref="BA180:BA183" si="742">AW180</f>
        <v>0</v>
      </c>
      <c r="BB180" s="595">
        <f t="shared" si="719"/>
        <v>0</v>
      </c>
      <c r="BC180" s="94"/>
      <c r="BD180" s="596">
        <f t="shared" si="720"/>
        <v>0</v>
      </c>
      <c r="BE180" s="596"/>
      <c r="BF180" s="596">
        <v>0</v>
      </c>
      <c r="BG180" s="596"/>
      <c r="BH180" s="596">
        <v>0</v>
      </c>
      <c r="BI180" s="596"/>
      <c r="BJ180" s="596">
        <v>0</v>
      </c>
      <c r="BK180" s="596"/>
      <c r="BL180" s="596">
        <v>0</v>
      </c>
      <c r="BM180" s="127"/>
      <c r="BN180" s="596"/>
    </row>
    <row r="181" spans="1:66" s="409" customFormat="1" x14ac:dyDescent="0.2">
      <c r="A181" s="108"/>
      <c r="B181" s="128"/>
      <c r="C181" s="95"/>
      <c r="D181" s="98"/>
      <c r="E181" s="111"/>
      <c r="F181" s="412"/>
      <c r="G181" s="213"/>
      <c r="H181" s="106"/>
      <c r="I181" s="411"/>
      <c r="J181" s="214">
        <f t="shared" si="708"/>
        <v>0</v>
      </c>
      <c r="K181" s="211">
        <f t="shared" si="721"/>
        <v>0</v>
      </c>
      <c r="L181" s="249">
        <f>H181</f>
        <v>0</v>
      </c>
      <c r="M181" s="410">
        <f t="shared" si="722"/>
        <v>0</v>
      </c>
      <c r="N181" s="214">
        <f t="shared" si="709"/>
        <v>0</v>
      </c>
      <c r="O181" s="211">
        <f t="shared" si="723"/>
        <v>0</v>
      </c>
      <c r="P181" s="249">
        <f>L181</f>
        <v>0</v>
      </c>
      <c r="Q181" s="410">
        <f t="shared" si="724"/>
        <v>0</v>
      </c>
      <c r="R181" s="214">
        <f t="shared" si="710"/>
        <v>0</v>
      </c>
      <c r="S181" s="211">
        <f t="shared" si="725"/>
        <v>0</v>
      </c>
      <c r="T181" s="249">
        <f>P181</f>
        <v>0</v>
      </c>
      <c r="U181" s="410">
        <f t="shared" si="726"/>
        <v>0</v>
      </c>
      <c r="V181" s="214">
        <f t="shared" si="711"/>
        <v>0</v>
      </c>
      <c r="W181" s="211">
        <f t="shared" si="727"/>
        <v>0</v>
      </c>
      <c r="X181" s="249">
        <f>T181</f>
        <v>0</v>
      </c>
      <c r="Y181" s="410">
        <f t="shared" si="728"/>
        <v>0</v>
      </c>
      <c r="Z181" s="214">
        <f t="shared" si="712"/>
        <v>0</v>
      </c>
      <c r="AA181" s="211">
        <f t="shared" si="729"/>
        <v>0</v>
      </c>
      <c r="AB181" s="249">
        <f>X181</f>
        <v>0</v>
      </c>
      <c r="AC181" s="410">
        <f t="shared" si="730"/>
        <v>0</v>
      </c>
      <c r="AD181" s="214">
        <f t="shared" si="713"/>
        <v>0</v>
      </c>
      <c r="AE181" s="211">
        <f t="shared" si="731"/>
        <v>0</v>
      </c>
      <c r="AF181" s="249">
        <f>AB181</f>
        <v>0</v>
      </c>
      <c r="AG181" s="410">
        <f t="shared" si="732"/>
        <v>0</v>
      </c>
      <c r="AH181" s="214">
        <f t="shared" si="714"/>
        <v>0</v>
      </c>
      <c r="AI181" s="211">
        <f t="shared" si="733"/>
        <v>0</v>
      </c>
      <c r="AJ181" s="249">
        <f>AF181</f>
        <v>0</v>
      </c>
      <c r="AK181" s="410">
        <f t="shared" si="734"/>
        <v>0</v>
      </c>
      <c r="AL181" s="214">
        <f t="shared" si="715"/>
        <v>0</v>
      </c>
      <c r="AM181" s="211">
        <f t="shared" si="735"/>
        <v>0</v>
      </c>
      <c r="AN181" s="249">
        <f>AJ181</f>
        <v>0</v>
      </c>
      <c r="AO181" s="410">
        <f t="shared" si="736"/>
        <v>0</v>
      </c>
      <c r="AP181" s="214">
        <f t="shared" si="716"/>
        <v>0</v>
      </c>
      <c r="AQ181" s="211">
        <f t="shared" si="737"/>
        <v>0</v>
      </c>
      <c r="AR181" s="249">
        <f>AN181</f>
        <v>0</v>
      </c>
      <c r="AS181" s="410">
        <f t="shared" si="738"/>
        <v>0</v>
      </c>
      <c r="AT181" s="214">
        <f t="shared" si="717"/>
        <v>0</v>
      </c>
      <c r="AU181" s="211">
        <f t="shared" si="739"/>
        <v>0</v>
      </c>
      <c r="AV181" s="249">
        <f>AR181</f>
        <v>0</v>
      </c>
      <c r="AW181" s="410">
        <f t="shared" si="740"/>
        <v>0</v>
      </c>
      <c r="AX181" s="214">
        <f t="shared" si="718"/>
        <v>0</v>
      </c>
      <c r="AY181" s="211">
        <f t="shared" si="741"/>
        <v>0</v>
      </c>
      <c r="AZ181" s="249">
        <f>AV181</f>
        <v>0</v>
      </c>
      <c r="BA181" s="410">
        <f t="shared" si="742"/>
        <v>0</v>
      </c>
      <c r="BB181" s="261">
        <f t="shared" si="719"/>
        <v>0</v>
      </c>
      <c r="BC181" s="94"/>
      <c r="BD181" s="596">
        <f t="shared" si="720"/>
        <v>0</v>
      </c>
      <c r="BE181" s="596"/>
      <c r="BF181" s="596">
        <v>0</v>
      </c>
      <c r="BG181" s="596"/>
      <c r="BH181" s="596">
        <v>0</v>
      </c>
      <c r="BI181" s="596"/>
      <c r="BJ181" s="596">
        <v>0</v>
      </c>
      <c r="BK181" s="596"/>
      <c r="BL181" s="596">
        <v>0</v>
      </c>
      <c r="BM181" s="127"/>
      <c r="BN181" s="596"/>
    </row>
    <row r="182" spans="1:66" s="409" customFormat="1" x14ac:dyDescent="0.2">
      <c r="A182" s="108"/>
      <c r="B182" s="128"/>
      <c r="C182" s="95"/>
      <c r="D182" s="98"/>
      <c r="E182" s="111"/>
      <c r="F182" s="412"/>
      <c r="G182" s="213"/>
      <c r="H182" s="106"/>
      <c r="I182" s="411"/>
      <c r="J182" s="214">
        <f t="shared" si="708"/>
        <v>0</v>
      </c>
      <c r="K182" s="211">
        <f t="shared" si="721"/>
        <v>0</v>
      </c>
      <c r="L182" s="249">
        <f>H182</f>
        <v>0</v>
      </c>
      <c r="M182" s="410">
        <f t="shared" si="722"/>
        <v>0</v>
      </c>
      <c r="N182" s="214">
        <f t="shared" si="709"/>
        <v>0</v>
      </c>
      <c r="O182" s="211">
        <f t="shared" si="723"/>
        <v>0</v>
      </c>
      <c r="P182" s="249">
        <f>L182</f>
        <v>0</v>
      </c>
      <c r="Q182" s="410">
        <f t="shared" si="724"/>
        <v>0</v>
      </c>
      <c r="R182" s="214">
        <f t="shared" si="710"/>
        <v>0</v>
      </c>
      <c r="S182" s="211">
        <f t="shared" si="725"/>
        <v>0</v>
      </c>
      <c r="T182" s="249">
        <f>P182</f>
        <v>0</v>
      </c>
      <c r="U182" s="410">
        <f t="shared" si="726"/>
        <v>0</v>
      </c>
      <c r="V182" s="214">
        <f t="shared" si="711"/>
        <v>0</v>
      </c>
      <c r="W182" s="211">
        <f t="shared" si="727"/>
        <v>0</v>
      </c>
      <c r="X182" s="249">
        <f>T182</f>
        <v>0</v>
      </c>
      <c r="Y182" s="410">
        <f t="shared" si="728"/>
        <v>0</v>
      </c>
      <c r="Z182" s="214">
        <f t="shared" si="712"/>
        <v>0</v>
      </c>
      <c r="AA182" s="211">
        <f t="shared" si="729"/>
        <v>0</v>
      </c>
      <c r="AB182" s="249">
        <f>X182</f>
        <v>0</v>
      </c>
      <c r="AC182" s="410">
        <f t="shared" si="730"/>
        <v>0</v>
      </c>
      <c r="AD182" s="214">
        <f t="shared" si="713"/>
        <v>0</v>
      </c>
      <c r="AE182" s="211">
        <f t="shared" si="731"/>
        <v>0</v>
      </c>
      <c r="AF182" s="249">
        <f>AB182</f>
        <v>0</v>
      </c>
      <c r="AG182" s="410">
        <f t="shared" si="732"/>
        <v>0</v>
      </c>
      <c r="AH182" s="214">
        <f t="shared" si="714"/>
        <v>0</v>
      </c>
      <c r="AI182" s="211">
        <f t="shared" si="733"/>
        <v>0</v>
      </c>
      <c r="AJ182" s="249">
        <f>AF182</f>
        <v>0</v>
      </c>
      <c r="AK182" s="410">
        <f t="shared" si="734"/>
        <v>0</v>
      </c>
      <c r="AL182" s="214">
        <f t="shared" si="715"/>
        <v>0</v>
      </c>
      <c r="AM182" s="211">
        <f t="shared" si="735"/>
        <v>0</v>
      </c>
      <c r="AN182" s="249">
        <f>AJ182</f>
        <v>0</v>
      </c>
      <c r="AO182" s="410">
        <f t="shared" si="736"/>
        <v>0</v>
      </c>
      <c r="AP182" s="214">
        <f t="shared" si="716"/>
        <v>0</v>
      </c>
      <c r="AQ182" s="211">
        <f t="shared" si="737"/>
        <v>0</v>
      </c>
      <c r="AR182" s="249">
        <f>AN182</f>
        <v>0</v>
      </c>
      <c r="AS182" s="410">
        <f t="shared" si="738"/>
        <v>0</v>
      </c>
      <c r="AT182" s="214">
        <f t="shared" si="717"/>
        <v>0</v>
      </c>
      <c r="AU182" s="211">
        <f t="shared" si="739"/>
        <v>0</v>
      </c>
      <c r="AV182" s="249">
        <f>AR182</f>
        <v>0</v>
      </c>
      <c r="AW182" s="410">
        <f t="shared" si="740"/>
        <v>0</v>
      </c>
      <c r="AX182" s="214">
        <f t="shared" si="718"/>
        <v>0</v>
      </c>
      <c r="AY182" s="211">
        <f t="shared" si="741"/>
        <v>0</v>
      </c>
      <c r="AZ182" s="249">
        <f>AV182</f>
        <v>0</v>
      </c>
      <c r="BA182" s="410">
        <f t="shared" si="742"/>
        <v>0</v>
      </c>
      <c r="BB182" s="261">
        <f t="shared" si="719"/>
        <v>0</v>
      </c>
      <c r="BC182" s="94"/>
      <c r="BD182" s="596">
        <f t="shared" si="720"/>
        <v>0</v>
      </c>
      <c r="BE182" s="596"/>
      <c r="BF182" s="596">
        <v>0</v>
      </c>
      <c r="BG182" s="596"/>
      <c r="BH182" s="596">
        <v>0</v>
      </c>
      <c r="BI182" s="596"/>
      <c r="BJ182" s="596">
        <v>0</v>
      </c>
      <c r="BK182" s="596"/>
      <c r="BL182" s="596">
        <v>0</v>
      </c>
      <c r="BM182" s="127"/>
      <c r="BN182" s="596"/>
    </row>
    <row r="183" spans="1:66" s="409" customFormat="1" x14ac:dyDescent="0.2">
      <c r="A183" s="108"/>
      <c r="B183" s="128"/>
      <c r="C183" s="95"/>
      <c r="D183" s="98"/>
      <c r="E183" s="111"/>
      <c r="F183" s="412"/>
      <c r="G183" s="213"/>
      <c r="H183" s="106"/>
      <c r="I183" s="411"/>
      <c r="J183" s="214">
        <f t="shared" si="708"/>
        <v>0</v>
      </c>
      <c r="K183" s="213">
        <v>1</v>
      </c>
      <c r="L183" s="249">
        <f>H183</f>
        <v>0</v>
      </c>
      <c r="M183" s="410">
        <f>I183</f>
        <v>0</v>
      </c>
      <c r="N183" s="214">
        <f t="shared" si="709"/>
        <v>0</v>
      </c>
      <c r="O183" s="211">
        <v>1</v>
      </c>
      <c r="P183" s="249">
        <f>L183</f>
        <v>0</v>
      </c>
      <c r="Q183" s="410">
        <f t="shared" si="724"/>
        <v>0</v>
      </c>
      <c r="R183" s="214">
        <f t="shared" si="710"/>
        <v>0</v>
      </c>
      <c r="S183" s="211">
        <f t="shared" si="725"/>
        <v>1</v>
      </c>
      <c r="T183" s="249">
        <f>P183</f>
        <v>0</v>
      </c>
      <c r="U183" s="410">
        <f t="shared" si="726"/>
        <v>0</v>
      </c>
      <c r="V183" s="214">
        <f t="shared" si="711"/>
        <v>0</v>
      </c>
      <c r="W183" s="211">
        <f t="shared" si="727"/>
        <v>1</v>
      </c>
      <c r="X183" s="249">
        <f>T183</f>
        <v>0</v>
      </c>
      <c r="Y183" s="410">
        <f t="shared" si="728"/>
        <v>0</v>
      </c>
      <c r="Z183" s="214">
        <f t="shared" si="712"/>
        <v>0</v>
      </c>
      <c r="AA183" s="211">
        <f t="shared" si="729"/>
        <v>1</v>
      </c>
      <c r="AB183" s="249">
        <f>X183</f>
        <v>0</v>
      </c>
      <c r="AC183" s="410">
        <f t="shared" si="730"/>
        <v>0</v>
      </c>
      <c r="AD183" s="214">
        <f t="shared" si="713"/>
        <v>0</v>
      </c>
      <c r="AE183" s="211">
        <f t="shared" si="731"/>
        <v>1</v>
      </c>
      <c r="AF183" s="249">
        <f>AB183</f>
        <v>0</v>
      </c>
      <c r="AG183" s="410">
        <f t="shared" si="732"/>
        <v>0</v>
      </c>
      <c r="AH183" s="214">
        <f t="shared" si="714"/>
        <v>0</v>
      </c>
      <c r="AI183" s="211">
        <f t="shared" si="733"/>
        <v>1</v>
      </c>
      <c r="AJ183" s="249">
        <f>AF183</f>
        <v>0</v>
      </c>
      <c r="AK183" s="410">
        <f t="shared" si="734"/>
        <v>0</v>
      </c>
      <c r="AL183" s="214">
        <f t="shared" si="715"/>
        <v>0</v>
      </c>
      <c r="AM183" s="211">
        <f t="shared" si="735"/>
        <v>1</v>
      </c>
      <c r="AN183" s="249">
        <f>AJ183</f>
        <v>0</v>
      </c>
      <c r="AO183" s="410">
        <f t="shared" si="736"/>
        <v>0</v>
      </c>
      <c r="AP183" s="214">
        <f t="shared" si="716"/>
        <v>0</v>
      </c>
      <c r="AQ183" s="211">
        <f t="shared" si="737"/>
        <v>1</v>
      </c>
      <c r="AR183" s="249">
        <f>AN183</f>
        <v>0</v>
      </c>
      <c r="AS183" s="410">
        <f t="shared" si="738"/>
        <v>0</v>
      </c>
      <c r="AT183" s="214">
        <f t="shared" si="717"/>
        <v>0</v>
      </c>
      <c r="AU183" s="211">
        <f t="shared" si="739"/>
        <v>1</v>
      </c>
      <c r="AV183" s="249">
        <f>AR183</f>
        <v>0</v>
      </c>
      <c r="AW183" s="410">
        <f t="shared" si="740"/>
        <v>0</v>
      </c>
      <c r="AX183" s="214">
        <f t="shared" si="718"/>
        <v>0</v>
      </c>
      <c r="AY183" s="211">
        <f t="shared" si="741"/>
        <v>1</v>
      </c>
      <c r="AZ183" s="249">
        <f>AV183</f>
        <v>0</v>
      </c>
      <c r="BA183" s="410">
        <f t="shared" si="742"/>
        <v>0</v>
      </c>
      <c r="BB183" s="261">
        <f t="shared" si="719"/>
        <v>0</v>
      </c>
      <c r="BC183" s="94"/>
      <c r="BD183" s="596">
        <f t="shared" si="720"/>
        <v>0</v>
      </c>
      <c r="BE183" s="596"/>
      <c r="BF183" s="596">
        <v>0</v>
      </c>
      <c r="BG183" s="596"/>
      <c r="BH183" s="596">
        <v>0</v>
      </c>
      <c r="BI183" s="596"/>
      <c r="BJ183" s="596">
        <v>0</v>
      </c>
      <c r="BK183" s="596"/>
      <c r="BL183" s="596">
        <v>0</v>
      </c>
      <c r="BM183" s="127"/>
      <c r="BN183" s="596"/>
    </row>
    <row r="184" spans="1:66" s="409" customFormat="1" ht="12.75" customHeight="1" x14ac:dyDescent="0.2">
      <c r="A184" s="108"/>
      <c r="B184" s="128"/>
      <c r="C184" s="96"/>
      <c r="D184" s="99"/>
      <c r="E184" s="112"/>
      <c r="F184" s="102"/>
      <c r="G184" s="215"/>
      <c r="H184" s="103"/>
      <c r="I184" s="104" t="s">
        <v>132</v>
      </c>
      <c r="J184" s="214">
        <f>SUM(J179:J183)</f>
        <v>0</v>
      </c>
      <c r="K184" s="215"/>
      <c r="L184" s="103"/>
      <c r="M184" s="104" t="s">
        <v>118</v>
      </c>
      <c r="N184" s="214">
        <f>SUM(N179:N183)</f>
        <v>0</v>
      </c>
      <c r="O184" s="215"/>
      <c r="P184" s="103"/>
      <c r="Q184" s="104" t="s">
        <v>119</v>
      </c>
      <c r="R184" s="214">
        <f>SUM(R179:R183)</f>
        <v>0</v>
      </c>
      <c r="S184" s="215"/>
      <c r="T184" s="103"/>
      <c r="U184" s="104" t="s">
        <v>120</v>
      </c>
      <c r="V184" s="214">
        <f>SUM(V179:V183)</f>
        <v>0</v>
      </c>
      <c r="W184" s="215"/>
      <c r="X184" s="103"/>
      <c r="Y184" s="104" t="s">
        <v>121</v>
      </c>
      <c r="Z184" s="214">
        <f>SUM(Z179:Z183)</f>
        <v>0</v>
      </c>
      <c r="AA184" s="215"/>
      <c r="AB184" s="103"/>
      <c r="AC184" s="104" t="s">
        <v>122</v>
      </c>
      <c r="AD184" s="214">
        <f>SUM(AD179:AD183)</f>
        <v>0</v>
      </c>
      <c r="AE184" s="215"/>
      <c r="AF184" s="103"/>
      <c r="AG184" s="104" t="s">
        <v>123</v>
      </c>
      <c r="AH184" s="214">
        <f>SUM(AH179:AH183)</f>
        <v>0</v>
      </c>
      <c r="AI184" s="215"/>
      <c r="AJ184" s="103"/>
      <c r="AK184" s="104" t="s">
        <v>124</v>
      </c>
      <c r="AL184" s="214">
        <f>SUM(AL179:AL183)</f>
        <v>0</v>
      </c>
      <c r="AM184" s="215"/>
      <c r="AN184" s="103"/>
      <c r="AO184" s="104" t="s">
        <v>125</v>
      </c>
      <c r="AP184" s="214">
        <f>SUM(AP179:AP183)</f>
        <v>0</v>
      </c>
      <c r="AQ184" s="215"/>
      <c r="AR184" s="103"/>
      <c r="AS184" s="104" t="s">
        <v>126</v>
      </c>
      <c r="AT184" s="214">
        <f>SUM(AT179:AT183)</f>
        <v>0</v>
      </c>
      <c r="AU184" s="215"/>
      <c r="AV184" s="103"/>
      <c r="AW184" s="104" t="s">
        <v>127</v>
      </c>
      <c r="AX184" s="214">
        <f>SUM(AX179:AX183)</f>
        <v>0</v>
      </c>
      <c r="AY184" s="215"/>
      <c r="AZ184" s="103"/>
      <c r="BA184" s="104" t="s">
        <v>128</v>
      </c>
      <c r="BB184" s="261">
        <f>SUM(BB179:BB183)</f>
        <v>0</v>
      </c>
      <c r="BC184" s="94"/>
      <c r="BD184" s="93">
        <f>SUM(BD179:BD183)</f>
        <v>0</v>
      </c>
      <c r="BE184" s="92"/>
      <c r="BF184" s="93">
        <f>SUM(BF179:BF183)</f>
        <v>94527.32</v>
      </c>
      <c r="BG184" s="92"/>
      <c r="BH184" s="93">
        <f>SUM(BH179:BH183)</f>
        <v>0</v>
      </c>
      <c r="BI184" s="92"/>
      <c r="BJ184" s="93">
        <f>SUM(BF184,BH184)</f>
        <v>94527.32</v>
      </c>
      <c r="BK184" s="92"/>
      <c r="BL184" s="93">
        <v>0</v>
      </c>
      <c r="BM184" s="127"/>
      <c r="BN184" s="93">
        <f>SUM(BN179:BN183)</f>
        <v>0</v>
      </c>
    </row>
    <row r="185" spans="1:66" s="409" customFormat="1" ht="5.0999999999999996" customHeight="1" x14ac:dyDescent="0.2">
      <c r="A185" s="108"/>
      <c r="B185" s="128"/>
      <c r="C185" s="446"/>
      <c r="D185" s="446"/>
      <c r="E185" s="459"/>
      <c r="F185" s="51"/>
      <c r="G185" s="226"/>
      <c r="H185" s="52"/>
      <c r="I185" s="432"/>
      <c r="J185" s="227"/>
      <c r="K185" s="226"/>
      <c r="L185" s="52"/>
      <c r="M185" s="432"/>
      <c r="N185" s="227"/>
      <c r="O185" s="226"/>
      <c r="P185" s="52"/>
      <c r="Q185" s="432"/>
      <c r="R185" s="227"/>
      <c r="S185" s="226"/>
      <c r="T185" s="52"/>
      <c r="U185" s="432"/>
      <c r="V185" s="227"/>
      <c r="W185" s="226"/>
      <c r="X185" s="52"/>
      <c r="Y185" s="432"/>
      <c r="Z185" s="227"/>
      <c r="AA185" s="226"/>
      <c r="AB185" s="52"/>
      <c r="AC185" s="432"/>
      <c r="AD185" s="227"/>
      <c r="AE185" s="226"/>
      <c r="AF185" s="52"/>
      <c r="AG185" s="432"/>
      <c r="AH185" s="227"/>
      <c r="AI185" s="226"/>
      <c r="AJ185" s="52"/>
      <c r="AK185" s="432"/>
      <c r="AL185" s="227"/>
      <c r="AM185" s="226"/>
      <c r="AN185" s="52"/>
      <c r="AO185" s="432"/>
      <c r="AP185" s="227"/>
      <c r="AQ185" s="226"/>
      <c r="AR185" s="52"/>
      <c r="AS185" s="432"/>
      <c r="AT185" s="227"/>
      <c r="AU185" s="226"/>
      <c r="AV185" s="52"/>
      <c r="AW185" s="432"/>
      <c r="AX185" s="227"/>
      <c r="AY185" s="226"/>
      <c r="AZ185" s="52"/>
      <c r="BA185" s="432"/>
      <c r="BB185" s="267"/>
      <c r="BC185" s="34"/>
      <c r="BD185" s="11"/>
      <c r="BE185" s="11"/>
      <c r="BF185" s="11"/>
      <c r="BG185" s="11"/>
      <c r="BH185" s="11"/>
      <c r="BI185" s="11"/>
      <c r="BJ185" s="11"/>
      <c r="BK185" s="11"/>
      <c r="BL185" s="11"/>
      <c r="BM185" s="127"/>
      <c r="BN185" s="11"/>
    </row>
    <row r="186" spans="1:66" s="409" customFormat="1" x14ac:dyDescent="0.2">
      <c r="A186" s="108"/>
      <c r="B186" s="128"/>
      <c r="C186" s="577">
        <f>'General Fund Budget Summary'!A50</f>
        <v>49000</v>
      </c>
      <c r="D186" s="577"/>
      <c r="E186" s="597" t="str">
        <f>'General Fund Budget Summary'!B50</f>
        <v>Miscellaneous Income</v>
      </c>
      <c r="F186" s="580"/>
      <c r="G186" s="581"/>
      <c r="H186" s="582"/>
      <c r="I186" s="583"/>
      <c r="J186" s="584"/>
      <c r="K186" s="581"/>
      <c r="L186" s="582"/>
      <c r="M186" s="583"/>
      <c r="N186" s="584"/>
      <c r="O186" s="581"/>
      <c r="P186" s="582"/>
      <c r="Q186" s="583"/>
      <c r="R186" s="584"/>
      <c r="S186" s="581"/>
      <c r="T186" s="582"/>
      <c r="U186" s="583"/>
      <c r="V186" s="584"/>
      <c r="W186" s="581"/>
      <c r="X186" s="582"/>
      <c r="Y186" s="583"/>
      <c r="Z186" s="584"/>
      <c r="AA186" s="581"/>
      <c r="AB186" s="582"/>
      <c r="AC186" s="583"/>
      <c r="AD186" s="584"/>
      <c r="AE186" s="581"/>
      <c r="AF186" s="582"/>
      <c r="AG186" s="583"/>
      <c r="AH186" s="584"/>
      <c r="AI186" s="581"/>
      <c r="AJ186" s="582"/>
      <c r="AK186" s="583"/>
      <c r="AL186" s="584"/>
      <c r="AM186" s="581"/>
      <c r="AN186" s="582"/>
      <c r="AO186" s="583"/>
      <c r="AP186" s="584"/>
      <c r="AQ186" s="581"/>
      <c r="AR186" s="582"/>
      <c r="AS186" s="583"/>
      <c r="AT186" s="584"/>
      <c r="AU186" s="581"/>
      <c r="AV186" s="582"/>
      <c r="AW186" s="583"/>
      <c r="AX186" s="584"/>
      <c r="AY186" s="581"/>
      <c r="AZ186" s="582"/>
      <c r="BA186" s="583"/>
      <c r="BB186" s="585"/>
      <c r="BC186" s="34"/>
      <c r="BD186" s="11"/>
      <c r="BE186" s="11"/>
      <c r="BF186" s="11"/>
      <c r="BG186" s="11"/>
      <c r="BH186" s="11"/>
      <c r="BI186" s="11"/>
      <c r="BJ186" s="11"/>
      <c r="BK186" s="11"/>
      <c r="BL186" s="11"/>
      <c r="BM186" s="127"/>
      <c r="BN186" s="11"/>
    </row>
    <row r="187" spans="1:66" s="409" customFormat="1" ht="5.0999999999999996" customHeight="1" x14ac:dyDescent="0.2">
      <c r="A187" s="108"/>
      <c r="B187" s="128"/>
      <c r="C187" s="446"/>
      <c r="D187" s="446"/>
      <c r="E187" s="459"/>
      <c r="F187" s="51"/>
      <c r="G187" s="226"/>
      <c r="H187" s="52"/>
      <c r="I187" s="432"/>
      <c r="J187" s="227"/>
      <c r="K187" s="226"/>
      <c r="L187" s="52"/>
      <c r="M187" s="432"/>
      <c r="N187" s="227"/>
      <c r="O187" s="226"/>
      <c r="P187" s="52"/>
      <c r="Q187" s="432"/>
      <c r="R187" s="227"/>
      <c r="S187" s="226"/>
      <c r="T187" s="52"/>
      <c r="U187" s="432"/>
      <c r="V187" s="227"/>
      <c r="W187" s="226"/>
      <c r="X187" s="52"/>
      <c r="Y187" s="432"/>
      <c r="Z187" s="227"/>
      <c r="AA187" s="226"/>
      <c r="AB187" s="52"/>
      <c r="AC187" s="432"/>
      <c r="AD187" s="227"/>
      <c r="AE187" s="226"/>
      <c r="AF187" s="52"/>
      <c r="AG187" s="432"/>
      <c r="AH187" s="227"/>
      <c r="AI187" s="226"/>
      <c r="AJ187" s="52"/>
      <c r="AK187" s="432"/>
      <c r="AL187" s="227"/>
      <c r="AM187" s="226"/>
      <c r="AN187" s="52"/>
      <c r="AO187" s="432"/>
      <c r="AP187" s="227"/>
      <c r="AQ187" s="226"/>
      <c r="AR187" s="52"/>
      <c r="AS187" s="432"/>
      <c r="AT187" s="227"/>
      <c r="AU187" s="226"/>
      <c r="AV187" s="52"/>
      <c r="AW187" s="432"/>
      <c r="AX187" s="227"/>
      <c r="AY187" s="226"/>
      <c r="AZ187" s="52"/>
      <c r="BA187" s="432"/>
      <c r="BB187" s="267"/>
      <c r="BC187" s="34"/>
      <c r="BD187" s="11"/>
      <c r="BE187" s="11"/>
      <c r="BF187" s="11"/>
      <c r="BG187" s="11"/>
      <c r="BH187" s="11"/>
      <c r="BI187" s="11"/>
      <c r="BJ187" s="11"/>
      <c r="BK187" s="11"/>
      <c r="BL187" s="11"/>
      <c r="BM187" s="127"/>
      <c r="BN187" s="11"/>
    </row>
    <row r="188" spans="1:66" s="409" customFormat="1" x14ac:dyDescent="0.2">
      <c r="A188" s="586" t="s">
        <v>131</v>
      </c>
      <c r="B188" s="128"/>
      <c r="C188" s="97">
        <f>'General Fund Budget Summary'!A51</f>
        <v>49010</v>
      </c>
      <c r="D188" s="97"/>
      <c r="E188" s="97" t="str">
        <f>'General Fund Budget Summary'!C51</f>
        <v>Miscellaneous Income</v>
      </c>
      <c r="F188" s="716" t="s">
        <v>558</v>
      </c>
      <c r="G188" s="211">
        <v>0</v>
      </c>
      <c r="H188" s="105" t="s">
        <v>36</v>
      </c>
      <c r="I188" s="410"/>
      <c r="J188" s="212">
        <f t="shared" ref="J188:J192" si="743">I188*G188</f>
        <v>0</v>
      </c>
      <c r="K188" s="211">
        <f>G188</f>
        <v>0</v>
      </c>
      <c r="L188" s="248" t="str">
        <f>H188</f>
        <v>Fire</v>
      </c>
      <c r="M188" s="410">
        <f>I188</f>
        <v>0</v>
      </c>
      <c r="N188" s="212">
        <f t="shared" ref="N188:N192" si="744">M188*K188</f>
        <v>0</v>
      </c>
      <c r="O188" s="211">
        <f>K188</f>
        <v>0</v>
      </c>
      <c r="P188" s="248" t="str">
        <f>L188</f>
        <v>Fire</v>
      </c>
      <c r="Q188" s="410">
        <f>M188</f>
        <v>0</v>
      </c>
      <c r="R188" s="212">
        <f t="shared" ref="R188:R192" si="745">Q188*O188</f>
        <v>0</v>
      </c>
      <c r="S188" s="211">
        <f>O188</f>
        <v>0</v>
      </c>
      <c r="T188" s="248" t="str">
        <f>P188</f>
        <v>Fire</v>
      </c>
      <c r="U188" s="410">
        <f>Q188</f>
        <v>0</v>
      </c>
      <c r="V188" s="212">
        <f t="shared" ref="V188:V192" si="746">U188*S188</f>
        <v>0</v>
      </c>
      <c r="W188" s="211">
        <f>S188</f>
        <v>0</v>
      </c>
      <c r="X188" s="248" t="str">
        <f>T188</f>
        <v>Fire</v>
      </c>
      <c r="Y188" s="410">
        <f>U188</f>
        <v>0</v>
      </c>
      <c r="Z188" s="212">
        <f t="shared" ref="Z188:Z192" si="747">Y188*W188</f>
        <v>0</v>
      </c>
      <c r="AA188" s="211">
        <f>W188</f>
        <v>0</v>
      </c>
      <c r="AB188" s="248" t="str">
        <f>X188</f>
        <v>Fire</v>
      </c>
      <c r="AC188" s="410">
        <f>Y188</f>
        <v>0</v>
      </c>
      <c r="AD188" s="212">
        <f t="shared" ref="AD188:AD192" si="748">AC188*AA188</f>
        <v>0</v>
      </c>
      <c r="AE188" s="211">
        <f>AA188</f>
        <v>0</v>
      </c>
      <c r="AF188" s="248" t="str">
        <f>AB188</f>
        <v>Fire</v>
      </c>
      <c r="AG188" s="410">
        <f>AC188</f>
        <v>0</v>
      </c>
      <c r="AH188" s="212">
        <f t="shared" ref="AH188:AH192" si="749">AG188*AE188</f>
        <v>0</v>
      </c>
      <c r="AI188" s="211">
        <f>AE188</f>
        <v>0</v>
      </c>
      <c r="AJ188" s="248" t="str">
        <f>AF188</f>
        <v>Fire</v>
      </c>
      <c r="AK188" s="410">
        <f>AG188</f>
        <v>0</v>
      </c>
      <c r="AL188" s="212">
        <f t="shared" ref="AL188:AL192" si="750">AK188*AI188</f>
        <v>0</v>
      </c>
      <c r="AM188" s="211">
        <f>AI188</f>
        <v>0</v>
      </c>
      <c r="AN188" s="248" t="str">
        <f>AJ188</f>
        <v>Fire</v>
      </c>
      <c r="AO188" s="410">
        <f>AK188</f>
        <v>0</v>
      </c>
      <c r="AP188" s="212">
        <f t="shared" ref="AP188:AP192" si="751">AO188*AM188</f>
        <v>0</v>
      </c>
      <c r="AQ188" s="211">
        <f>AM188</f>
        <v>0</v>
      </c>
      <c r="AR188" s="248" t="str">
        <f>AN188</f>
        <v>Fire</v>
      </c>
      <c r="AS188" s="410">
        <f>AO188</f>
        <v>0</v>
      </c>
      <c r="AT188" s="212">
        <f t="shared" ref="AT188:AT192" si="752">AS188*AQ188</f>
        <v>0</v>
      </c>
      <c r="AU188" s="211">
        <f>AQ188</f>
        <v>0</v>
      </c>
      <c r="AV188" s="248" t="str">
        <f>AR188</f>
        <v>Fire</v>
      </c>
      <c r="AW188" s="410">
        <f>AS188</f>
        <v>0</v>
      </c>
      <c r="AX188" s="212">
        <f t="shared" ref="AX188:AX192" si="753">AW188*AU188</f>
        <v>0</v>
      </c>
      <c r="AY188" s="211">
        <f>AU188</f>
        <v>0</v>
      </c>
      <c r="AZ188" s="248" t="str">
        <f>AV188</f>
        <v>Fire</v>
      </c>
      <c r="BA188" s="410">
        <f>AW188</f>
        <v>0</v>
      </c>
      <c r="BB188" s="260">
        <f t="shared" ref="BB188:BB192" si="754">BA188*AY188</f>
        <v>0</v>
      </c>
      <c r="BC188" s="94"/>
      <c r="BD188" s="587">
        <f t="shared" ref="BD188:BD192" si="755">SUM(BB188,AX188,AT188,AP188,AL188,AH188,AD188,Z188,R188,N188,J188,V188,)</f>
        <v>0</v>
      </c>
      <c r="BE188" s="588"/>
      <c r="BF188" s="587">
        <v>808.92</v>
      </c>
      <c r="BG188" s="588"/>
      <c r="BH188" s="587"/>
      <c r="BI188" s="588"/>
      <c r="BJ188" s="587">
        <f>SUM(BF188,BH188)</f>
        <v>808.92</v>
      </c>
      <c r="BK188" s="588"/>
      <c r="BL188" s="587">
        <v>0</v>
      </c>
      <c r="BM188" s="127"/>
      <c r="BN188" s="587">
        <v>1</v>
      </c>
    </row>
    <row r="189" spans="1:66" s="409" customFormat="1" x14ac:dyDescent="0.2">
      <c r="A189" s="108"/>
      <c r="B189" s="128"/>
      <c r="C189" s="95"/>
      <c r="D189" s="98"/>
      <c r="E189" s="111"/>
      <c r="F189" s="589"/>
      <c r="G189" s="590"/>
      <c r="H189" s="591"/>
      <c r="I189" s="592"/>
      <c r="J189" s="593">
        <f t="shared" si="743"/>
        <v>0</v>
      </c>
      <c r="K189" s="211">
        <f t="shared" ref="K189:K191" si="756">G189</f>
        <v>0</v>
      </c>
      <c r="L189" s="594">
        <f>H189</f>
        <v>0</v>
      </c>
      <c r="M189" s="410">
        <f t="shared" ref="M189:M191" si="757">I189</f>
        <v>0</v>
      </c>
      <c r="N189" s="593">
        <f t="shared" si="744"/>
        <v>0</v>
      </c>
      <c r="O189" s="211">
        <f t="shared" ref="O189:O191" si="758">K189</f>
        <v>0</v>
      </c>
      <c r="P189" s="594">
        <f>L189</f>
        <v>0</v>
      </c>
      <c r="Q189" s="410">
        <f t="shared" ref="Q189:Q192" si="759">M189</f>
        <v>0</v>
      </c>
      <c r="R189" s="593">
        <f t="shared" si="745"/>
        <v>0</v>
      </c>
      <c r="S189" s="211">
        <f t="shared" ref="S189:S192" si="760">O189</f>
        <v>0</v>
      </c>
      <c r="T189" s="594">
        <f>P189</f>
        <v>0</v>
      </c>
      <c r="U189" s="410">
        <f t="shared" ref="U189:U192" si="761">Q189</f>
        <v>0</v>
      </c>
      <c r="V189" s="593">
        <f t="shared" si="746"/>
        <v>0</v>
      </c>
      <c r="W189" s="211">
        <f t="shared" ref="W189:W192" si="762">S189</f>
        <v>0</v>
      </c>
      <c r="X189" s="594">
        <f>T189</f>
        <v>0</v>
      </c>
      <c r="Y189" s="410">
        <f t="shared" ref="Y189:Y192" si="763">U189</f>
        <v>0</v>
      </c>
      <c r="Z189" s="593">
        <f t="shared" si="747"/>
        <v>0</v>
      </c>
      <c r="AA189" s="211">
        <f t="shared" ref="AA189:AA192" si="764">W189</f>
        <v>0</v>
      </c>
      <c r="AB189" s="594">
        <f>X189</f>
        <v>0</v>
      </c>
      <c r="AC189" s="410">
        <f t="shared" ref="AC189:AC192" si="765">Y189</f>
        <v>0</v>
      </c>
      <c r="AD189" s="593">
        <f t="shared" si="748"/>
        <v>0</v>
      </c>
      <c r="AE189" s="211">
        <f t="shared" ref="AE189:AE192" si="766">AA189</f>
        <v>0</v>
      </c>
      <c r="AF189" s="594">
        <f>AB189</f>
        <v>0</v>
      </c>
      <c r="AG189" s="410">
        <f t="shared" ref="AG189:AG192" si="767">AC189</f>
        <v>0</v>
      </c>
      <c r="AH189" s="593">
        <f t="shared" si="749"/>
        <v>0</v>
      </c>
      <c r="AI189" s="211">
        <f t="shared" ref="AI189:AI192" si="768">AE189</f>
        <v>0</v>
      </c>
      <c r="AJ189" s="594">
        <f>AF189</f>
        <v>0</v>
      </c>
      <c r="AK189" s="410">
        <f t="shared" ref="AK189:AK192" si="769">AG189</f>
        <v>0</v>
      </c>
      <c r="AL189" s="593">
        <f t="shared" si="750"/>
        <v>0</v>
      </c>
      <c r="AM189" s="211">
        <f t="shared" ref="AM189:AM192" si="770">AI189</f>
        <v>0</v>
      </c>
      <c r="AN189" s="594">
        <f>AJ189</f>
        <v>0</v>
      </c>
      <c r="AO189" s="410">
        <f t="shared" ref="AO189:AO192" si="771">AK189</f>
        <v>0</v>
      </c>
      <c r="AP189" s="593">
        <f t="shared" si="751"/>
        <v>0</v>
      </c>
      <c r="AQ189" s="211">
        <f t="shared" ref="AQ189:AQ192" si="772">AM189</f>
        <v>0</v>
      </c>
      <c r="AR189" s="594">
        <f>AN189</f>
        <v>0</v>
      </c>
      <c r="AS189" s="410">
        <f t="shared" ref="AS189:AS192" si="773">AO189</f>
        <v>0</v>
      </c>
      <c r="AT189" s="593">
        <f t="shared" si="752"/>
        <v>0</v>
      </c>
      <c r="AU189" s="211">
        <f t="shared" ref="AU189:AU192" si="774">AQ189</f>
        <v>0</v>
      </c>
      <c r="AV189" s="594">
        <f>AR189</f>
        <v>0</v>
      </c>
      <c r="AW189" s="410">
        <f t="shared" ref="AW189:AW192" si="775">AS189</f>
        <v>0</v>
      </c>
      <c r="AX189" s="593">
        <f t="shared" si="753"/>
        <v>0</v>
      </c>
      <c r="AY189" s="211">
        <f t="shared" ref="AY189:AY192" si="776">AU189</f>
        <v>0</v>
      </c>
      <c r="AZ189" s="594">
        <f>AV189</f>
        <v>0</v>
      </c>
      <c r="BA189" s="410">
        <f t="shared" ref="BA189:BA192" si="777">AW189</f>
        <v>0</v>
      </c>
      <c r="BB189" s="595">
        <f t="shared" si="754"/>
        <v>0</v>
      </c>
      <c r="BC189" s="94"/>
      <c r="BD189" s="596">
        <f t="shared" si="755"/>
        <v>0</v>
      </c>
      <c r="BE189" s="596"/>
      <c r="BF189" s="596">
        <v>0</v>
      </c>
      <c r="BG189" s="596"/>
      <c r="BH189" s="596">
        <v>0</v>
      </c>
      <c r="BI189" s="596"/>
      <c r="BJ189" s="596">
        <v>0</v>
      </c>
      <c r="BK189" s="596"/>
      <c r="BL189" s="596">
        <v>0</v>
      </c>
      <c r="BM189" s="127"/>
      <c r="BN189" s="596"/>
    </row>
    <row r="190" spans="1:66" s="409" customFormat="1" x14ac:dyDescent="0.2">
      <c r="A190" s="108"/>
      <c r="B190" s="128"/>
      <c r="C190" s="95"/>
      <c r="D190" s="98"/>
      <c r="E190" s="111"/>
      <c r="F190" s="412"/>
      <c r="G190" s="213"/>
      <c r="H190" s="106"/>
      <c r="I190" s="411"/>
      <c r="J190" s="214">
        <f t="shared" si="743"/>
        <v>0</v>
      </c>
      <c r="K190" s="211">
        <f t="shared" si="756"/>
        <v>0</v>
      </c>
      <c r="L190" s="249">
        <f>H190</f>
        <v>0</v>
      </c>
      <c r="M190" s="410">
        <f t="shared" si="757"/>
        <v>0</v>
      </c>
      <c r="N190" s="214">
        <f t="shared" si="744"/>
        <v>0</v>
      </c>
      <c r="O190" s="211">
        <f t="shared" si="758"/>
        <v>0</v>
      </c>
      <c r="P190" s="249">
        <f>L190</f>
        <v>0</v>
      </c>
      <c r="Q190" s="410">
        <f t="shared" si="759"/>
        <v>0</v>
      </c>
      <c r="R190" s="214">
        <f t="shared" si="745"/>
        <v>0</v>
      </c>
      <c r="S190" s="211">
        <f t="shared" si="760"/>
        <v>0</v>
      </c>
      <c r="T190" s="249">
        <f>P190</f>
        <v>0</v>
      </c>
      <c r="U190" s="410">
        <f t="shared" si="761"/>
        <v>0</v>
      </c>
      <c r="V190" s="214">
        <f t="shared" si="746"/>
        <v>0</v>
      </c>
      <c r="W190" s="211">
        <f t="shared" si="762"/>
        <v>0</v>
      </c>
      <c r="X190" s="249">
        <f>T190</f>
        <v>0</v>
      </c>
      <c r="Y190" s="410">
        <f t="shared" si="763"/>
        <v>0</v>
      </c>
      <c r="Z190" s="214">
        <f t="shared" si="747"/>
        <v>0</v>
      </c>
      <c r="AA190" s="211">
        <f t="shared" si="764"/>
        <v>0</v>
      </c>
      <c r="AB190" s="249">
        <f>X190</f>
        <v>0</v>
      </c>
      <c r="AC190" s="410">
        <f t="shared" si="765"/>
        <v>0</v>
      </c>
      <c r="AD190" s="214">
        <f t="shared" si="748"/>
        <v>0</v>
      </c>
      <c r="AE190" s="211">
        <f t="shared" si="766"/>
        <v>0</v>
      </c>
      <c r="AF190" s="249">
        <f>AB190</f>
        <v>0</v>
      </c>
      <c r="AG190" s="410">
        <f t="shared" si="767"/>
        <v>0</v>
      </c>
      <c r="AH190" s="214">
        <f t="shared" si="749"/>
        <v>0</v>
      </c>
      <c r="AI190" s="211">
        <f t="shared" si="768"/>
        <v>0</v>
      </c>
      <c r="AJ190" s="249">
        <f>AF190</f>
        <v>0</v>
      </c>
      <c r="AK190" s="410">
        <f t="shared" si="769"/>
        <v>0</v>
      </c>
      <c r="AL190" s="214">
        <f t="shared" si="750"/>
        <v>0</v>
      </c>
      <c r="AM190" s="211">
        <f t="shared" si="770"/>
        <v>0</v>
      </c>
      <c r="AN190" s="249">
        <f>AJ190</f>
        <v>0</v>
      </c>
      <c r="AO190" s="410">
        <f t="shared" si="771"/>
        <v>0</v>
      </c>
      <c r="AP190" s="214">
        <f t="shared" si="751"/>
        <v>0</v>
      </c>
      <c r="AQ190" s="211">
        <f t="shared" si="772"/>
        <v>0</v>
      </c>
      <c r="AR190" s="249">
        <f>AN190</f>
        <v>0</v>
      </c>
      <c r="AS190" s="410">
        <f t="shared" si="773"/>
        <v>0</v>
      </c>
      <c r="AT190" s="214">
        <f t="shared" si="752"/>
        <v>0</v>
      </c>
      <c r="AU190" s="211">
        <f t="shared" si="774"/>
        <v>0</v>
      </c>
      <c r="AV190" s="249">
        <f>AR190</f>
        <v>0</v>
      </c>
      <c r="AW190" s="410">
        <f t="shared" si="775"/>
        <v>0</v>
      </c>
      <c r="AX190" s="214">
        <f t="shared" si="753"/>
        <v>0</v>
      </c>
      <c r="AY190" s="211">
        <f t="shared" si="776"/>
        <v>0</v>
      </c>
      <c r="AZ190" s="249">
        <f>AV190</f>
        <v>0</v>
      </c>
      <c r="BA190" s="410">
        <f t="shared" si="777"/>
        <v>0</v>
      </c>
      <c r="BB190" s="261">
        <f t="shared" si="754"/>
        <v>0</v>
      </c>
      <c r="BC190" s="94"/>
      <c r="BD190" s="596">
        <f t="shared" si="755"/>
        <v>0</v>
      </c>
      <c r="BE190" s="596"/>
      <c r="BF190" s="596">
        <v>0</v>
      </c>
      <c r="BG190" s="596"/>
      <c r="BH190" s="596">
        <v>0</v>
      </c>
      <c r="BI190" s="596"/>
      <c r="BJ190" s="596">
        <v>0</v>
      </c>
      <c r="BK190" s="596"/>
      <c r="BL190" s="596">
        <v>0</v>
      </c>
      <c r="BM190" s="127"/>
      <c r="BN190" s="596"/>
    </row>
    <row r="191" spans="1:66" s="409" customFormat="1" x14ac:dyDescent="0.2">
      <c r="A191" s="108"/>
      <c r="B191" s="128"/>
      <c r="C191" s="95"/>
      <c r="D191" s="98"/>
      <c r="E191" s="111"/>
      <c r="F191" s="412"/>
      <c r="G191" s="213"/>
      <c r="H191" s="106"/>
      <c r="I191" s="411"/>
      <c r="J191" s="214">
        <f t="shared" si="743"/>
        <v>0</v>
      </c>
      <c r="K191" s="211">
        <f t="shared" si="756"/>
        <v>0</v>
      </c>
      <c r="L191" s="249">
        <f>H191</f>
        <v>0</v>
      </c>
      <c r="M191" s="410">
        <f t="shared" si="757"/>
        <v>0</v>
      </c>
      <c r="N191" s="214">
        <f t="shared" si="744"/>
        <v>0</v>
      </c>
      <c r="O191" s="211">
        <f t="shared" si="758"/>
        <v>0</v>
      </c>
      <c r="P191" s="249">
        <f>L191</f>
        <v>0</v>
      </c>
      <c r="Q191" s="410">
        <f t="shared" si="759"/>
        <v>0</v>
      </c>
      <c r="R191" s="214">
        <f t="shared" si="745"/>
        <v>0</v>
      </c>
      <c r="S191" s="211">
        <f t="shared" si="760"/>
        <v>0</v>
      </c>
      <c r="T191" s="249">
        <f>P191</f>
        <v>0</v>
      </c>
      <c r="U191" s="410">
        <f t="shared" si="761"/>
        <v>0</v>
      </c>
      <c r="V191" s="214">
        <f t="shared" si="746"/>
        <v>0</v>
      </c>
      <c r="W191" s="211">
        <f t="shared" si="762"/>
        <v>0</v>
      </c>
      <c r="X191" s="249">
        <f>T191</f>
        <v>0</v>
      </c>
      <c r="Y191" s="410">
        <f t="shared" si="763"/>
        <v>0</v>
      </c>
      <c r="Z191" s="214">
        <f t="shared" si="747"/>
        <v>0</v>
      </c>
      <c r="AA191" s="211">
        <f t="shared" si="764"/>
        <v>0</v>
      </c>
      <c r="AB191" s="249">
        <f>X191</f>
        <v>0</v>
      </c>
      <c r="AC191" s="410">
        <f t="shared" si="765"/>
        <v>0</v>
      </c>
      <c r="AD191" s="214">
        <f t="shared" si="748"/>
        <v>0</v>
      </c>
      <c r="AE191" s="211">
        <f t="shared" si="766"/>
        <v>0</v>
      </c>
      <c r="AF191" s="249">
        <f>AB191</f>
        <v>0</v>
      </c>
      <c r="AG191" s="410">
        <f t="shared" si="767"/>
        <v>0</v>
      </c>
      <c r="AH191" s="214">
        <f t="shared" si="749"/>
        <v>0</v>
      </c>
      <c r="AI191" s="211">
        <f t="shared" si="768"/>
        <v>0</v>
      </c>
      <c r="AJ191" s="249">
        <f>AF191</f>
        <v>0</v>
      </c>
      <c r="AK191" s="410">
        <f t="shared" si="769"/>
        <v>0</v>
      </c>
      <c r="AL191" s="214">
        <f t="shared" si="750"/>
        <v>0</v>
      </c>
      <c r="AM191" s="211">
        <f t="shared" si="770"/>
        <v>0</v>
      </c>
      <c r="AN191" s="249">
        <f>AJ191</f>
        <v>0</v>
      </c>
      <c r="AO191" s="410">
        <f t="shared" si="771"/>
        <v>0</v>
      </c>
      <c r="AP191" s="214">
        <f t="shared" si="751"/>
        <v>0</v>
      </c>
      <c r="AQ191" s="211">
        <f t="shared" si="772"/>
        <v>0</v>
      </c>
      <c r="AR191" s="249">
        <f>AN191</f>
        <v>0</v>
      </c>
      <c r="AS191" s="410">
        <f t="shared" si="773"/>
        <v>0</v>
      </c>
      <c r="AT191" s="214">
        <f t="shared" si="752"/>
        <v>0</v>
      </c>
      <c r="AU191" s="211">
        <f t="shared" si="774"/>
        <v>0</v>
      </c>
      <c r="AV191" s="249">
        <f>AR191</f>
        <v>0</v>
      </c>
      <c r="AW191" s="410">
        <f t="shared" si="775"/>
        <v>0</v>
      </c>
      <c r="AX191" s="214">
        <f t="shared" si="753"/>
        <v>0</v>
      </c>
      <c r="AY191" s="211">
        <f t="shared" si="776"/>
        <v>0</v>
      </c>
      <c r="AZ191" s="249">
        <f>AV191</f>
        <v>0</v>
      </c>
      <c r="BA191" s="410">
        <f t="shared" si="777"/>
        <v>0</v>
      </c>
      <c r="BB191" s="261">
        <f t="shared" si="754"/>
        <v>0</v>
      </c>
      <c r="BC191" s="94"/>
      <c r="BD191" s="596">
        <f t="shared" si="755"/>
        <v>0</v>
      </c>
      <c r="BE191" s="596"/>
      <c r="BF191" s="596">
        <v>0</v>
      </c>
      <c r="BG191" s="596"/>
      <c r="BH191" s="596">
        <v>0</v>
      </c>
      <c r="BI191" s="596"/>
      <c r="BJ191" s="596">
        <v>0</v>
      </c>
      <c r="BK191" s="596"/>
      <c r="BL191" s="596">
        <v>0</v>
      </c>
      <c r="BM191" s="127"/>
      <c r="BN191" s="596"/>
    </row>
    <row r="192" spans="1:66" s="409" customFormat="1" x14ac:dyDescent="0.2">
      <c r="A192" s="108"/>
      <c r="B192" s="128"/>
      <c r="C192" s="95"/>
      <c r="D192" s="98"/>
      <c r="E192" s="111"/>
      <c r="F192" s="412"/>
      <c r="G192" s="213"/>
      <c r="H192" s="106"/>
      <c r="I192" s="411"/>
      <c r="J192" s="214">
        <f t="shared" si="743"/>
        <v>0</v>
      </c>
      <c r="K192" s="213">
        <v>1</v>
      </c>
      <c r="L192" s="249">
        <f>H192</f>
        <v>0</v>
      </c>
      <c r="M192" s="410">
        <f>I192</f>
        <v>0</v>
      </c>
      <c r="N192" s="214">
        <f t="shared" si="744"/>
        <v>0</v>
      </c>
      <c r="O192" s="211">
        <v>1</v>
      </c>
      <c r="P192" s="249">
        <f>L192</f>
        <v>0</v>
      </c>
      <c r="Q192" s="410">
        <f t="shared" si="759"/>
        <v>0</v>
      </c>
      <c r="R192" s="214">
        <f t="shared" si="745"/>
        <v>0</v>
      </c>
      <c r="S192" s="211">
        <f t="shared" si="760"/>
        <v>1</v>
      </c>
      <c r="T192" s="249">
        <f>P192</f>
        <v>0</v>
      </c>
      <c r="U192" s="410">
        <f t="shared" si="761"/>
        <v>0</v>
      </c>
      <c r="V192" s="214">
        <f t="shared" si="746"/>
        <v>0</v>
      </c>
      <c r="W192" s="211">
        <f t="shared" si="762"/>
        <v>1</v>
      </c>
      <c r="X192" s="249">
        <f>T192</f>
        <v>0</v>
      </c>
      <c r="Y192" s="410">
        <f t="shared" si="763"/>
        <v>0</v>
      </c>
      <c r="Z192" s="214">
        <f t="shared" si="747"/>
        <v>0</v>
      </c>
      <c r="AA192" s="211">
        <f t="shared" si="764"/>
        <v>1</v>
      </c>
      <c r="AB192" s="249">
        <f>X192</f>
        <v>0</v>
      </c>
      <c r="AC192" s="410">
        <f t="shared" si="765"/>
        <v>0</v>
      </c>
      <c r="AD192" s="214">
        <f t="shared" si="748"/>
        <v>0</v>
      </c>
      <c r="AE192" s="211">
        <f t="shared" si="766"/>
        <v>1</v>
      </c>
      <c r="AF192" s="249">
        <f>AB192</f>
        <v>0</v>
      </c>
      <c r="AG192" s="410">
        <f t="shared" si="767"/>
        <v>0</v>
      </c>
      <c r="AH192" s="214">
        <f t="shared" si="749"/>
        <v>0</v>
      </c>
      <c r="AI192" s="211">
        <f t="shared" si="768"/>
        <v>1</v>
      </c>
      <c r="AJ192" s="249">
        <f>AF192</f>
        <v>0</v>
      </c>
      <c r="AK192" s="410">
        <f t="shared" si="769"/>
        <v>0</v>
      </c>
      <c r="AL192" s="214">
        <f t="shared" si="750"/>
        <v>0</v>
      </c>
      <c r="AM192" s="211">
        <f t="shared" si="770"/>
        <v>1</v>
      </c>
      <c r="AN192" s="249">
        <f>AJ192</f>
        <v>0</v>
      </c>
      <c r="AO192" s="410">
        <f t="shared" si="771"/>
        <v>0</v>
      </c>
      <c r="AP192" s="214">
        <f t="shared" si="751"/>
        <v>0</v>
      </c>
      <c r="AQ192" s="211">
        <f t="shared" si="772"/>
        <v>1</v>
      </c>
      <c r="AR192" s="249">
        <f>AN192</f>
        <v>0</v>
      </c>
      <c r="AS192" s="410">
        <f t="shared" si="773"/>
        <v>0</v>
      </c>
      <c r="AT192" s="214">
        <f t="shared" si="752"/>
        <v>0</v>
      </c>
      <c r="AU192" s="211">
        <f t="shared" si="774"/>
        <v>1</v>
      </c>
      <c r="AV192" s="249">
        <f>AR192</f>
        <v>0</v>
      </c>
      <c r="AW192" s="410">
        <f t="shared" si="775"/>
        <v>0</v>
      </c>
      <c r="AX192" s="214">
        <f t="shared" si="753"/>
        <v>0</v>
      </c>
      <c r="AY192" s="211">
        <f t="shared" si="776"/>
        <v>1</v>
      </c>
      <c r="AZ192" s="249">
        <f>AV192</f>
        <v>0</v>
      </c>
      <c r="BA192" s="410">
        <f t="shared" si="777"/>
        <v>0</v>
      </c>
      <c r="BB192" s="261">
        <f t="shared" si="754"/>
        <v>0</v>
      </c>
      <c r="BC192" s="94"/>
      <c r="BD192" s="596">
        <f t="shared" si="755"/>
        <v>0</v>
      </c>
      <c r="BE192" s="596"/>
      <c r="BF192" s="596">
        <v>0</v>
      </c>
      <c r="BG192" s="596"/>
      <c r="BH192" s="596">
        <v>0</v>
      </c>
      <c r="BI192" s="596"/>
      <c r="BJ192" s="596">
        <v>0</v>
      </c>
      <c r="BK192" s="596"/>
      <c r="BL192" s="596">
        <v>0</v>
      </c>
      <c r="BM192" s="127"/>
      <c r="BN192" s="596"/>
    </row>
    <row r="193" spans="1:68" s="409" customFormat="1" ht="12.75" customHeight="1" x14ac:dyDescent="0.2">
      <c r="A193" s="108"/>
      <c r="B193" s="128"/>
      <c r="C193" s="96"/>
      <c r="D193" s="99"/>
      <c r="E193" s="112"/>
      <c r="F193" s="102"/>
      <c r="G193" s="215"/>
      <c r="H193" s="103"/>
      <c r="I193" s="104" t="s">
        <v>132</v>
      </c>
      <c r="J193" s="214">
        <f>SUM(J188:J192)</f>
        <v>0</v>
      </c>
      <c r="K193" s="215"/>
      <c r="L193" s="103"/>
      <c r="M193" s="104" t="s">
        <v>118</v>
      </c>
      <c r="N193" s="214">
        <f>SUM(N188:N192)</f>
        <v>0</v>
      </c>
      <c r="O193" s="215"/>
      <c r="P193" s="103"/>
      <c r="Q193" s="104" t="s">
        <v>119</v>
      </c>
      <c r="R193" s="214">
        <f>SUM(R188:R192)</f>
        <v>0</v>
      </c>
      <c r="S193" s="215"/>
      <c r="T193" s="103"/>
      <c r="U193" s="104" t="s">
        <v>120</v>
      </c>
      <c r="V193" s="214">
        <f>SUM(V188:V192)</f>
        <v>0</v>
      </c>
      <c r="W193" s="215"/>
      <c r="X193" s="103"/>
      <c r="Y193" s="104" t="s">
        <v>121</v>
      </c>
      <c r="Z193" s="214">
        <f>SUM(Z188:Z192)</f>
        <v>0</v>
      </c>
      <c r="AA193" s="215"/>
      <c r="AB193" s="103"/>
      <c r="AC193" s="104" t="s">
        <v>122</v>
      </c>
      <c r="AD193" s="214">
        <f>SUM(AD188:AD192)</f>
        <v>0</v>
      </c>
      <c r="AE193" s="215"/>
      <c r="AF193" s="103"/>
      <c r="AG193" s="104" t="s">
        <v>123</v>
      </c>
      <c r="AH193" s="214">
        <f>SUM(AH188:AH192)</f>
        <v>0</v>
      </c>
      <c r="AI193" s="215"/>
      <c r="AJ193" s="103"/>
      <c r="AK193" s="104" t="s">
        <v>124</v>
      </c>
      <c r="AL193" s="214">
        <f>SUM(AL188:AL192)</f>
        <v>0</v>
      </c>
      <c r="AM193" s="215"/>
      <c r="AN193" s="103"/>
      <c r="AO193" s="104" t="s">
        <v>125</v>
      </c>
      <c r="AP193" s="214">
        <f>SUM(AP188:AP192)</f>
        <v>0</v>
      </c>
      <c r="AQ193" s="215"/>
      <c r="AR193" s="103"/>
      <c r="AS193" s="104" t="s">
        <v>126</v>
      </c>
      <c r="AT193" s="214">
        <f>SUM(AT188:AT192)</f>
        <v>0</v>
      </c>
      <c r="AU193" s="215"/>
      <c r="AV193" s="103"/>
      <c r="AW193" s="104" t="s">
        <v>127</v>
      </c>
      <c r="AX193" s="214">
        <f>SUM(AX188:AX192)</f>
        <v>0</v>
      </c>
      <c r="AY193" s="215"/>
      <c r="AZ193" s="103"/>
      <c r="BA193" s="104" t="s">
        <v>128</v>
      </c>
      <c r="BB193" s="261">
        <f>SUM(BB188:BB192)</f>
        <v>0</v>
      </c>
      <c r="BC193" s="94"/>
      <c r="BD193" s="93">
        <f>SUM(BD188:BD192)</f>
        <v>0</v>
      </c>
      <c r="BE193" s="92"/>
      <c r="BF193" s="93">
        <f>SUM(BF188:BF192)</f>
        <v>808.92</v>
      </c>
      <c r="BG193" s="92"/>
      <c r="BH193" s="93">
        <f>SUM(BH188:BH192)</f>
        <v>0</v>
      </c>
      <c r="BI193" s="92"/>
      <c r="BJ193" s="93">
        <f>SUM(BF193,BH193)</f>
        <v>808.92</v>
      </c>
      <c r="BK193" s="92"/>
      <c r="BL193" s="93">
        <v>0</v>
      </c>
      <c r="BM193" s="127"/>
      <c r="BN193" s="93">
        <f>SUM(BN188:BN192)</f>
        <v>1</v>
      </c>
    </row>
    <row r="194" spans="1:68" s="409" customFormat="1" ht="5.0999999999999996" customHeight="1" x14ac:dyDescent="0.2">
      <c r="A194" s="108"/>
      <c r="B194" s="128"/>
      <c r="C194" s="32"/>
      <c r="D194" s="33"/>
      <c r="E194" s="27"/>
      <c r="F194" s="51"/>
      <c r="G194" s="226"/>
      <c r="H194" s="52"/>
      <c r="I194" s="431"/>
      <c r="J194" s="227"/>
      <c r="K194" s="226"/>
      <c r="L194" s="52"/>
      <c r="M194" s="431"/>
      <c r="N194" s="227"/>
      <c r="O194" s="226"/>
      <c r="P194" s="52"/>
      <c r="Q194" s="431"/>
      <c r="R194" s="227"/>
      <c r="S194" s="226"/>
      <c r="T194" s="52"/>
      <c r="U194" s="431"/>
      <c r="V194" s="227"/>
      <c r="W194" s="226"/>
      <c r="X194" s="52"/>
      <c r="Y194" s="431"/>
      <c r="Z194" s="227"/>
      <c r="AA194" s="226"/>
      <c r="AB194" s="52"/>
      <c r="AC194" s="431"/>
      <c r="AD194" s="227"/>
      <c r="AE194" s="226"/>
      <c r="AF194" s="52"/>
      <c r="AG194" s="431"/>
      <c r="AH194" s="227"/>
      <c r="AI194" s="226"/>
      <c r="AJ194" s="52"/>
      <c r="AK194" s="431"/>
      <c r="AL194" s="227"/>
      <c r="AM194" s="226"/>
      <c r="AN194" s="52"/>
      <c r="AO194" s="431"/>
      <c r="AP194" s="227"/>
      <c r="AQ194" s="226"/>
      <c r="AR194" s="52"/>
      <c r="AS194" s="431"/>
      <c r="AT194" s="227"/>
      <c r="AU194" s="226"/>
      <c r="AV194" s="52"/>
      <c r="AW194" s="431"/>
      <c r="AX194" s="227"/>
      <c r="AY194" s="226"/>
      <c r="AZ194" s="52"/>
      <c r="BA194" s="431"/>
      <c r="BB194" s="267"/>
      <c r="BC194" s="34"/>
      <c r="BD194" s="11"/>
      <c r="BE194" s="11"/>
      <c r="BF194" s="11"/>
      <c r="BG194" s="11"/>
      <c r="BH194" s="11"/>
      <c r="BI194" s="11"/>
      <c r="BJ194" s="11"/>
      <c r="BK194" s="11"/>
      <c r="BL194" s="11"/>
      <c r="BM194" s="127"/>
      <c r="BN194" s="11"/>
    </row>
    <row r="195" spans="1:68" s="409" customFormat="1" x14ac:dyDescent="0.2">
      <c r="A195" s="586" t="s">
        <v>131</v>
      </c>
      <c r="B195" s="128"/>
      <c r="C195" s="97">
        <f>'General Fund Budget Summary'!A52</f>
        <v>49020</v>
      </c>
      <c r="D195" s="97"/>
      <c r="E195" s="97" t="str">
        <f>'General Fund Budget Summary'!C52</f>
        <v>Refunds</v>
      </c>
      <c r="F195" s="204"/>
      <c r="G195" s="211">
        <v>1</v>
      </c>
      <c r="H195" s="105"/>
      <c r="I195" s="410">
        <v>0</v>
      </c>
      <c r="J195" s="212">
        <f t="shared" ref="J195:J199" si="778">I195*G195</f>
        <v>0</v>
      </c>
      <c r="K195" s="211">
        <f>G195</f>
        <v>1</v>
      </c>
      <c r="L195" s="248">
        <f>H195</f>
        <v>0</v>
      </c>
      <c r="M195" s="410">
        <f>I195</f>
        <v>0</v>
      </c>
      <c r="N195" s="212">
        <f t="shared" ref="N195:N199" si="779">M195*K195</f>
        <v>0</v>
      </c>
      <c r="O195" s="211">
        <f>K195</f>
        <v>1</v>
      </c>
      <c r="P195" s="248">
        <f>L195</f>
        <v>0</v>
      </c>
      <c r="Q195" s="410">
        <f>M195</f>
        <v>0</v>
      </c>
      <c r="R195" s="212">
        <f t="shared" ref="R195:R199" si="780">Q195*O195</f>
        <v>0</v>
      </c>
      <c r="S195" s="211">
        <f>O195</f>
        <v>1</v>
      </c>
      <c r="T195" s="248">
        <f>P195</f>
        <v>0</v>
      </c>
      <c r="U195" s="410">
        <f>Q195</f>
        <v>0</v>
      </c>
      <c r="V195" s="212">
        <f t="shared" ref="V195:V199" si="781">U195*S195</f>
        <v>0</v>
      </c>
      <c r="W195" s="211">
        <f>S195</f>
        <v>1</v>
      </c>
      <c r="X195" s="248">
        <f>T195</f>
        <v>0</v>
      </c>
      <c r="Y195" s="410">
        <f>U195</f>
        <v>0</v>
      </c>
      <c r="Z195" s="212">
        <f t="shared" ref="Z195:Z199" si="782">Y195*W195</f>
        <v>0</v>
      </c>
      <c r="AA195" s="211">
        <f>W195</f>
        <v>1</v>
      </c>
      <c r="AB195" s="248">
        <f>X195</f>
        <v>0</v>
      </c>
      <c r="AC195" s="410">
        <f>Y195</f>
        <v>0</v>
      </c>
      <c r="AD195" s="212">
        <f t="shared" ref="AD195:AD199" si="783">AC195*AA195</f>
        <v>0</v>
      </c>
      <c r="AE195" s="211">
        <f>AA195</f>
        <v>1</v>
      </c>
      <c r="AF195" s="248">
        <f>AB195</f>
        <v>0</v>
      </c>
      <c r="AG195" s="410">
        <f>AC195</f>
        <v>0</v>
      </c>
      <c r="AH195" s="212">
        <f t="shared" ref="AH195:AH199" si="784">AG195*AE195</f>
        <v>0</v>
      </c>
      <c r="AI195" s="211">
        <f>AE195</f>
        <v>1</v>
      </c>
      <c r="AJ195" s="248">
        <f>AF195</f>
        <v>0</v>
      </c>
      <c r="AK195" s="410">
        <f>AG195</f>
        <v>0</v>
      </c>
      <c r="AL195" s="212">
        <f t="shared" ref="AL195:AL199" si="785">AK195*AI195</f>
        <v>0</v>
      </c>
      <c r="AM195" s="211">
        <f>AI195</f>
        <v>1</v>
      </c>
      <c r="AN195" s="248">
        <f>AJ195</f>
        <v>0</v>
      </c>
      <c r="AO195" s="410">
        <f>AK195</f>
        <v>0</v>
      </c>
      <c r="AP195" s="212">
        <f t="shared" ref="AP195:AP199" si="786">AO195*AM195</f>
        <v>0</v>
      </c>
      <c r="AQ195" s="211">
        <f>AM195</f>
        <v>1</v>
      </c>
      <c r="AR195" s="248">
        <f>AN195</f>
        <v>0</v>
      </c>
      <c r="AS195" s="410">
        <f>AO195</f>
        <v>0</v>
      </c>
      <c r="AT195" s="212">
        <f t="shared" ref="AT195:AT199" si="787">AS195*AQ195</f>
        <v>0</v>
      </c>
      <c r="AU195" s="211">
        <f>AQ195</f>
        <v>1</v>
      </c>
      <c r="AV195" s="248">
        <f>AR195</f>
        <v>0</v>
      </c>
      <c r="AW195" s="410">
        <f>AS195</f>
        <v>0</v>
      </c>
      <c r="AX195" s="212">
        <f t="shared" ref="AX195:AX199" si="788">AW195*AU195</f>
        <v>0</v>
      </c>
      <c r="AY195" s="211">
        <f>AU195</f>
        <v>1</v>
      </c>
      <c r="AZ195" s="248">
        <f>AV195</f>
        <v>0</v>
      </c>
      <c r="BA195" s="410">
        <f>AW195</f>
        <v>0</v>
      </c>
      <c r="BB195" s="260">
        <f t="shared" ref="BB195:BB199" si="789">BA195*AY195</f>
        <v>0</v>
      </c>
      <c r="BC195" s="94"/>
      <c r="BD195" s="587">
        <f t="shared" ref="BD195:BD199" si="790">SUM(BB195,AX195,AT195,AP195,AL195,AH195,AD195,Z195,R195,N195,J195,V195,)</f>
        <v>0</v>
      </c>
      <c r="BE195" s="588"/>
      <c r="BF195" s="587">
        <v>2590.41</v>
      </c>
      <c r="BG195" s="588"/>
      <c r="BH195" s="587"/>
      <c r="BI195" s="588"/>
      <c r="BJ195" s="587">
        <f t="shared" ref="BJ195" si="791">SUM(BF195,BH195)</f>
        <v>2590.41</v>
      </c>
      <c r="BK195" s="588"/>
      <c r="BL195" s="587">
        <v>0</v>
      </c>
      <c r="BM195" s="127"/>
      <c r="BN195" s="587">
        <v>5296.34</v>
      </c>
      <c r="BP195" s="718"/>
    </row>
    <row r="196" spans="1:68" s="409" customFormat="1" x14ac:dyDescent="0.2">
      <c r="A196" s="108"/>
      <c r="B196" s="128"/>
      <c r="C196" s="95"/>
      <c r="D196" s="98"/>
      <c r="E196" s="111"/>
      <c r="F196" s="589"/>
      <c r="G196" s="590"/>
      <c r="H196" s="591"/>
      <c r="I196" s="592"/>
      <c r="J196" s="593">
        <f t="shared" si="778"/>
        <v>0</v>
      </c>
      <c r="K196" s="211">
        <f t="shared" ref="K196:K198" si="792">G196</f>
        <v>0</v>
      </c>
      <c r="L196" s="594">
        <f>H196</f>
        <v>0</v>
      </c>
      <c r="M196" s="410">
        <f t="shared" ref="M196:M198" si="793">I196</f>
        <v>0</v>
      </c>
      <c r="N196" s="593">
        <f t="shared" si="779"/>
        <v>0</v>
      </c>
      <c r="O196" s="211">
        <f t="shared" ref="O196:O198" si="794">K196</f>
        <v>0</v>
      </c>
      <c r="P196" s="594">
        <f>L196</f>
        <v>0</v>
      </c>
      <c r="Q196" s="410">
        <f t="shared" ref="Q196:Q199" si="795">M196</f>
        <v>0</v>
      </c>
      <c r="R196" s="593">
        <f t="shared" si="780"/>
        <v>0</v>
      </c>
      <c r="S196" s="211">
        <f t="shared" ref="S196:S199" si="796">O196</f>
        <v>0</v>
      </c>
      <c r="T196" s="594">
        <f>P196</f>
        <v>0</v>
      </c>
      <c r="U196" s="410">
        <f t="shared" ref="U196:U199" si="797">Q196</f>
        <v>0</v>
      </c>
      <c r="V196" s="593">
        <f t="shared" si="781"/>
        <v>0</v>
      </c>
      <c r="W196" s="211">
        <f t="shared" ref="W196:W199" si="798">S196</f>
        <v>0</v>
      </c>
      <c r="X196" s="594">
        <f>T196</f>
        <v>0</v>
      </c>
      <c r="Y196" s="410">
        <f t="shared" ref="Y196:Y199" si="799">U196</f>
        <v>0</v>
      </c>
      <c r="Z196" s="593">
        <f t="shared" si="782"/>
        <v>0</v>
      </c>
      <c r="AA196" s="211">
        <f t="shared" ref="AA196:AA199" si="800">W196</f>
        <v>0</v>
      </c>
      <c r="AB196" s="594">
        <f>X196</f>
        <v>0</v>
      </c>
      <c r="AC196" s="410">
        <f t="shared" ref="AC196:AC199" si="801">Y196</f>
        <v>0</v>
      </c>
      <c r="AD196" s="593">
        <f t="shared" si="783"/>
        <v>0</v>
      </c>
      <c r="AE196" s="211">
        <f t="shared" ref="AE196:AE199" si="802">AA196</f>
        <v>0</v>
      </c>
      <c r="AF196" s="594">
        <f>AB196</f>
        <v>0</v>
      </c>
      <c r="AG196" s="410">
        <f t="shared" ref="AG196:AG199" si="803">AC196</f>
        <v>0</v>
      </c>
      <c r="AH196" s="593">
        <f t="shared" si="784"/>
        <v>0</v>
      </c>
      <c r="AI196" s="211">
        <f t="shared" ref="AI196:AI199" si="804">AE196</f>
        <v>0</v>
      </c>
      <c r="AJ196" s="594">
        <f>AF196</f>
        <v>0</v>
      </c>
      <c r="AK196" s="410">
        <f t="shared" ref="AK196:AK199" si="805">AG196</f>
        <v>0</v>
      </c>
      <c r="AL196" s="593">
        <f t="shared" si="785"/>
        <v>0</v>
      </c>
      <c r="AM196" s="211">
        <f t="shared" ref="AM196:AM199" si="806">AI196</f>
        <v>0</v>
      </c>
      <c r="AN196" s="594">
        <f>AJ196</f>
        <v>0</v>
      </c>
      <c r="AO196" s="410">
        <f t="shared" ref="AO196:AO199" si="807">AK196</f>
        <v>0</v>
      </c>
      <c r="AP196" s="593">
        <f t="shared" si="786"/>
        <v>0</v>
      </c>
      <c r="AQ196" s="211">
        <f t="shared" ref="AQ196:AQ199" si="808">AM196</f>
        <v>0</v>
      </c>
      <c r="AR196" s="594">
        <f>AN196</f>
        <v>0</v>
      </c>
      <c r="AS196" s="410">
        <f t="shared" ref="AS196:AS199" si="809">AO196</f>
        <v>0</v>
      </c>
      <c r="AT196" s="593">
        <f t="shared" si="787"/>
        <v>0</v>
      </c>
      <c r="AU196" s="211">
        <f t="shared" ref="AU196:AU199" si="810">AQ196</f>
        <v>0</v>
      </c>
      <c r="AV196" s="594">
        <f>AR196</f>
        <v>0</v>
      </c>
      <c r="AW196" s="410">
        <f t="shared" ref="AW196:AW199" si="811">AS196</f>
        <v>0</v>
      </c>
      <c r="AX196" s="593">
        <f t="shared" si="788"/>
        <v>0</v>
      </c>
      <c r="AY196" s="211">
        <f t="shared" ref="AY196:AY199" si="812">AU196</f>
        <v>0</v>
      </c>
      <c r="AZ196" s="594">
        <f>AV196</f>
        <v>0</v>
      </c>
      <c r="BA196" s="410">
        <f t="shared" ref="BA196:BA199" si="813">AW196</f>
        <v>0</v>
      </c>
      <c r="BB196" s="595">
        <f t="shared" si="789"/>
        <v>0</v>
      </c>
      <c r="BC196" s="94"/>
      <c r="BD196" s="596">
        <f t="shared" si="790"/>
        <v>0</v>
      </c>
      <c r="BE196" s="596"/>
      <c r="BF196" s="596">
        <v>0</v>
      </c>
      <c r="BG196" s="596"/>
      <c r="BH196" s="596">
        <v>0</v>
      </c>
      <c r="BI196" s="596"/>
      <c r="BJ196" s="596">
        <v>0</v>
      </c>
      <c r="BK196" s="596"/>
      <c r="BL196" s="596">
        <v>0</v>
      </c>
      <c r="BM196" s="127"/>
      <c r="BN196" s="596"/>
    </row>
    <row r="197" spans="1:68" s="409" customFormat="1" x14ac:dyDescent="0.2">
      <c r="A197" s="108"/>
      <c r="B197" s="128"/>
      <c r="C197" s="95"/>
      <c r="D197" s="98"/>
      <c r="E197" s="111"/>
      <c r="F197" s="412"/>
      <c r="G197" s="213"/>
      <c r="H197" s="106"/>
      <c r="I197" s="411"/>
      <c r="J197" s="214">
        <f t="shared" si="778"/>
        <v>0</v>
      </c>
      <c r="K197" s="211">
        <f t="shared" si="792"/>
        <v>0</v>
      </c>
      <c r="L197" s="249">
        <f>H197</f>
        <v>0</v>
      </c>
      <c r="M197" s="410">
        <f t="shared" si="793"/>
        <v>0</v>
      </c>
      <c r="N197" s="214">
        <f t="shared" si="779"/>
        <v>0</v>
      </c>
      <c r="O197" s="211">
        <f t="shared" si="794"/>
        <v>0</v>
      </c>
      <c r="P197" s="249">
        <f>L197</f>
        <v>0</v>
      </c>
      <c r="Q197" s="410">
        <f t="shared" si="795"/>
        <v>0</v>
      </c>
      <c r="R197" s="214">
        <f t="shared" si="780"/>
        <v>0</v>
      </c>
      <c r="S197" s="211">
        <f t="shared" si="796"/>
        <v>0</v>
      </c>
      <c r="T197" s="249">
        <f>P197</f>
        <v>0</v>
      </c>
      <c r="U197" s="410">
        <f t="shared" si="797"/>
        <v>0</v>
      </c>
      <c r="V197" s="214">
        <f t="shared" si="781"/>
        <v>0</v>
      </c>
      <c r="W197" s="211">
        <f t="shared" si="798"/>
        <v>0</v>
      </c>
      <c r="X197" s="249">
        <f>T197</f>
        <v>0</v>
      </c>
      <c r="Y197" s="410">
        <f t="shared" si="799"/>
        <v>0</v>
      </c>
      <c r="Z197" s="214">
        <f t="shared" si="782"/>
        <v>0</v>
      </c>
      <c r="AA197" s="211">
        <f t="shared" si="800"/>
        <v>0</v>
      </c>
      <c r="AB197" s="249">
        <f>X197</f>
        <v>0</v>
      </c>
      <c r="AC197" s="410">
        <f t="shared" si="801"/>
        <v>0</v>
      </c>
      <c r="AD197" s="214">
        <f t="shared" si="783"/>
        <v>0</v>
      </c>
      <c r="AE197" s="211">
        <f t="shared" si="802"/>
        <v>0</v>
      </c>
      <c r="AF197" s="249">
        <f>AB197</f>
        <v>0</v>
      </c>
      <c r="AG197" s="410">
        <f t="shared" si="803"/>
        <v>0</v>
      </c>
      <c r="AH197" s="214">
        <f t="shared" si="784"/>
        <v>0</v>
      </c>
      <c r="AI197" s="211">
        <f t="shared" si="804"/>
        <v>0</v>
      </c>
      <c r="AJ197" s="249">
        <f>AF197</f>
        <v>0</v>
      </c>
      <c r="AK197" s="410">
        <f t="shared" si="805"/>
        <v>0</v>
      </c>
      <c r="AL197" s="214">
        <f t="shared" si="785"/>
        <v>0</v>
      </c>
      <c r="AM197" s="211">
        <f t="shared" si="806"/>
        <v>0</v>
      </c>
      <c r="AN197" s="249">
        <f>AJ197</f>
        <v>0</v>
      </c>
      <c r="AO197" s="410">
        <f t="shared" si="807"/>
        <v>0</v>
      </c>
      <c r="AP197" s="214">
        <f t="shared" si="786"/>
        <v>0</v>
      </c>
      <c r="AQ197" s="211">
        <f t="shared" si="808"/>
        <v>0</v>
      </c>
      <c r="AR197" s="249">
        <f>AN197</f>
        <v>0</v>
      </c>
      <c r="AS197" s="410">
        <f t="shared" si="809"/>
        <v>0</v>
      </c>
      <c r="AT197" s="214">
        <f t="shared" si="787"/>
        <v>0</v>
      </c>
      <c r="AU197" s="211">
        <f t="shared" si="810"/>
        <v>0</v>
      </c>
      <c r="AV197" s="249">
        <f>AR197</f>
        <v>0</v>
      </c>
      <c r="AW197" s="410">
        <f t="shared" si="811"/>
        <v>0</v>
      </c>
      <c r="AX197" s="214">
        <f t="shared" si="788"/>
        <v>0</v>
      </c>
      <c r="AY197" s="211">
        <f t="shared" si="812"/>
        <v>0</v>
      </c>
      <c r="AZ197" s="249">
        <f>AV197</f>
        <v>0</v>
      </c>
      <c r="BA197" s="410">
        <f t="shared" si="813"/>
        <v>0</v>
      </c>
      <c r="BB197" s="261">
        <f t="shared" si="789"/>
        <v>0</v>
      </c>
      <c r="BC197" s="94"/>
      <c r="BD197" s="596">
        <f t="shared" si="790"/>
        <v>0</v>
      </c>
      <c r="BE197" s="596"/>
      <c r="BF197" s="596">
        <v>0</v>
      </c>
      <c r="BG197" s="596"/>
      <c r="BH197" s="596">
        <v>0</v>
      </c>
      <c r="BI197" s="596"/>
      <c r="BJ197" s="596">
        <v>0</v>
      </c>
      <c r="BK197" s="596"/>
      <c r="BL197" s="596">
        <v>0</v>
      </c>
      <c r="BM197" s="127"/>
      <c r="BN197" s="596"/>
    </row>
    <row r="198" spans="1:68" s="409" customFormat="1" x14ac:dyDescent="0.2">
      <c r="A198" s="108"/>
      <c r="B198" s="128"/>
      <c r="C198" s="95"/>
      <c r="D198" s="98"/>
      <c r="E198" s="111"/>
      <c r="F198" s="412"/>
      <c r="G198" s="213"/>
      <c r="H198" s="106"/>
      <c r="I198" s="411"/>
      <c r="J198" s="214">
        <f t="shared" si="778"/>
        <v>0</v>
      </c>
      <c r="K198" s="211">
        <f t="shared" si="792"/>
        <v>0</v>
      </c>
      <c r="L198" s="249">
        <f>H198</f>
        <v>0</v>
      </c>
      <c r="M198" s="410">
        <f t="shared" si="793"/>
        <v>0</v>
      </c>
      <c r="N198" s="214">
        <f t="shared" si="779"/>
        <v>0</v>
      </c>
      <c r="O198" s="211">
        <f t="shared" si="794"/>
        <v>0</v>
      </c>
      <c r="P198" s="249">
        <f>L198</f>
        <v>0</v>
      </c>
      <c r="Q198" s="410">
        <f t="shared" si="795"/>
        <v>0</v>
      </c>
      <c r="R198" s="214">
        <f t="shared" si="780"/>
        <v>0</v>
      </c>
      <c r="S198" s="211">
        <f t="shared" si="796"/>
        <v>0</v>
      </c>
      <c r="T198" s="249">
        <f>P198</f>
        <v>0</v>
      </c>
      <c r="U198" s="410">
        <f t="shared" si="797"/>
        <v>0</v>
      </c>
      <c r="V198" s="214">
        <f t="shared" si="781"/>
        <v>0</v>
      </c>
      <c r="W198" s="211">
        <f t="shared" si="798"/>
        <v>0</v>
      </c>
      <c r="X198" s="249">
        <f>T198</f>
        <v>0</v>
      </c>
      <c r="Y198" s="410">
        <f t="shared" si="799"/>
        <v>0</v>
      </c>
      <c r="Z198" s="214">
        <f t="shared" si="782"/>
        <v>0</v>
      </c>
      <c r="AA198" s="211">
        <f t="shared" si="800"/>
        <v>0</v>
      </c>
      <c r="AB198" s="249">
        <f>X198</f>
        <v>0</v>
      </c>
      <c r="AC198" s="410">
        <f t="shared" si="801"/>
        <v>0</v>
      </c>
      <c r="AD198" s="214">
        <f t="shared" si="783"/>
        <v>0</v>
      </c>
      <c r="AE198" s="211">
        <f t="shared" si="802"/>
        <v>0</v>
      </c>
      <c r="AF198" s="249">
        <f>AB198</f>
        <v>0</v>
      </c>
      <c r="AG198" s="410">
        <f t="shared" si="803"/>
        <v>0</v>
      </c>
      <c r="AH198" s="214">
        <f t="shared" si="784"/>
        <v>0</v>
      </c>
      <c r="AI198" s="211">
        <f t="shared" si="804"/>
        <v>0</v>
      </c>
      <c r="AJ198" s="249">
        <f>AF198</f>
        <v>0</v>
      </c>
      <c r="AK198" s="410">
        <f t="shared" si="805"/>
        <v>0</v>
      </c>
      <c r="AL198" s="214">
        <f t="shared" si="785"/>
        <v>0</v>
      </c>
      <c r="AM198" s="211">
        <f t="shared" si="806"/>
        <v>0</v>
      </c>
      <c r="AN198" s="249">
        <f>AJ198</f>
        <v>0</v>
      </c>
      <c r="AO198" s="410">
        <f t="shared" si="807"/>
        <v>0</v>
      </c>
      <c r="AP198" s="214">
        <f t="shared" si="786"/>
        <v>0</v>
      </c>
      <c r="AQ198" s="211">
        <f t="shared" si="808"/>
        <v>0</v>
      </c>
      <c r="AR198" s="249">
        <f>AN198</f>
        <v>0</v>
      </c>
      <c r="AS198" s="410">
        <f t="shared" si="809"/>
        <v>0</v>
      </c>
      <c r="AT198" s="214">
        <f t="shared" si="787"/>
        <v>0</v>
      </c>
      <c r="AU198" s="211">
        <f t="shared" si="810"/>
        <v>0</v>
      </c>
      <c r="AV198" s="249">
        <f>AR198</f>
        <v>0</v>
      </c>
      <c r="AW198" s="410">
        <f t="shared" si="811"/>
        <v>0</v>
      </c>
      <c r="AX198" s="214">
        <f t="shared" si="788"/>
        <v>0</v>
      </c>
      <c r="AY198" s="211">
        <f t="shared" si="812"/>
        <v>0</v>
      </c>
      <c r="AZ198" s="249">
        <f>AV198</f>
        <v>0</v>
      </c>
      <c r="BA198" s="410">
        <f t="shared" si="813"/>
        <v>0</v>
      </c>
      <c r="BB198" s="261">
        <f t="shared" si="789"/>
        <v>0</v>
      </c>
      <c r="BC198" s="94"/>
      <c r="BD198" s="596">
        <f t="shared" si="790"/>
        <v>0</v>
      </c>
      <c r="BE198" s="596"/>
      <c r="BF198" s="596">
        <v>0</v>
      </c>
      <c r="BG198" s="596"/>
      <c r="BH198" s="596">
        <v>0</v>
      </c>
      <c r="BI198" s="596"/>
      <c r="BJ198" s="596">
        <v>0</v>
      </c>
      <c r="BK198" s="596"/>
      <c r="BL198" s="596">
        <v>0</v>
      </c>
      <c r="BM198" s="127"/>
      <c r="BN198" s="596"/>
    </row>
    <row r="199" spans="1:68" s="409" customFormat="1" x14ac:dyDescent="0.2">
      <c r="A199" s="108"/>
      <c r="B199" s="128"/>
      <c r="C199" s="95"/>
      <c r="D199" s="98"/>
      <c r="E199" s="111"/>
      <c r="F199" s="412"/>
      <c r="G199" s="213"/>
      <c r="H199" s="106"/>
      <c r="I199" s="411"/>
      <c r="J199" s="214">
        <f t="shared" si="778"/>
        <v>0</v>
      </c>
      <c r="K199" s="213">
        <v>1</v>
      </c>
      <c r="L199" s="249">
        <f>H199</f>
        <v>0</v>
      </c>
      <c r="M199" s="410">
        <f>I199</f>
        <v>0</v>
      </c>
      <c r="N199" s="214">
        <f t="shared" si="779"/>
        <v>0</v>
      </c>
      <c r="O199" s="211">
        <v>1</v>
      </c>
      <c r="P199" s="249">
        <f>L199</f>
        <v>0</v>
      </c>
      <c r="Q199" s="410">
        <f t="shared" si="795"/>
        <v>0</v>
      </c>
      <c r="R199" s="214">
        <f t="shared" si="780"/>
        <v>0</v>
      </c>
      <c r="S199" s="211">
        <f t="shared" si="796"/>
        <v>1</v>
      </c>
      <c r="T199" s="249">
        <f>P199</f>
        <v>0</v>
      </c>
      <c r="U199" s="410">
        <f t="shared" si="797"/>
        <v>0</v>
      </c>
      <c r="V199" s="214">
        <f t="shared" si="781"/>
        <v>0</v>
      </c>
      <c r="W199" s="211">
        <f t="shared" si="798"/>
        <v>1</v>
      </c>
      <c r="X199" s="249">
        <f>T199</f>
        <v>0</v>
      </c>
      <c r="Y199" s="410">
        <f t="shared" si="799"/>
        <v>0</v>
      </c>
      <c r="Z199" s="214">
        <f t="shared" si="782"/>
        <v>0</v>
      </c>
      <c r="AA199" s="211">
        <f t="shared" si="800"/>
        <v>1</v>
      </c>
      <c r="AB199" s="249">
        <f>X199</f>
        <v>0</v>
      </c>
      <c r="AC199" s="410">
        <f t="shared" si="801"/>
        <v>0</v>
      </c>
      <c r="AD199" s="214">
        <f t="shared" si="783"/>
        <v>0</v>
      </c>
      <c r="AE199" s="211">
        <f t="shared" si="802"/>
        <v>1</v>
      </c>
      <c r="AF199" s="249">
        <f>AB199</f>
        <v>0</v>
      </c>
      <c r="AG199" s="410">
        <f t="shared" si="803"/>
        <v>0</v>
      </c>
      <c r="AH199" s="214">
        <f t="shared" si="784"/>
        <v>0</v>
      </c>
      <c r="AI199" s="211">
        <f t="shared" si="804"/>
        <v>1</v>
      </c>
      <c r="AJ199" s="249">
        <f>AF199</f>
        <v>0</v>
      </c>
      <c r="AK199" s="410">
        <f t="shared" si="805"/>
        <v>0</v>
      </c>
      <c r="AL199" s="214">
        <f t="shared" si="785"/>
        <v>0</v>
      </c>
      <c r="AM199" s="211">
        <f t="shared" si="806"/>
        <v>1</v>
      </c>
      <c r="AN199" s="249">
        <f>AJ199</f>
        <v>0</v>
      </c>
      <c r="AO199" s="410">
        <f t="shared" si="807"/>
        <v>0</v>
      </c>
      <c r="AP199" s="214">
        <f t="shared" si="786"/>
        <v>0</v>
      </c>
      <c r="AQ199" s="211">
        <f t="shared" si="808"/>
        <v>1</v>
      </c>
      <c r="AR199" s="249">
        <f>AN199</f>
        <v>0</v>
      </c>
      <c r="AS199" s="410">
        <f t="shared" si="809"/>
        <v>0</v>
      </c>
      <c r="AT199" s="214">
        <f t="shared" si="787"/>
        <v>0</v>
      </c>
      <c r="AU199" s="211">
        <f t="shared" si="810"/>
        <v>1</v>
      </c>
      <c r="AV199" s="249">
        <f>AR199</f>
        <v>0</v>
      </c>
      <c r="AW199" s="410">
        <f t="shared" si="811"/>
        <v>0</v>
      </c>
      <c r="AX199" s="214">
        <f t="shared" si="788"/>
        <v>0</v>
      </c>
      <c r="AY199" s="211">
        <f t="shared" si="812"/>
        <v>1</v>
      </c>
      <c r="AZ199" s="249">
        <f>AV199</f>
        <v>0</v>
      </c>
      <c r="BA199" s="410">
        <f t="shared" si="813"/>
        <v>0</v>
      </c>
      <c r="BB199" s="261">
        <f t="shared" si="789"/>
        <v>0</v>
      </c>
      <c r="BC199" s="94"/>
      <c r="BD199" s="596">
        <f t="shared" si="790"/>
        <v>0</v>
      </c>
      <c r="BE199" s="596"/>
      <c r="BF199" s="596">
        <v>0</v>
      </c>
      <c r="BG199" s="596"/>
      <c r="BH199" s="596">
        <v>0</v>
      </c>
      <c r="BI199" s="596"/>
      <c r="BJ199" s="596">
        <v>0</v>
      </c>
      <c r="BK199" s="596"/>
      <c r="BL199" s="596">
        <v>0</v>
      </c>
      <c r="BM199" s="127"/>
      <c r="BN199" s="596"/>
    </row>
    <row r="200" spans="1:68" s="409" customFormat="1" ht="12.75" customHeight="1" x14ac:dyDescent="0.2">
      <c r="A200" s="108"/>
      <c r="B200" s="128"/>
      <c r="C200" s="96"/>
      <c r="D200" s="99"/>
      <c r="E200" s="112"/>
      <c r="F200" s="102"/>
      <c r="G200" s="215"/>
      <c r="H200" s="103"/>
      <c r="I200" s="104" t="s">
        <v>132</v>
      </c>
      <c r="J200" s="214">
        <f>SUM(J195:J199)</f>
        <v>0</v>
      </c>
      <c r="K200" s="215"/>
      <c r="L200" s="103"/>
      <c r="M200" s="104" t="s">
        <v>118</v>
      </c>
      <c r="N200" s="214">
        <f>SUM(N195:N199)</f>
        <v>0</v>
      </c>
      <c r="O200" s="215"/>
      <c r="P200" s="103"/>
      <c r="Q200" s="104" t="s">
        <v>119</v>
      </c>
      <c r="R200" s="214">
        <f>SUM(R195:R199)</f>
        <v>0</v>
      </c>
      <c r="S200" s="215"/>
      <c r="T200" s="103"/>
      <c r="U200" s="104" t="s">
        <v>120</v>
      </c>
      <c r="V200" s="214">
        <f>SUM(V195:V199)</f>
        <v>0</v>
      </c>
      <c r="W200" s="215"/>
      <c r="X200" s="103"/>
      <c r="Y200" s="104" t="s">
        <v>121</v>
      </c>
      <c r="Z200" s="214">
        <f>SUM(Z195:Z199)</f>
        <v>0</v>
      </c>
      <c r="AA200" s="215"/>
      <c r="AB200" s="103"/>
      <c r="AC200" s="104" t="s">
        <v>122</v>
      </c>
      <c r="AD200" s="214">
        <f>SUM(AD195:AD199)</f>
        <v>0</v>
      </c>
      <c r="AE200" s="215"/>
      <c r="AF200" s="103"/>
      <c r="AG200" s="104" t="s">
        <v>123</v>
      </c>
      <c r="AH200" s="214">
        <f>SUM(AH195:AH199)</f>
        <v>0</v>
      </c>
      <c r="AI200" s="215"/>
      <c r="AJ200" s="103"/>
      <c r="AK200" s="104" t="s">
        <v>124</v>
      </c>
      <c r="AL200" s="214">
        <f>SUM(AL195:AL199)</f>
        <v>0</v>
      </c>
      <c r="AM200" s="215"/>
      <c r="AN200" s="103"/>
      <c r="AO200" s="104" t="s">
        <v>125</v>
      </c>
      <c r="AP200" s="214">
        <f>SUM(AP195:AP199)</f>
        <v>0</v>
      </c>
      <c r="AQ200" s="215"/>
      <c r="AR200" s="103"/>
      <c r="AS200" s="104" t="s">
        <v>126</v>
      </c>
      <c r="AT200" s="214">
        <f>SUM(AT195:AT199)</f>
        <v>0</v>
      </c>
      <c r="AU200" s="215"/>
      <c r="AV200" s="103"/>
      <c r="AW200" s="104" t="s">
        <v>127</v>
      </c>
      <c r="AX200" s="214">
        <f>SUM(AX195:AX199)</f>
        <v>0</v>
      </c>
      <c r="AY200" s="215"/>
      <c r="AZ200" s="103"/>
      <c r="BA200" s="104" t="s">
        <v>128</v>
      </c>
      <c r="BB200" s="261">
        <f>SUM(BB195:BB199)</f>
        <v>0</v>
      </c>
      <c r="BC200" s="94"/>
      <c r="BD200" s="93">
        <f>SUM(BD195:BD199)</f>
        <v>0</v>
      </c>
      <c r="BE200" s="92"/>
      <c r="BF200" s="93">
        <f>SUM(BF195:BF199)</f>
        <v>2590.41</v>
      </c>
      <c r="BG200" s="92"/>
      <c r="BH200" s="93">
        <f>SUM(BH195:BH199)</f>
        <v>0</v>
      </c>
      <c r="BI200" s="92"/>
      <c r="BJ200" s="93">
        <f t="shared" ref="BJ200" si="814">SUM(BF200,BH200)</f>
        <v>2590.41</v>
      </c>
      <c r="BK200" s="92"/>
      <c r="BL200" s="93">
        <v>0</v>
      </c>
      <c r="BM200" s="127"/>
      <c r="BN200" s="93">
        <f>SUM(BN195:BN199)</f>
        <v>5296.34</v>
      </c>
    </row>
    <row r="201" spans="1:68" s="409" customFormat="1" ht="5.0999999999999996" customHeight="1" x14ac:dyDescent="0.2">
      <c r="A201" s="108"/>
      <c r="B201" s="128"/>
      <c r="C201" s="32"/>
      <c r="D201" s="33"/>
      <c r="E201" s="27"/>
      <c r="F201" s="51"/>
      <c r="G201" s="226"/>
      <c r="H201" s="52"/>
      <c r="I201" s="431"/>
      <c r="J201" s="227"/>
      <c r="K201" s="226"/>
      <c r="L201" s="52"/>
      <c r="M201" s="431"/>
      <c r="N201" s="227"/>
      <c r="O201" s="226"/>
      <c r="P201" s="52"/>
      <c r="Q201" s="431"/>
      <c r="R201" s="227"/>
      <c r="S201" s="226"/>
      <c r="T201" s="52"/>
      <c r="U201" s="431"/>
      <c r="V201" s="227"/>
      <c r="W201" s="226"/>
      <c r="X201" s="52"/>
      <c r="Y201" s="431"/>
      <c r="Z201" s="227"/>
      <c r="AA201" s="226"/>
      <c r="AB201" s="52"/>
      <c r="AC201" s="431"/>
      <c r="AD201" s="227"/>
      <c r="AE201" s="226"/>
      <c r="AF201" s="52"/>
      <c r="AG201" s="431"/>
      <c r="AH201" s="227"/>
      <c r="AI201" s="226"/>
      <c r="AJ201" s="52"/>
      <c r="AK201" s="431"/>
      <c r="AL201" s="227"/>
      <c r="AM201" s="226"/>
      <c r="AN201" s="52"/>
      <c r="AO201" s="431"/>
      <c r="AP201" s="227"/>
      <c r="AQ201" s="226"/>
      <c r="AR201" s="52"/>
      <c r="AS201" s="431"/>
      <c r="AT201" s="227"/>
      <c r="AU201" s="226"/>
      <c r="AV201" s="52"/>
      <c r="AW201" s="431"/>
      <c r="AX201" s="227"/>
      <c r="AY201" s="226"/>
      <c r="AZ201" s="52"/>
      <c r="BA201" s="431"/>
      <c r="BB201" s="267"/>
      <c r="BC201" s="34"/>
      <c r="BD201" s="11"/>
      <c r="BE201" s="11"/>
      <c r="BF201" s="11"/>
      <c r="BG201" s="11"/>
      <c r="BH201" s="11"/>
      <c r="BI201" s="11"/>
      <c r="BJ201" s="11"/>
      <c r="BK201" s="11"/>
      <c r="BL201" s="11"/>
      <c r="BM201" s="127"/>
      <c r="BN201" s="11"/>
    </row>
    <row r="202" spans="1:68" s="409" customFormat="1" x14ac:dyDescent="0.2">
      <c r="A202" s="586" t="s">
        <v>131</v>
      </c>
      <c r="B202" s="128"/>
      <c r="C202" s="97">
        <f>'General Fund Budget Summary'!A53</f>
        <v>49030</v>
      </c>
      <c r="D202" s="97"/>
      <c r="E202" s="97" t="str">
        <f>'General Fund Budget Summary'!C53</f>
        <v>Building Committee Reimb</v>
      </c>
      <c r="F202" s="204"/>
      <c r="G202" s="211"/>
      <c r="H202" s="105"/>
      <c r="I202" s="410"/>
      <c r="J202" s="212">
        <f t="shared" ref="J202:J206" si="815">I202*G202</f>
        <v>0</v>
      </c>
      <c r="K202" s="211">
        <f>G202</f>
        <v>0</v>
      </c>
      <c r="L202" s="248">
        <f>H202</f>
        <v>0</v>
      </c>
      <c r="M202" s="410">
        <f>I202</f>
        <v>0</v>
      </c>
      <c r="N202" s="212">
        <f t="shared" ref="N202:N206" si="816">M202*K202</f>
        <v>0</v>
      </c>
      <c r="O202" s="211">
        <f>K202</f>
        <v>0</v>
      </c>
      <c r="P202" s="248">
        <f>L202</f>
        <v>0</v>
      </c>
      <c r="Q202" s="410">
        <f>M202</f>
        <v>0</v>
      </c>
      <c r="R202" s="212">
        <f t="shared" ref="R202:R206" si="817">Q202*O202</f>
        <v>0</v>
      </c>
      <c r="S202" s="211">
        <f>O202</f>
        <v>0</v>
      </c>
      <c r="T202" s="248">
        <f>P202</f>
        <v>0</v>
      </c>
      <c r="U202" s="410">
        <f>Q202</f>
        <v>0</v>
      </c>
      <c r="V202" s="212">
        <f t="shared" ref="V202:V206" si="818">U202*S202</f>
        <v>0</v>
      </c>
      <c r="W202" s="211">
        <f>S202</f>
        <v>0</v>
      </c>
      <c r="X202" s="248">
        <f>T202</f>
        <v>0</v>
      </c>
      <c r="Y202" s="410">
        <f>U202</f>
        <v>0</v>
      </c>
      <c r="Z202" s="212">
        <f t="shared" ref="Z202:Z206" si="819">Y202*W202</f>
        <v>0</v>
      </c>
      <c r="AA202" s="211">
        <f>W202</f>
        <v>0</v>
      </c>
      <c r="AB202" s="248">
        <f>X202</f>
        <v>0</v>
      </c>
      <c r="AC202" s="410">
        <f>Y202</f>
        <v>0</v>
      </c>
      <c r="AD202" s="212">
        <f t="shared" ref="AD202:AD206" si="820">AC202*AA202</f>
        <v>0</v>
      </c>
      <c r="AE202" s="211">
        <f>AA202</f>
        <v>0</v>
      </c>
      <c r="AF202" s="248">
        <f>AB202</f>
        <v>0</v>
      </c>
      <c r="AG202" s="410">
        <f>AC202</f>
        <v>0</v>
      </c>
      <c r="AH202" s="212">
        <f t="shared" ref="AH202:AH206" si="821">AG202*AE202</f>
        <v>0</v>
      </c>
      <c r="AI202" s="211">
        <f>AE202</f>
        <v>0</v>
      </c>
      <c r="AJ202" s="248">
        <f>AF202</f>
        <v>0</v>
      </c>
      <c r="AK202" s="410">
        <f>AG202</f>
        <v>0</v>
      </c>
      <c r="AL202" s="212">
        <f t="shared" ref="AL202:AL206" si="822">AK202*AI202</f>
        <v>0</v>
      </c>
      <c r="AM202" s="211">
        <f>AI202</f>
        <v>0</v>
      </c>
      <c r="AN202" s="248">
        <f>AJ202</f>
        <v>0</v>
      </c>
      <c r="AO202" s="410">
        <f>AK202</f>
        <v>0</v>
      </c>
      <c r="AP202" s="212">
        <f t="shared" ref="AP202:AP206" si="823">AO202*AM202</f>
        <v>0</v>
      </c>
      <c r="AQ202" s="211">
        <f>AM202</f>
        <v>0</v>
      </c>
      <c r="AR202" s="248">
        <f>AN202</f>
        <v>0</v>
      </c>
      <c r="AS202" s="410">
        <f>AO202</f>
        <v>0</v>
      </c>
      <c r="AT202" s="212">
        <f t="shared" ref="AT202:AT206" si="824">AS202*AQ202</f>
        <v>0</v>
      </c>
      <c r="AU202" s="211">
        <f>AQ202</f>
        <v>0</v>
      </c>
      <c r="AV202" s="248">
        <f>AR202</f>
        <v>0</v>
      </c>
      <c r="AW202" s="410">
        <f>AS202</f>
        <v>0</v>
      </c>
      <c r="AX202" s="212">
        <f t="shared" ref="AX202:AX206" si="825">AW202*AU202</f>
        <v>0</v>
      </c>
      <c r="AY202" s="211">
        <f>AU202</f>
        <v>0</v>
      </c>
      <c r="AZ202" s="248">
        <f>AV202</f>
        <v>0</v>
      </c>
      <c r="BA202" s="410">
        <f>AW202</f>
        <v>0</v>
      </c>
      <c r="BB202" s="260">
        <f t="shared" ref="BB202:BB206" si="826">BA202*AY202</f>
        <v>0</v>
      </c>
      <c r="BC202" s="94"/>
      <c r="BD202" s="587">
        <f t="shared" ref="BD202:BD206" si="827">SUM(BB202,AX202,AT202,AP202,AL202,AH202,AD202,Z202,R202,N202,J202,V202,)</f>
        <v>0</v>
      </c>
      <c r="BE202" s="588"/>
      <c r="BF202" s="587">
        <v>0</v>
      </c>
      <c r="BG202" s="588"/>
      <c r="BH202" s="587">
        <v>0</v>
      </c>
      <c r="BI202" s="588"/>
      <c r="BJ202" s="587">
        <f t="shared" ref="BJ202" si="828">SUM(BF202,BH202)</f>
        <v>0</v>
      </c>
      <c r="BK202" s="588"/>
      <c r="BL202" s="587">
        <v>0</v>
      </c>
      <c r="BM202" s="127"/>
      <c r="BN202" s="587">
        <v>0</v>
      </c>
    </row>
    <row r="203" spans="1:68" s="409" customFormat="1" x14ac:dyDescent="0.2">
      <c r="A203" s="108"/>
      <c r="B203" s="128"/>
      <c r="C203" s="95"/>
      <c r="D203" s="98"/>
      <c r="E203" s="111"/>
      <c r="F203" s="589"/>
      <c r="G203" s="590"/>
      <c r="H203" s="591"/>
      <c r="I203" s="592"/>
      <c r="J203" s="593">
        <f t="shared" si="815"/>
        <v>0</v>
      </c>
      <c r="K203" s="211">
        <f t="shared" ref="K203:K205" si="829">G203</f>
        <v>0</v>
      </c>
      <c r="L203" s="594">
        <f>H203</f>
        <v>0</v>
      </c>
      <c r="M203" s="410">
        <f t="shared" ref="M203:M205" si="830">I203</f>
        <v>0</v>
      </c>
      <c r="N203" s="593">
        <f t="shared" si="816"/>
        <v>0</v>
      </c>
      <c r="O203" s="211">
        <f t="shared" ref="O203:O205" si="831">K203</f>
        <v>0</v>
      </c>
      <c r="P203" s="594">
        <f>L203</f>
        <v>0</v>
      </c>
      <c r="Q203" s="410">
        <f t="shared" ref="Q203:Q206" si="832">M203</f>
        <v>0</v>
      </c>
      <c r="R203" s="593">
        <f t="shared" si="817"/>
        <v>0</v>
      </c>
      <c r="S203" s="211">
        <f t="shared" ref="S203:S206" si="833">O203</f>
        <v>0</v>
      </c>
      <c r="T203" s="594">
        <f>P203</f>
        <v>0</v>
      </c>
      <c r="U203" s="410">
        <f t="shared" ref="U203:U206" si="834">Q203</f>
        <v>0</v>
      </c>
      <c r="V203" s="593">
        <f t="shared" si="818"/>
        <v>0</v>
      </c>
      <c r="W203" s="211">
        <f t="shared" ref="W203:W206" si="835">S203</f>
        <v>0</v>
      </c>
      <c r="X203" s="594">
        <f>T203</f>
        <v>0</v>
      </c>
      <c r="Y203" s="410">
        <f t="shared" ref="Y203:Y206" si="836">U203</f>
        <v>0</v>
      </c>
      <c r="Z203" s="593">
        <f t="shared" si="819"/>
        <v>0</v>
      </c>
      <c r="AA203" s="211">
        <f t="shared" ref="AA203:AA206" si="837">W203</f>
        <v>0</v>
      </c>
      <c r="AB203" s="594">
        <f>X203</f>
        <v>0</v>
      </c>
      <c r="AC203" s="410">
        <f t="shared" ref="AC203:AC206" si="838">Y203</f>
        <v>0</v>
      </c>
      <c r="AD203" s="593">
        <f t="shared" si="820"/>
        <v>0</v>
      </c>
      <c r="AE203" s="211">
        <f t="shared" ref="AE203:AE206" si="839">AA203</f>
        <v>0</v>
      </c>
      <c r="AF203" s="594">
        <f>AB203</f>
        <v>0</v>
      </c>
      <c r="AG203" s="410">
        <f t="shared" ref="AG203:AG206" si="840">AC203</f>
        <v>0</v>
      </c>
      <c r="AH203" s="593">
        <f t="shared" si="821"/>
        <v>0</v>
      </c>
      <c r="AI203" s="211">
        <f t="shared" ref="AI203:AI206" si="841">AE203</f>
        <v>0</v>
      </c>
      <c r="AJ203" s="594">
        <f>AF203</f>
        <v>0</v>
      </c>
      <c r="AK203" s="410">
        <f t="shared" ref="AK203:AK206" si="842">AG203</f>
        <v>0</v>
      </c>
      <c r="AL203" s="593">
        <f t="shared" si="822"/>
        <v>0</v>
      </c>
      <c r="AM203" s="211">
        <f t="shared" ref="AM203:AM206" si="843">AI203</f>
        <v>0</v>
      </c>
      <c r="AN203" s="594">
        <f>AJ203</f>
        <v>0</v>
      </c>
      <c r="AO203" s="410">
        <f t="shared" ref="AO203:AO206" si="844">AK203</f>
        <v>0</v>
      </c>
      <c r="AP203" s="593">
        <f t="shared" si="823"/>
        <v>0</v>
      </c>
      <c r="AQ203" s="211">
        <f t="shared" ref="AQ203:AQ206" si="845">AM203</f>
        <v>0</v>
      </c>
      <c r="AR203" s="594">
        <f>AN203</f>
        <v>0</v>
      </c>
      <c r="AS203" s="410">
        <f t="shared" ref="AS203:AS206" si="846">AO203</f>
        <v>0</v>
      </c>
      <c r="AT203" s="593">
        <f t="shared" si="824"/>
        <v>0</v>
      </c>
      <c r="AU203" s="211">
        <f t="shared" ref="AU203:AU206" si="847">AQ203</f>
        <v>0</v>
      </c>
      <c r="AV203" s="594">
        <f>AR203</f>
        <v>0</v>
      </c>
      <c r="AW203" s="410">
        <f t="shared" ref="AW203:AW206" si="848">AS203</f>
        <v>0</v>
      </c>
      <c r="AX203" s="593">
        <f t="shared" si="825"/>
        <v>0</v>
      </c>
      <c r="AY203" s="211">
        <f t="shared" ref="AY203:AY206" si="849">AU203</f>
        <v>0</v>
      </c>
      <c r="AZ203" s="594">
        <f>AV203</f>
        <v>0</v>
      </c>
      <c r="BA203" s="410">
        <f t="shared" ref="BA203:BA206" si="850">AW203</f>
        <v>0</v>
      </c>
      <c r="BB203" s="595">
        <f t="shared" si="826"/>
        <v>0</v>
      </c>
      <c r="BC203" s="94"/>
      <c r="BD203" s="596">
        <f t="shared" si="827"/>
        <v>0</v>
      </c>
      <c r="BE203" s="596"/>
      <c r="BF203" s="596">
        <v>0</v>
      </c>
      <c r="BG203" s="596"/>
      <c r="BH203" s="596">
        <v>0</v>
      </c>
      <c r="BI203" s="596"/>
      <c r="BJ203" s="596">
        <v>0</v>
      </c>
      <c r="BK203" s="596"/>
      <c r="BL203" s="596">
        <v>0</v>
      </c>
      <c r="BM203" s="127"/>
      <c r="BN203" s="596"/>
    </row>
    <row r="204" spans="1:68" s="409" customFormat="1" x14ac:dyDescent="0.2">
      <c r="A204" s="108"/>
      <c r="B204" s="128"/>
      <c r="C204" s="95"/>
      <c r="D204" s="98"/>
      <c r="E204" s="111"/>
      <c r="F204" s="412"/>
      <c r="G204" s="213"/>
      <c r="H204" s="106"/>
      <c r="I204" s="411"/>
      <c r="J204" s="214">
        <f t="shared" si="815"/>
        <v>0</v>
      </c>
      <c r="K204" s="211">
        <f t="shared" si="829"/>
        <v>0</v>
      </c>
      <c r="L204" s="249">
        <f>H204</f>
        <v>0</v>
      </c>
      <c r="M204" s="410">
        <f t="shared" si="830"/>
        <v>0</v>
      </c>
      <c r="N204" s="214">
        <f t="shared" si="816"/>
        <v>0</v>
      </c>
      <c r="O204" s="211">
        <f t="shared" si="831"/>
        <v>0</v>
      </c>
      <c r="P204" s="249">
        <f>L204</f>
        <v>0</v>
      </c>
      <c r="Q204" s="410">
        <f t="shared" si="832"/>
        <v>0</v>
      </c>
      <c r="R204" s="214">
        <f t="shared" si="817"/>
        <v>0</v>
      </c>
      <c r="S204" s="211">
        <f t="shared" si="833"/>
        <v>0</v>
      </c>
      <c r="T204" s="249">
        <f>P204</f>
        <v>0</v>
      </c>
      <c r="U204" s="410">
        <f t="shared" si="834"/>
        <v>0</v>
      </c>
      <c r="V204" s="214">
        <f t="shared" si="818"/>
        <v>0</v>
      </c>
      <c r="W204" s="211">
        <f t="shared" si="835"/>
        <v>0</v>
      </c>
      <c r="X204" s="249">
        <f>T204</f>
        <v>0</v>
      </c>
      <c r="Y204" s="410">
        <f t="shared" si="836"/>
        <v>0</v>
      </c>
      <c r="Z204" s="214">
        <f t="shared" si="819"/>
        <v>0</v>
      </c>
      <c r="AA204" s="211">
        <f t="shared" si="837"/>
        <v>0</v>
      </c>
      <c r="AB204" s="249">
        <f>X204</f>
        <v>0</v>
      </c>
      <c r="AC204" s="410">
        <f t="shared" si="838"/>
        <v>0</v>
      </c>
      <c r="AD204" s="214">
        <f t="shared" si="820"/>
        <v>0</v>
      </c>
      <c r="AE204" s="211">
        <f t="shared" si="839"/>
        <v>0</v>
      </c>
      <c r="AF204" s="249">
        <f>AB204</f>
        <v>0</v>
      </c>
      <c r="AG204" s="410">
        <f t="shared" si="840"/>
        <v>0</v>
      </c>
      <c r="AH204" s="214">
        <f t="shared" si="821"/>
        <v>0</v>
      </c>
      <c r="AI204" s="211">
        <f t="shared" si="841"/>
        <v>0</v>
      </c>
      <c r="AJ204" s="249">
        <f>AF204</f>
        <v>0</v>
      </c>
      <c r="AK204" s="410">
        <f t="shared" si="842"/>
        <v>0</v>
      </c>
      <c r="AL204" s="214">
        <f t="shared" si="822"/>
        <v>0</v>
      </c>
      <c r="AM204" s="211">
        <f t="shared" si="843"/>
        <v>0</v>
      </c>
      <c r="AN204" s="249">
        <f>AJ204</f>
        <v>0</v>
      </c>
      <c r="AO204" s="410">
        <f t="shared" si="844"/>
        <v>0</v>
      </c>
      <c r="AP204" s="214">
        <f t="shared" si="823"/>
        <v>0</v>
      </c>
      <c r="AQ204" s="211">
        <f t="shared" si="845"/>
        <v>0</v>
      </c>
      <c r="AR204" s="249">
        <f>AN204</f>
        <v>0</v>
      </c>
      <c r="AS204" s="410">
        <f t="shared" si="846"/>
        <v>0</v>
      </c>
      <c r="AT204" s="214">
        <f t="shared" si="824"/>
        <v>0</v>
      </c>
      <c r="AU204" s="211">
        <f t="shared" si="847"/>
        <v>0</v>
      </c>
      <c r="AV204" s="249">
        <f>AR204</f>
        <v>0</v>
      </c>
      <c r="AW204" s="410">
        <f t="shared" si="848"/>
        <v>0</v>
      </c>
      <c r="AX204" s="214">
        <f t="shared" si="825"/>
        <v>0</v>
      </c>
      <c r="AY204" s="211">
        <f t="shared" si="849"/>
        <v>0</v>
      </c>
      <c r="AZ204" s="249">
        <f>AV204</f>
        <v>0</v>
      </c>
      <c r="BA204" s="410">
        <f t="shared" si="850"/>
        <v>0</v>
      </c>
      <c r="BB204" s="261">
        <f t="shared" si="826"/>
        <v>0</v>
      </c>
      <c r="BC204" s="94"/>
      <c r="BD204" s="596">
        <f t="shared" si="827"/>
        <v>0</v>
      </c>
      <c r="BE204" s="596"/>
      <c r="BF204" s="596">
        <v>0</v>
      </c>
      <c r="BG204" s="596"/>
      <c r="BH204" s="596">
        <v>0</v>
      </c>
      <c r="BI204" s="596"/>
      <c r="BJ204" s="596">
        <v>0</v>
      </c>
      <c r="BK204" s="596"/>
      <c r="BL204" s="596">
        <v>0</v>
      </c>
      <c r="BM204" s="127"/>
      <c r="BN204" s="596"/>
    </row>
    <row r="205" spans="1:68" s="409" customFormat="1" x14ac:dyDescent="0.2">
      <c r="A205" s="108"/>
      <c r="B205" s="128"/>
      <c r="C205" s="95"/>
      <c r="D205" s="98"/>
      <c r="E205" s="111"/>
      <c r="F205" s="412"/>
      <c r="G205" s="213"/>
      <c r="H205" s="106"/>
      <c r="I205" s="411"/>
      <c r="J205" s="214">
        <f t="shared" si="815"/>
        <v>0</v>
      </c>
      <c r="K205" s="211">
        <f t="shared" si="829"/>
        <v>0</v>
      </c>
      <c r="L205" s="249">
        <f>H205</f>
        <v>0</v>
      </c>
      <c r="M205" s="410">
        <f t="shared" si="830"/>
        <v>0</v>
      </c>
      <c r="N205" s="214">
        <f t="shared" si="816"/>
        <v>0</v>
      </c>
      <c r="O205" s="211">
        <f t="shared" si="831"/>
        <v>0</v>
      </c>
      <c r="P205" s="249">
        <f>L205</f>
        <v>0</v>
      </c>
      <c r="Q205" s="410">
        <f t="shared" si="832"/>
        <v>0</v>
      </c>
      <c r="R205" s="214">
        <f t="shared" si="817"/>
        <v>0</v>
      </c>
      <c r="S205" s="211">
        <f t="shared" si="833"/>
        <v>0</v>
      </c>
      <c r="T205" s="249">
        <f>P205</f>
        <v>0</v>
      </c>
      <c r="U205" s="410">
        <f t="shared" si="834"/>
        <v>0</v>
      </c>
      <c r="V205" s="214">
        <f t="shared" si="818"/>
        <v>0</v>
      </c>
      <c r="W205" s="211">
        <f t="shared" si="835"/>
        <v>0</v>
      </c>
      <c r="X205" s="249">
        <f>T205</f>
        <v>0</v>
      </c>
      <c r="Y205" s="410">
        <f t="shared" si="836"/>
        <v>0</v>
      </c>
      <c r="Z205" s="214">
        <f t="shared" si="819"/>
        <v>0</v>
      </c>
      <c r="AA205" s="211">
        <f t="shared" si="837"/>
        <v>0</v>
      </c>
      <c r="AB205" s="249">
        <f>X205</f>
        <v>0</v>
      </c>
      <c r="AC205" s="410">
        <f t="shared" si="838"/>
        <v>0</v>
      </c>
      <c r="AD205" s="214">
        <f t="shared" si="820"/>
        <v>0</v>
      </c>
      <c r="AE205" s="211">
        <f t="shared" si="839"/>
        <v>0</v>
      </c>
      <c r="AF205" s="249">
        <f>AB205</f>
        <v>0</v>
      </c>
      <c r="AG205" s="410">
        <f t="shared" si="840"/>
        <v>0</v>
      </c>
      <c r="AH205" s="214">
        <f t="shared" si="821"/>
        <v>0</v>
      </c>
      <c r="AI205" s="211">
        <f t="shared" si="841"/>
        <v>0</v>
      </c>
      <c r="AJ205" s="249">
        <f>AF205</f>
        <v>0</v>
      </c>
      <c r="AK205" s="410">
        <f t="shared" si="842"/>
        <v>0</v>
      </c>
      <c r="AL205" s="214">
        <f t="shared" si="822"/>
        <v>0</v>
      </c>
      <c r="AM205" s="211">
        <f t="shared" si="843"/>
        <v>0</v>
      </c>
      <c r="AN205" s="249">
        <f>AJ205</f>
        <v>0</v>
      </c>
      <c r="AO205" s="410">
        <f t="shared" si="844"/>
        <v>0</v>
      </c>
      <c r="AP205" s="214">
        <f t="shared" si="823"/>
        <v>0</v>
      </c>
      <c r="AQ205" s="211">
        <f t="shared" si="845"/>
        <v>0</v>
      </c>
      <c r="AR205" s="249">
        <f>AN205</f>
        <v>0</v>
      </c>
      <c r="AS205" s="410">
        <f t="shared" si="846"/>
        <v>0</v>
      </c>
      <c r="AT205" s="214">
        <f t="shared" si="824"/>
        <v>0</v>
      </c>
      <c r="AU205" s="211">
        <f t="shared" si="847"/>
        <v>0</v>
      </c>
      <c r="AV205" s="249">
        <f>AR205</f>
        <v>0</v>
      </c>
      <c r="AW205" s="410">
        <f t="shared" si="848"/>
        <v>0</v>
      </c>
      <c r="AX205" s="214">
        <f t="shared" si="825"/>
        <v>0</v>
      </c>
      <c r="AY205" s="211">
        <f t="shared" si="849"/>
        <v>0</v>
      </c>
      <c r="AZ205" s="249">
        <f>AV205</f>
        <v>0</v>
      </c>
      <c r="BA205" s="410">
        <f t="shared" si="850"/>
        <v>0</v>
      </c>
      <c r="BB205" s="261">
        <f t="shared" si="826"/>
        <v>0</v>
      </c>
      <c r="BC205" s="94"/>
      <c r="BD205" s="596">
        <f t="shared" si="827"/>
        <v>0</v>
      </c>
      <c r="BE205" s="596"/>
      <c r="BF205" s="596">
        <v>0</v>
      </c>
      <c r="BG205" s="596"/>
      <c r="BH205" s="596">
        <v>0</v>
      </c>
      <c r="BI205" s="596"/>
      <c r="BJ205" s="596">
        <v>0</v>
      </c>
      <c r="BK205" s="596"/>
      <c r="BL205" s="596">
        <v>0</v>
      </c>
      <c r="BM205" s="127"/>
      <c r="BN205" s="596"/>
    </row>
    <row r="206" spans="1:68" s="409" customFormat="1" x14ac:dyDescent="0.2">
      <c r="A206" s="108"/>
      <c r="B206" s="128"/>
      <c r="C206" s="95"/>
      <c r="D206" s="98"/>
      <c r="E206" s="111"/>
      <c r="F206" s="412"/>
      <c r="G206" s="213"/>
      <c r="H206" s="106"/>
      <c r="I206" s="411"/>
      <c r="J206" s="214">
        <f t="shared" si="815"/>
        <v>0</v>
      </c>
      <c r="K206" s="213">
        <v>1</v>
      </c>
      <c r="L206" s="249">
        <f>H206</f>
        <v>0</v>
      </c>
      <c r="M206" s="410">
        <f>I206</f>
        <v>0</v>
      </c>
      <c r="N206" s="214">
        <f t="shared" si="816"/>
        <v>0</v>
      </c>
      <c r="O206" s="211">
        <v>1</v>
      </c>
      <c r="P206" s="249">
        <f>L206</f>
        <v>0</v>
      </c>
      <c r="Q206" s="410">
        <f t="shared" si="832"/>
        <v>0</v>
      </c>
      <c r="R206" s="214">
        <f t="shared" si="817"/>
        <v>0</v>
      </c>
      <c r="S206" s="211">
        <f t="shared" si="833"/>
        <v>1</v>
      </c>
      <c r="T206" s="249">
        <f>P206</f>
        <v>0</v>
      </c>
      <c r="U206" s="410">
        <f t="shared" si="834"/>
        <v>0</v>
      </c>
      <c r="V206" s="214">
        <f t="shared" si="818"/>
        <v>0</v>
      </c>
      <c r="W206" s="211">
        <f t="shared" si="835"/>
        <v>1</v>
      </c>
      <c r="X206" s="249">
        <f>T206</f>
        <v>0</v>
      </c>
      <c r="Y206" s="410">
        <f t="shared" si="836"/>
        <v>0</v>
      </c>
      <c r="Z206" s="214">
        <f t="shared" si="819"/>
        <v>0</v>
      </c>
      <c r="AA206" s="211">
        <f t="shared" si="837"/>
        <v>1</v>
      </c>
      <c r="AB206" s="249">
        <f>X206</f>
        <v>0</v>
      </c>
      <c r="AC206" s="410">
        <f t="shared" si="838"/>
        <v>0</v>
      </c>
      <c r="AD206" s="214">
        <f t="shared" si="820"/>
        <v>0</v>
      </c>
      <c r="AE206" s="211">
        <f t="shared" si="839"/>
        <v>1</v>
      </c>
      <c r="AF206" s="249">
        <f>AB206</f>
        <v>0</v>
      </c>
      <c r="AG206" s="410">
        <f t="shared" si="840"/>
        <v>0</v>
      </c>
      <c r="AH206" s="214">
        <f t="shared" si="821"/>
        <v>0</v>
      </c>
      <c r="AI206" s="211">
        <f t="shared" si="841"/>
        <v>1</v>
      </c>
      <c r="AJ206" s="249">
        <f>AF206</f>
        <v>0</v>
      </c>
      <c r="AK206" s="410">
        <f t="shared" si="842"/>
        <v>0</v>
      </c>
      <c r="AL206" s="214">
        <f t="shared" si="822"/>
        <v>0</v>
      </c>
      <c r="AM206" s="211">
        <f t="shared" si="843"/>
        <v>1</v>
      </c>
      <c r="AN206" s="249">
        <f>AJ206</f>
        <v>0</v>
      </c>
      <c r="AO206" s="410">
        <f t="shared" si="844"/>
        <v>0</v>
      </c>
      <c r="AP206" s="214">
        <f t="shared" si="823"/>
        <v>0</v>
      </c>
      <c r="AQ206" s="211">
        <f t="shared" si="845"/>
        <v>1</v>
      </c>
      <c r="AR206" s="249">
        <f>AN206</f>
        <v>0</v>
      </c>
      <c r="AS206" s="410">
        <f t="shared" si="846"/>
        <v>0</v>
      </c>
      <c r="AT206" s="214">
        <f t="shared" si="824"/>
        <v>0</v>
      </c>
      <c r="AU206" s="211">
        <f t="shared" si="847"/>
        <v>1</v>
      </c>
      <c r="AV206" s="249">
        <f>AR206</f>
        <v>0</v>
      </c>
      <c r="AW206" s="410">
        <f t="shared" si="848"/>
        <v>0</v>
      </c>
      <c r="AX206" s="214">
        <f t="shared" si="825"/>
        <v>0</v>
      </c>
      <c r="AY206" s="211">
        <f t="shared" si="849"/>
        <v>1</v>
      </c>
      <c r="AZ206" s="249">
        <f>AV206</f>
        <v>0</v>
      </c>
      <c r="BA206" s="410">
        <f t="shared" si="850"/>
        <v>0</v>
      </c>
      <c r="BB206" s="261">
        <f t="shared" si="826"/>
        <v>0</v>
      </c>
      <c r="BC206" s="94"/>
      <c r="BD206" s="596">
        <f t="shared" si="827"/>
        <v>0</v>
      </c>
      <c r="BE206" s="596"/>
      <c r="BF206" s="596">
        <v>0</v>
      </c>
      <c r="BG206" s="596"/>
      <c r="BH206" s="596">
        <v>0</v>
      </c>
      <c r="BI206" s="596"/>
      <c r="BJ206" s="596">
        <v>0</v>
      </c>
      <c r="BK206" s="596"/>
      <c r="BL206" s="596">
        <v>0</v>
      </c>
      <c r="BM206" s="127"/>
      <c r="BN206" s="596"/>
    </row>
    <row r="207" spans="1:68" s="409" customFormat="1" ht="12.75" customHeight="1" x14ac:dyDescent="0.2">
      <c r="A207" s="108"/>
      <c r="B207" s="128"/>
      <c r="C207" s="96"/>
      <c r="D207" s="99"/>
      <c r="E207" s="112"/>
      <c r="F207" s="102"/>
      <c r="G207" s="215"/>
      <c r="H207" s="103"/>
      <c r="I207" s="104" t="s">
        <v>132</v>
      </c>
      <c r="J207" s="214">
        <f>SUM(J202:J206)</f>
        <v>0</v>
      </c>
      <c r="K207" s="215"/>
      <c r="L207" s="103"/>
      <c r="M207" s="104" t="s">
        <v>118</v>
      </c>
      <c r="N207" s="214">
        <f>SUM(N202:N206)</f>
        <v>0</v>
      </c>
      <c r="O207" s="215"/>
      <c r="P207" s="103"/>
      <c r="Q207" s="104" t="s">
        <v>119</v>
      </c>
      <c r="R207" s="214">
        <f>SUM(R202:R206)</f>
        <v>0</v>
      </c>
      <c r="S207" s="215"/>
      <c r="T207" s="103"/>
      <c r="U207" s="104" t="s">
        <v>120</v>
      </c>
      <c r="V207" s="214">
        <f>SUM(V202:V206)</f>
        <v>0</v>
      </c>
      <c r="W207" s="215"/>
      <c r="X207" s="103"/>
      <c r="Y207" s="104" t="s">
        <v>121</v>
      </c>
      <c r="Z207" s="214">
        <f>SUM(Z202:Z206)</f>
        <v>0</v>
      </c>
      <c r="AA207" s="215"/>
      <c r="AB207" s="103"/>
      <c r="AC207" s="104" t="s">
        <v>122</v>
      </c>
      <c r="AD207" s="214">
        <f>SUM(AD202:AD206)</f>
        <v>0</v>
      </c>
      <c r="AE207" s="215"/>
      <c r="AF207" s="103"/>
      <c r="AG207" s="104" t="s">
        <v>123</v>
      </c>
      <c r="AH207" s="214">
        <f>SUM(AH202:AH206)</f>
        <v>0</v>
      </c>
      <c r="AI207" s="215"/>
      <c r="AJ207" s="103"/>
      <c r="AK207" s="104" t="s">
        <v>124</v>
      </c>
      <c r="AL207" s="214">
        <f>SUM(AL202:AL206)</f>
        <v>0</v>
      </c>
      <c r="AM207" s="215"/>
      <c r="AN207" s="103"/>
      <c r="AO207" s="104" t="s">
        <v>125</v>
      </c>
      <c r="AP207" s="214">
        <f>SUM(AP202:AP206)</f>
        <v>0</v>
      </c>
      <c r="AQ207" s="215"/>
      <c r="AR207" s="103"/>
      <c r="AS207" s="104" t="s">
        <v>126</v>
      </c>
      <c r="AT207" s="214">
        <f>SUM(AT202:AT206)</f>
        <v>0</v>
      </c>
      <c r="AU207" s="215"/>
      <c r="AV207" s="103"/>
      <c r="AW207" s="104" t="s">
        <v>127</v>
      </c>
      <c r="AX207" s="214">
        <f>SUM(AX202:AX206)</f>
        <v>0</v>
      </c>
      <c r="AY207" s="215"/>
      <c r="AZ207" s="103"/>
      <c r="BA207" s="104" t="s">
        <v>128</v>
      </c>
      <c r="BB207" s="261">
        <f>SUM(BB202:BB206)</f>
        <v>0</v>
      </c>
      <c r="BC207" s="94"/>
      <c r="BD207" s="93">
        <f>SUM(BD202:BD206)</f>
        <v>0</v>
      </c>
      <c r="BE207" s="92"/>
      <c r="BF207" s="93">
        <f>SUM(BF202:BF206)</f>
        <v>0</v>
      </c>
      <c r="BG207" s="92"/>
      <c r="BH207" s="93">
        <f>SUM(BH202:BH206)</f>
        <v>0</v>
      </c>
      <c r="BI207" s="92"/>
      <c r="BJ207" s="93">
        <f t="shared" ref="BJ207" si="851">SUM(BF207,BH207)</f>
        <v>0</v>
      </c>
      <c r="BK207" s="92"/>
      <c r="BL207" s="93">
        <v>0</v>
      </c>
      <c r="BM207" s="127"/>
      <c r="BN207" s="93">
        <f>SUM(BN202:BN206)</f>
        <v>0</v>
      </c>
    </row>
    <row r="208" spans="1:68" s="409" customFormat="1" ht="12.75" customHeight="1" x14ac:dyDescent="0.2">
      <c r="A208" s="108"/>
      <c r="B208" s="128"/>
      <c r="C208" s="32"/>
      <c r="D208" s="33"/>
      <c r="E208" s="27"/>
      <c r="F208" s="51"/>
      <c r="G208" s="226"/>
      <c r="H208" s="52"/>
      <c r="I208" s="431"/>
      <c r="J208" s="227"/>
      <c r="K208" s="226"/>
      <c r="L208" s="52"/>
      <c r="M208" s="431"/>
      <c r="N208" s="227"/>
      <c r="O208" s="226"/>
      <c r="P208" s="52"/>
      <c r="Q208" s="431"/>
      <c r="R208" s="227"/>
      <c r="S208" s="226"/>
      <c r="T208" s="52"/>
      <c r="U208" s="431"/>
      <c r="V208" s="227"/>
      <c r="W208" s="226"/>
      <c r="X208" s="52"/>
      <c r="Y208" s="431"/>
      <c r="Z208" s="227"/>
      <c r="AA208" s="226"/>
      <c r="AB208" s="52"/>
      <c r="AC208" s="431"/>
      <c r="AD208" s="227"/>
      <c r="AE208" s="226"/>
      <c r="AF208" s="52"/>
      <c r="AG208" s="431"/>
      <c r="AH208" s="227"/>
      <c r="AI208" s="226"/>
      <c r="AJ208" s="52"/>
      <c r="AK208" s="431"/>
      <c r="AL208" s="227"/>
      <c r="AM208" s="226"/>
      <c r="AN208" s="52"/>
      <c r="AO208" s="431"/>
      <c r="AP208" s="227"/>
      <c r="AQ208" s="226"/>
      <c r="AR208" s="52"/>
      <c r="AS208" s="431"/>
      <c r="AT208" s="227"/>
      <c r="AU208" s="226"/>
      <c r="AV208" s="52"/>
      <c r="AW208" s="431"/>
      <c r="AX208" s="227"/>
      <c r="AY208" s="226"/>
      <c r="AZ208" s="52"/>
      <c r="BA208" s="431"/>
      <c r="BB208" s="267"/>
      <c r="BC208" s="34"/>
      <c r="BD208" s="11"/>
      <c r="BE208" s="11"/>
      <c r="BF208" s="11"/>
      <c r="BG208" s="11"/>
      <c r="BH208" s="11"/>
      <c r="BI208" s="11"/>
      <c r="BJ208" s="11"/>
      <c r="BK208" s="11"/>
      <c r="BL208" s="11"/>
      <c r="BM208" s="127"/>
      <c r="BN208" s="11"/>
    </row>
    <row r="209" spans="1:70" s="443" customFormat="1" ht="15" x14ac:dyDescent="0.25">
      <c r="A209" s="434"/>
      <c r="B209" s="435"/>
      <c r="C209" s="436"/>
      <c r="D209" s="437"/>
      <c r="E209" s="437"/>
      <c r="F209" s="238" t="s">
        <v>139</v>
      </c>
      <c r="G209" s="438"/>
      <c r="H209" s="439"/>
      <c r="I209" s="440"/>
      <c r="J209" s="441">
        <f>SUM(J207,J200,J193)</f>
        <v>0</v>
      </c>
      <c r="K209" s="438"/>
      <c r="L209" s="439"/>
      <c r="M209" s="439"/>
      <c r="N209" s="441">
        <f>SUM(N207,N200,N193)</f>
        <v>0</v>
      </c>
      <c r="O209" s="438"/>
      <c r="P209" s="439"/>
      <c r="Q209" s="440"/>
      <c r="R209" s="441">
        <f>SUM(R207,R200,R193)</f>
        <v>0</v>
      </c>
      <c r="S209" s="438"/>
      <c r="T209" s="439"/>
      <c r="U209" s="440"/>
      <c r="V209" s="441">
        <f>SUM(V207,V200,V193)</f>
        <v>0</v>
      </c>
      <c r="W209" s="438"/>
      <c r="X209" s="439"/>
      <c r="Y209" s="440"/>
      <c r="Z209" s="441">
        <f>SUM(Z207,Z200,Z193)</f>
        <v>0</v>
      </c>
      <c r="AA209" s="438"/>
      <c r="AB209" s="439"/>
      <c r="AC209" s="440"/>
      <c r="AD209" s="441">
        <f>SUM(AD207,AD200,AD193)</f>
        <v>0</v>
      </c>
      <c r="AE209" s="438"/>
      <c r="AF209" s="439"/>
      <c r="AG209" s="440"/>
      <c r="AH209" s="441">
        <f>SUM(AH207,AH200,AH193)</f>
        <v>0</v>
      </c>
      <c r="AI209" s="438"/>
      <c r="AJ209" s="439"/>
      <c r="AK209" s="440"/>
      <c r="AL209" s="441">
        <f>SUM(AL207,AL200,AL193)</f>
        <v>0</v>
      </c>
      <c r="AM209" s="438"/>
      <c r="AN209" s="439"/>
      <c r="AO209" s="440"/>
      <c r="AP209" s="441">
        <f>SUM(AP207,AP200,AP193)</f>
        <v>0</v>
      </c>
      <c r="AQ209" s="438"/>
      <c r="AR209" s="439"/>
      <c r="AS209" s="440"/>
      <c r="AT209" s="441">
        <f>SUM(AT207,AT200,AT193)</f>
        <v>0</v>
      </c>
      <c r="AU209" s="438"/>
      <c r="AV209" s="439"/>
      <c r="AW209" s="440"/>
      <c r="AX209" s="441">
        <f>SUM(AX207,AX200,AX193)</f>
        <v>0</v>
      </c>
      <c r="AY209" s="438"/>
      <c r="AZ209" s="439"/>
      <c r="BA209" s="440"/>
      <c r="BB209" s="441">
        <f>SUM(BB207,BB200,BB193)</f>
        <v>0</v>
      </c>
      <c r="BC209" s="440"/>
      <c r="BD209" s="442">
        <f>SUM(BD207,BD200,BD193)</f>
        <v>0</v>
      </c>
      <c r="BE209" s="117"/>
      <c r="BF209" s="442">
        <f>SUM(BF200,BF193,BF207)</f>
        <v>3399.33</v>
      </c>
      <c r="BG209" s="117"/>
      <c r="BH209" s="442">
        <f t="shared" ref="BH209" si="852">SUM(BH200,BH193,BH207)</f>
        <v>0</v>
      </c>
      <c r="BI209" s="117"/>
      <c r="BJ209" s="442">
        <f>SUM(BJ200,BJ193,BJ207)</f>
        <v>3399.33</v>
      </c>
      <c r="BK209" s="117"/>
      <c r="BL209" s="442">
        <f t="shared" ref="BL209" si="853">SUM(BL200,BL193,BL207)</f>
        <v>0</v>
      </c>
      <c r="BM209" s="130"/>
      <c r="BN209" s="442">
        <f>SUM(BN207,BN200,BN193)</f>
        <v>5297.34</v>
      </c>
    </row>
    <row r="210" spans="1:70" s="409" customFormat="1" ht="13.5" thickBot="1" x14ac:dyDescent="0.25">
      <c r="A210" s="108"/>
      <c r="B210" s="128"/>
      <c r="C210" s="446"/>
      <c r="D210" s="446"/>
      <c r="E210" s="459"/>
      <c r="F210" s="51"/>
      <c r="G210" s="226"/>
      <c r="H210" s="52"/>
      <c r="I210" s="432"/>
      <c r="J210" s="227"/>
      <c r="K210" s="226"/>
      <c r="L210" s="52"/>
      <c r="M210" s="432"/>
      <c r="N210" s="227"/>
      <c r="O210" s="226"/>
      <c r="P210" s="52"/>
      <c r="Q210" s="432"/>
      <c r="R210" s="227"/>
      <c r="S210" s="226"/>
      <c r="T210" s="52"/>
      <c r="U210" s="432"/>
      <c r="V210" s="227"/>
      <c r="W210" s="226"/>
      <c r="X210" s="52"/>
      <c r="Y210" s="432"/>
      <c r="Z210" s="227"/>
      <c r="AA210" s="226"/>
      <c r="AB210" s="52"/>
      <c r="AC210" s="432"/>
      <c r="AD210" s="227"/>
      <c r="AE210" s="226"/>
      <c r="AF210" s="52"/>
      <c r="AG210" s="432"/>
      <c r="AH210" s="227"/>
      <c r="AI210" s="226"/>
      <c r="AJ210" s="52"/>
      <c r="AK210" s="432"/>
      <c r="AL210" s="227"/>
      <c r="AM210" s="226"/>
      <c r="AN210" s="52"/>
      <c r="AO210" s="432"/>
      <c r="AP210" s="227"/>
      <c r="AQ210" s="226"/>
      <c r="AR210" s="52"/>
      <c r="AS210" s="432"/>
      <c r="AT210" s="227"/>
      <c r="AU210" s="226"/>
      <c r="AV210" s="52"/>
      <c r="AW210" s="432"/>
      <c r="AX210" s="227"/>
      <c r="AY210" s="226"/>
      <c r="AZ210" s="52"/>
      <c r="BA210" s="432"/>
      <c r="BB210" s="267"/>
      <c r="BC210" s="34"/>
      <c r="BD210" s="11"/>
      <c r="BE210" s="11"/>
      <c r="BF210" s="11"/>
      <c r="BG210" s="11"/>
      <c r="BH210" s="11"/>
      <c r="BI210" s="11"/>
      <c r="BJ210" s="11"/>
      <c r="BK210" s="11"/>
      <c r="BL210" s="11"/>
      <c r="BM210" s="127"/>
      <c r="BN210" s="11"/>
    </row>
    <row r="211" spans="1:70" ht="16.5" thickBot="1" x14ac:dyDescent="0.3">
      <c r="A211" s="108"/>
      <c r="B211" s="470" t="s">
        <v>140</v>
      </c>
      <c r="C211" s="63"/>
      <c r="D211" s="64"/>
      <c r="E211" s="62"/>
      <c r="F211" s="62"/>
      <c r="G211" s="228"/>
      <c r="H211" s="47"/>
      <c r="I211" s="31"/>
      <c r="J211" s="229">
        <f>SUM(J209,J184,J175,J165,J147,J122,J67,J21)</f>
        <v>13698.023716384479</v>
      </c>
      <c r="K211" s="228"/>
      <c r="L211" s="47"/>
      <c r="M211" s="31"/>
      <c r="N211" s="229">
        <f>SUM(N209,N184,N175,N165,N147,N122,N67,N21)</f>
        <v>20016.289115375886</v>
      </c>
      <c r="O211" s="228"/>
      <c r="P211" s="47"/>
      <c r="Q211" s="31"/>
      <c r="R211" s="229">
        <f>SUM(R209,R184,R175,R165,R147,R122,R67,R21)</f>
        <v>415783.78263426106</v>
      </c>
      <c r="S211" s="228"/>
      <c r="T211" s="47"/>
      <c r="U211" s="31"/>
      <c r="V211" s="229">
        <f>SUM(V209,V184,V175,V165,V147,V122,V67,V21)</f>
        <v>88900.021932497562</v>
      </c>
      <c r="W211" s="228"/>
      <c r="X211" s="47"/>
      <c r="Y211" s="31"/>
      <c r="Z211" s="229">
        <f>SUM(Z209,Z184,Z175,Z165,Z147,Z122,Z67,Z21)</f>
        <v>274546.52556904411</v>
      </c>
      <c r="AA211" s="228"/>
      <c r="AB211" s="47"/>
      <c r="AC211" s="31"/>
      <c r="AD211" s="229">
        <f>SUM(AD209,AD184,AD175,AD165,AD147,AD122,AD67,AD21)</f>
        <v>115012.14834727105</v>
      </c>
      <c r="AE211" s="228"/>
      <c r="AF211" s="47"/>
      <c r="AG211" s="31"/>
      <c r="AH211" s="229">
        <f>SUM(AH209,AH184,AH175,AH165,AH147,AH122,AH67,AH21)</f>
        <v>320449.52708369889</v>
      </c>
      <c r="AI211" s="228"/>
      <c r="AJ211" s="47"/>
      <c r="AK211" s="31"/>
      <c r="AL211" s="229">
        <f>SUM(AL209,AL184,AL175,AL165,AL147,AL122,AL67,AL21)</f>
        <v>26269.751159107196</v>
      </c>
      <c r="AM211" s="228"/>
      <c r="AN211" s="47"/>
      <c r="AO211" s="31"/>
      <c r="AP211" s="229">
        <f>SUM(AP209,AP184,AP175,AP165,AP147,AP122,AP67,AP21)</f>
        <v>19964.417245523702</v>
      </c>
      <c r="AQ211" s="228"/>
      <c r="AR211" s="47"/>
      <c r="AS211" s="31"/>
      <c r="AT211" s="229">
        <f>SUM(AT209,AT184,AT175,AT165,AT147,AT122,AT67,AT21)</f>
        <v>17511.970018121534</v>
      </c>
      <c r="AU211" s="228"/>
      <c r="AV211" s="47"/>
      <c r="AW211" s="31"/>
      <c r="AX211" s="229">
        <f>SUM(AX209,AX184,AX175,AX165,AX147,AX122,AX67,AX21)</f>
        <v>22065.828525291723</v>
      </c>
      <c r="AY211" s="228"/>
      <c r="AZ211" s="47"/>
      <c r="BA211" s="31"/>
      <c r="BB211" s="229">
        <f>SUM(BB209,BB165,BB147,BB122,BB67,BB21,BB184,BB175)</f>
        <v>19119.099963719196</v>
      </c>
      <c r="BC211" s="34"/>
      <c r="BD211" s="229">
        <f>SUM(BD209,BD165,BD147,BD122,BD67,BD21,BD184,BD175,BD76)</f>
        <v>1353337.3753102967</v>
      </c>
      <c r="BE211" s="39"/>
      <c r="BF211" s="229">
        <f>SUM(BF209,BF165,BF147,BF122,BF67,BF21,BF184,BF175,BF76)</f>
        <v>1295253.2200000002</v>
      </c>
      <c r="BG211" s="39"/>
      <c r="BH211" s="229">
        <f>SUM(BH209,BH165,BH147,BH122,BH67,BH21,BH184,BH175,BH76)</f>
        <v>626205.28615384619</v>
      </c>
      <c r="BI211" s="39"/>
      <c r="BJ211" s="229">
        <f>SUM(BJ209,BJ184,BJ175,BJ165,BJ147,BJ122,BJ76,BJ67,BJ21)</f>
        <v>1921458.5061538464</v>
      </c>
      <c r="BK211" s="39"/>
      <c r="BL211" s="229">
        <f>SUM(BL209,BL165,BL147,BL122,BL67,BL21)</f>
        <v>1188530.40998</v>
      </c>
      <c r="BM211" s="127"/>
      <c r="BN211" s="229">
        <f>SUM(BN209,BN165,BN147,BN122,BN67,BN21,BN184,BN175,BN76)</f>
        <v>1360065.7799999998</v>
      </c>
      <c r="BO211" s="409"/>
      <c r="BP211" s="409"/>
      <c r="BQ211" s="409"/>
      <c r="BR211" s="409"/>
    </row>
    <row r="212" spans="1:70" ht="13.5" thickBot="1" x14ac:dyDescent="0.25">
      <c r="A212" s="108"/>
      <c r="B212" s="471"/>
      <c r="C212" s="148"/>
      <c r="D212" s="149"/>
      <c r="E212" s="147"/>
      <c r="F212" s="147"/>
      <c r="G212" s="220"/>
      <c r="H212" s="150"/>
      <c r="I212" s="151"/>
      <c r="J212" s="221"/>
      <c r="K212" s="220"/>
      <c r="L212" s="150"/>
      <c r="M212" s="151"/>
      <c r="N212" s="221"/>
      <c r="O212" s="220"/>
      <c r="P212" s="150"/>
      <c r="Q212" s="151"/>
      <c r="R212" s="221"/>
      <c r="S212" s="220"/>
      <c r="T212" s="150"/>
      <c r="U212" s="151"/>
      <c r="V212" s="221"/>
      <c r="W212" s="220"/>
      <c r="X212" s="150"/>
      <c r="Y212" s="151"/>
      <c r="Z212" s="221"/>
      <c r="AA212" s="220"/>
      <c r="AB212" s="150"/>
      <c r="AC212" s="151"/>
      <c r="AD212" s="221"/>
      <c r="AE212" s="220"/>
      <c r="AF212" s="150"/>
      <c r="AG212" s="151"/>
      <c r="AH212" s="221"/>
      <c r="AI212" s="220"/>
      <c r="AJ212" s="150"/>
      <c r="AK212" s="151"/>
      <c r="AL212" s="221"/>
      <c r="AM212" s="220"/>
      <c r="AN212" s="150"/>
      <c r="AO212" s="151"/>
      <c r="AP212" s="221"/>
      <c r="AQ212" s="220"/>
      <c r="AR212" s="150"/>
      <c r="AS212" s="151"/>
      <c r="AT212" s="221"/>
      <c r="AU212" s="220"/>
      <c r="AV212" s="150"/>
      <c r="AW212" s="151"/>
      <c r="AX212" s="221"/>
      <c r="AY212" s="220"/>
      <c r="AZ212" s="150"/>
      <c r="BA212" s="151"/>
      <c r="BB212" s="264"/>
      <c r="BC212" s="151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472"/>
      <c r="BN212" s="152"/>
      <c r="BO212" s="395"/>
      <c r="BP212" s="409"/>
      <c r="BQ212" s="409"/>
      <c r="BR212" s="409"/>
    </row>
    <row r="213" spans="1:70" ht="13.5" thickBot="1" x14ac:dyDescent="0.25">
      <c r="A213" s="108"/>
      <c r="B213" s="128"/>
      <c r="C213" s="473"/>
      <c r="D213" s="33"/>
      <c r="E213" s="27"/>
      <c r="F213" s="27"/>
      <c r="G213" s="218"/>
      <c r="H213" s="46"/>
      <c r="I213" s="34"/>
      <c r="J213" s="219"/>
      <c r="K213" s="218"/>
      <c r="L213" s="46"/>
      <c r="M213" s="34"/>
      <c r="N213" s="219"/>
      <c r="O213" s="218"/>
      <c r="P213" s="46"/>
      <c r="Q213" s="34"/>
      <c r="R213" s="219"/>
      <c r="S213" s="218"/>
      <c r="T213" s="46"/>
      <c r="U213" s="34"/>
      <c r="V213" s="219"/>
      <c r="W213" s="218"/>
      <c r="X213" s="46"/>
      <c r="Y213" s="34"/>
      <c r="Z213" s="219"/>
      <c r="AA213" s="218"/>
      <c r="AB213" s="46"/>
      <c r="AC213" s="34"/>
      <c r="AD213" s="219"/>
      <c r="AE213" s="218"/>
      <c r="AF213" s="46"/>
      <c r="AG213" s="34"/>
      <c r="AH213" s="219"/>
      <c r="AI213" s="218"/>
      <c r="AJ213" s="46"/>
      <c r="AK213" s="34"/>
      <c r="AL213" s="219"/>
      <c r="AM213" s="218"/>
      <c r="AN213" s="46"/>
      <c r="AO213" s="34"/>
      <c r="AP213" s="219"/>
      <c r="AQ213" s="218"/>
      <c r="AR213" s="46"/>
      <c r="AS213" s="34"/>
      <c r="AT213" s="219"/>
      <c r="AU213" s="218"/>
      <c r="AV213" s="46"/>
      <c r="AW213" s="34"/>
      <c r="AX213" s="219"/>
      <c r="AY213" s="218"/>
      <c r="AZ213" s="46"/>
      <c r="BA213" s="34"/>
      <c r="BB213" s="263"/>
      <c r="BC213" s="34"/>
      <c r="BD213" s="50"/>
      <c r="BE213" s="50"/>
      <c r="BF213" s="50"/>
      <c r="BG213" s="50"/>
      <c r="BH213" s="50"/>
      <c r="BI213" s="50"/>
      <c r="BJ213" s="50"/>
      <c r="BK213" s="50"/>
      <c r="BL213" s="50"/>
      <c r="BM213" s="126"/>
      <c r="BN213" s="50"/>
      <c r="BO213" s="395"/>
      <c r="BP213" s="409"/>
      <c r="BQ213" s="409"/>
      <c r="BR213" s="409"/>
    </row>
    <row r="214" spans="1:70" x14ac:dyDescent="0.2">
      <c r="A214" s="163"/>
      <c r="B214" s="474"/>
      <c r="C214" s="165"/>
      <c r="D214" s="166"/>
      <c r="E214" s="164"/>
      <c r="F214" s="164"/>
      <c r="G214" s="222"/>
      <c r="H214" s="167"/>
      <c r="I214" s="168"/>
      <c r="J214" s="223"/>
      <c r="K214" s="222"/>
      <c r="L214" s="167"/>
      <c r="M214" s="168"/>
      <c r="N214" s="223"/>
      <c r="O214" s="222"/>
      <c r="P214" s="167"/>
      <c r="Q214" s="168"/>
      <c r="R214" s="223"/>
      <c r="S214" s="222"/>
      <c r="T214" s="167"/>
      <c r="U214" s="168"/>
      <c r="V214" s="223"/>
      <c r="W214" s="222"/>
      <c r="X214" s="167"/>
      <c r="Y214" s="168"/>
      <c r="Z214" s="223"/>
      <c r="AA214" s="222"/>
      <c r="AB214" s="167"/>
      <c r="AC214" s="168"/>
      <c r="AD214" s="223"/>
      <c r="AE214" s="222"/>
      <c r="AF214" s="167"/>
      <c r="AG214" s="168"/>
      <c r="AH214" s="223"/>
      <c r="AI214" s="222"/>
      <c r="AJ214" s="167"/>
      <c r="AK214" s="168"/>
      <c r="AL214" s="223"/>
      <c r="AM214" s="222"/>
      <c r="AN214" s="167"/>
      <c r="AO214" s="168"/>
      <c r="AP214" s="223"/>
      <c r="AQ214" s="222"/>
      <c r="AR214" s="167"/>
      <c r="AS214" s="168"/>
      <c r="AT214" s="223"/>
      <c r="AU214" s="222"/>
      <c r="AV214" s="167"/>
      <c r="AW214" s="168"/>
      <c r="AX214" s="223"/>
      <c r="AY214" s="222"/>
      <c r="AZ214" s="167"/>
      <c r="BA214" s="168"/>
      <c r="BB214" s="265"/>
      <c r="BC214" s="168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475"/>
      <c r="BN214" s="169"/>
      <c r="BO214" s="395"/>
      <c r="BP214" s="409"/>
      <c r="BQ214" s="409"/>
      <c r="BR214" s="409"/>
    </row>
    <row r="215" spans="1:70" ht="16.5" thickBot="1" x14ac:dyDescent="0.3">
      <c r="A215" s="170"/>
      <c r="B215" s="476" t="str">
        <f>'General Fund Budget Summary'!A59</f>
        <v>Overhead Expenses</v>
      </c>
      <c r="C215" s="23"/>
      <c r="D215" s="33"/>
      <c r="E215" s="27"/>
      <c r="F215" s="27"/>
      <c r="G215" s="218"/>
      <c r="H215" s="46"/>
      <c r="I215" s="34"/>
      <c r="J215" s="219"/>
      <c r="K215" s="218"/>
      <c r="L215" s="46"/>
      <c r="M215" s="34"/>
      <c r="N215" s="219"/>
      <c r="O215" s="218"/>
      <c r="P215" s="46"/>
      <c r="Q215" s="34"/>
      <c r="R215" s="219"/>
      <c r="S215" s="218"/>
      <c r="T215" s="46"/>
      <c r="U215" s="34"/>
      <c r="V215" s="219"/>
      <c r="W215" s="218"/>
      <c r="X215" s="46"/>
      <c r="Y215" s="34"/>
      <c r="Z215" s="219"/>
      <c r="AA215" s="218"/>
      <c r="AB215" s="46"/>
      <c r="AC215" s="34"/>
      <c r="AD215" s="219"/>
      <c r="AE215" s="218"/>
      <c r="AF215" s="46"/>
      <c r="AG215" s="34"/>
      <c r="AH215" s="219"/>
      <c r="AI215" s="218"/>
      <c r="AJ215" s="46"/>
      <c r="AK215" s="34"/>
      <c r="AL215" s="219"/>
      <c r="AM215" s="218"/>
      <c r="AN215" s="46"/>
      <c r="AO215" s="34"/>
      <c r="AP215" s="219"/>
      <c r="AQ215" s="218"/>
      <c r="AR215" s="46"/>
      <c r="AS215" s="34"/>
      <c r="AT215" s="219"/>
      <c r="AU215" s="218"/>
      <c r="AV215" s="46"/>
      <c r="AW215" s="34"/>
      <c r="AX215" s="219"/>
      <c r="AY215" s="218"/>
      <c r="AZ215" s="46"/>
      <c r="BA215" s="34"/>
      <c r="BB215" s="263"/>
      <c r="BC215" s="34"/>
      <c r="BD215" s="50"/>
      <c r="BE215" s="50"/>
      <c r="BF215" s="50"/>
      <c r="BG215" s="50"/>
      <c r="BH215" s="50"/>
      <c r="BI215" s="50"/>
      <c r="BJ215" s="50"/>
      <c r="BK215" s="50"/>
      <c r="BL215" s="50"/>
      <c r="BM215" s="126"/>
      <c r="BN215" s="50"/>
      <c r="BO215" s="395"/>
      <c r="BP215" s="409"/>
      <c r="BQ215" s="409"/>
      <c r="BR215" s="409"/>
    </row>
    <row r="216" spans="1:70" ht="5.0999999999999996" customHeight="1" x14ac:dyDescent="0.2">
      <c r="A216" s="170"/>
      <c r="B216" s="155"/>
      <c r="C216" s="156"/>
      <c r="D216" s="157"/>
      <c r="E216" s="158"/>
      <c r="F216" s="158"/>
      <c r="G216" s="224"/>
      <c r="H216" s="159"/>
      <c r="I216" s="160"/>
      <c r="J216" s="225"/>
      <c r="K216" s="224"/>
      <c r="L216" s="159"/>
      <c r="M216" s="160"/>
      <c r="N216" s="225"/>
      <c r="O216" s="224"/>
      <c r="P216" s="159"/>
      <c r="Q216" s="160"/>
      <c r="R216" s="225"/>
      <c r="S216" s="224"/>
      <c r="T216" s="159"/>
      <c r="U216" s="160"/>
      <c r="V216" s="225"/>
      <c r="W216" s="224"/>
      <c r="X216" s="159"/>
      <c r="Y216" s="160"/>
      <c r="Z216" s="225"/>
      <c r="AA216" s="224"/>
      <c r="AB216" s="159"/>
      <c r="AC216" s="160"/>
      <c r="AD216" s="225"/>
      <c r="AE216" s="224"/>
      <c r="AF216" s="159"/>
      <c r="AG216" s="160"/>
      <c r="AH216" s="225"/>
      <c r="AI216" s="224"/>
      <c r="AJ216" s="159"/>
      <c r="AK216" s="160"/>
      <c r="AL216" s="225"/>
      <c r="AM216" s="224"/>
      <c r="AN216" s="159"/>
      <c r="AO216" s="160"/>
      <c r="AP216" s="225"/>
      <c r="AQ216" s="224"/>
      <c r="AR216" s="159"/>
      <c r="AS216" s="160"/>
      <c r="AT216" s="225"/>
      <c r="AU216" s="224"/>
      <c r="AV216" s="159"/>
      <c r="AW216" s="160"/>
      <c r="AX216" s="225"/>
      <c r="AY216" s="224"/>
      <c r="AZ216" s="159"/>
      <c r="BA216" s="160"/>
      <c r="BB216" s="266"/>
      <c r="BC216" s="160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2"/>
      <c r="BN216" s="161"/>
      <c r="BO216" s="409"/>
      <c r="BP216" s="409"/>
    </row>
    <row r="217" spans="1:70" ht="5.0999999999999996" customHeight="1" x14ac:dyDescent="0.2">
      <c r="A217" s="170"/>
      <c r="B217" s="128"/>
      <c r="C217" s="32"/>
      <c r="D217" s="33"/>
      <c r="E217" s="27"/>
      <c r="F217" s="27"/>
      <c r="G217" s="218"/>
      <c r="H217" s="46"/>
      <c r="I217" s="34"/>
      <c r="J217" s="219"/>
      <c r="K217" s="218"/>
      <c r="L217" s="46"/>
      <c r="M217" s="34"/>
      <c r="N217" s="219"/>
      <c r="O217" s="218"/>
      <c r="P217" s="46"/>
      <c r="Q217" s="34"/>
      <c r="R217" s="219"/>
      <c r="S217" s="218"/>
      <c r="T217" s="46"/>
      <c r="U217" s="34"/>
      <c r="V217" s="219"/>
      <c r="W217" s="218"/>
      <c r="X217" s="46"/>
      <c r="Y217" s="34"/>
      <c r="Z217" s="219"/>
      <c r="AA217" s="218"/>
      <c r="AB217" s="46"/>
      <c r="AC217" s="34"/>
      <c r="AD217" s="219"/>
      <c r="AE217" s="218"/>
      <c r="AF217" s="46"/>
      <c r="AG217" s="34"/>
      <c r="AH217" s="219"/>
      <c r="AI217" s="218"/>
      <c r="AJ217" s="46"/>
      <c r="AK217" s="34"/>
      <c r="AL217" s="219"/>
      <c r="AM217" s="218"/>
      <c r="AN217" s="46"/>
      <c r="AO217" s="34"/>
      <c r="AP217" s="219"/>
      <c r="AQ217" s="218"/>
      <c r="AR217" s="46"/>
      <c r="AS217" s="34"/>
      <c r="AT217" s="219"/>
      <c r="AU217" s="218"/>
      <c r="AV217" s="46"/>
      <c r="AW217" s="34"/>
      <c r="AX217" s="219"/>
      <c r="AY217" s="218"/>
      <c r="AZ217" s="46"/>
      <c r="BA217" s="34"/>
      <c r="BB217" s="263"/>
      <c r="BC217" s="34"/>
      <c r="BD217" s="11"/>
      <c r="BE217" s="11"/>
      <c r="BF217" s="11"/>
      <c r="BG217" s="11"/>
      <c r="BH217" s="11"/>
      <c r="BI217" s="11"/>
      <c r="BJ217" s="11"/>
      <c r="BK217" s="11"/>
      <c r="BL217" s="11"/>
      <c r="BM217" s="127"/>
      <c r="BN217" s="11"/>
      <c r="BO217" s="409"/>
      <c r="BP217" s="409"/>
    </row>
    <row r="218" spans="1:70" x14ac:dyDescent="0.2">
      <c r="A218" s="598" t="s">
        <v>131</v>
      </c>
      <c r="B218" s="128"/>
      <c r="C218" s="97">
        <f>'General Fund Budget Summary'!A61</f>
        <v>50000</v>
      </c>
      <c r="D218" s="109" t="str">
        <f>'General Fund Budget Summary'!B61</f>
        <v>County Treasurer Fees</v>
      </c>
      <c r="E218" s="110"/>
      <c r="F218" s="204">
        <v>18000</v>
      </c>
      <c r="G218" s="211">
        <v>1</v>
      </c>
      <c r="H218" s="105" t="s">
        <v>100</v>
      </c>
      <c r="I218" s="410">
        <f>18000/12</f>
        <v>1500</v>
      </c>
      <c r="J218" s="212">
        <f t="shared" ref="J218:J220" si="854">I218*G218</f>
        <v>1500</v>
      </c>
      <c r="K218" s="211">
        <v>1</v>
      </c>
      <c r="L218" s="248" t="str">
        <f>H218</f>
        <v>Admin</v>
      </c>
      <c r="M218" s="410">
        <f>J218</f>
        <v>1500</v>
      </c>
      <c r="N218" s="212">
        <f t="shared" ref="N218:N220" si="855">M218*K218</f>
        <v>1500</v>
      </c>
      <c r="O218" s="211">
        <v>1</v>
      </c>
      <c r="P218" s="248" t="str">
        <f>L218</f>
        <v>Admin</v>
      </c>
      <c r="Q218" s="410">
        <f>M218</f>
        <v>1500</v>
      </c>
      <c r="R218" s="212">
        <f t="shared" ref="R218:R220" si="856">Q218*O218</f>
        <v>1500</v>
      </c>
      <c r="S218" s="211">
        <v>1</v>
      </c>
      <c r="T218" s="248" t="str">
        <f>P218</f>
        <v>Admin</v>
      </c>
      <c r="U218" s="410">
        <f>Q218</f>
        <v>1500</v>
      </c>
      <c r="V218" s="212">
        <f t="shared" ref="V218:V220" si="857">U218*S218</f>
        <v>1500</v>
      </c>
      <c r="W218" s="211">
        <v>1</v>
      </c>
      <c r="X218" s="248" t="str">
        <f>T218</f>
        <v>Admin</v>
      </c>
      <c r="Y218" s="410">
        <f>U218</f>
        <v>1500</v>
      </c>
      <c r="Z218" s="212">
        <f t="shared" ref="Z218:Z220" si="858">Y218*W218</f>
        <v>1500</v>
      </c>
      <c r="AA218" s="211">
        <v>1</v>
      </c>
      <c r="AB218" s="248" t="str">
        <f>X218</f>
        <v>Admin</v>
      </c>
      <c r="AC218" s="410">
        <f>Y218</f>
        <v>1500</v>
      </c>
      <c r="AD218" s="212">
        <f t="shared" ref="AD218:AD220" si="859">AC218*AA218</f>
        <v>1500</v>
      </c>
      <c r="AE218" s="211">
        <v>1</v>
      </c>
      <c r="AF218" s="248" t="str">
        <f>AB218</f>
        <v>Admin</v>
      </c>
      <c r="AG218" s="410">
        <f>AC218</f>
        <v>1500</v>
      </c>
      <c r="AH218" s="212">
        <f t="shared" ref="AH218:AH220" si="860">AG218*AE218</f>
        <v>1500</v>
      </c>
      <c r="AI218" s="211">
        <v>1</v>
      </c>
      <c r="AJ218" s="248" t="str">
        <f>AF218</f>
        <v>Admin</v>
      </c>
      <c r="AK218" s="410">
        <f>AG218</f>
        <v>1500</v>
      </c>
      <c r="AL218" s="212">
        <f t="shared" ref="AL218:AL220" si="861">AK218*AI218</f>
        <v>1500</v>
      </c>
      <c r="AM218" s="211">
        <v>1</v>
      </c>
      <c r="AN218" s="248" t="str">
        <f>AJ218</f>
        <v>Admin</v>
      </c>
      <c r="AO218" s="410">
        <f>AK218</f>
        <v>1500</v>
      </c>
      <c r="AP218" s="212">
        <f t="shared" ref="AP218:AP220" si="862">AO218*AM218</f>
        <v>1500</v>
      </c>
      <c r="AQ218" s="211">
        <v>1</v>
      </c>
      <c r="AR218" s="248" t="str">
        <f>AN218</f>
        <v>Admin</v>
      </c>
      <c r="AS218" s="410">
        <f>AO218</f>
        <v>1500</v>
      </c>
      <c r="AT218" s="212">
        <f t="shared" ref="AT218:AT220" si="863">AS218*AQ218</f>
        <v>1500</v>
      </c>
      <c r="AU218" s="211">
        <v>1</v>
      </c>
      <c r="AV218" s="248" t="str">
        <f>AR218</f>
        <v>Admin</v>
      </c>
      <c r="AW218" s="410">
        <f>AS218</f>
        <v>1500</v>
      </c>
      <c r="AX218" s="212">
        <f t="shared" ref="AX218:AX220" si="864">AW218*AU218</f>
        <v>1500</v>
      </c>
      <c r="AY218" s="211">
        <v>1</v>
      </c>
      <c r="AZ218" s="248" t="str">
        <f>AV218</f>
        <v>Admin</v>
      </c>
      <c r="BA218" s="410">
        <f>AW218</f>
        <v>1500</v>
      </c>
      <c r="BB218" s="260">
        <f t="shared" ref="BB218:BB220" si="865">BA218*AY218</f>
        <v>1500</v>
      </c>
      <c r="BC218" s="94"/>
      <c r="BD218" s="587">
        <f t="shared" ref="BD218:BD220" si="866">SUM(BB218,AX218,AT218,AP218,AL218,AH218,AD218,Z218,R218,N218,J218,V218,)</f>
        <v>18000</v>
      </c>
      <c r="BE218" s="588"/>
      <c r="BF218" s="587">
        <v>15834.58</v>
      </c>
      <c r="BG218" s="588"/>
      <c r="BH218" s="587">
        <v>4000</v>
      </c>
      <c r="BI218" s="588"/>
      <c r="BJ218" s="587">
        <f>SUM(BF218,BH218)</f>
        <v>19834.580000000002</v>
      </c>
      <c r="BK218" s="588"/>
      <c r="BL218" s="587">
        <v>15000</v>
      </c>
      <c r="BM218" s="127"/>
      <c r="BN218" s="587">
        <v>16693.62</v>
      </c>
      <c r="BO218" s="409"/>
      <c r="BP218" s="718"/>
    </row>
    <row r="219" spans="1:70" x14ac:dyDescent="0.2">
      <c r="A219" s="170"/>
      <c r="B219" s="128"/>
      <c r="C219" s="95"/>
      <c r="D219" s="98"/>
      <c r="E219" s="100"/>
      <c r="F219" s="616"/>
      <c r="G219" s="590"/>
      <c r="H219" s="591"/>
      <c r="I219" s="592"/>
      <c r="J219" s="593">
        <f t="shared" si="854"/>
        <v>0</v>
      </c>
      <c r="K219" s="590"/>
      <c r="L219" s="248">
        <f t="shared" ref="L219:L220" si="867">H219</f>
        <v>0</v>
      </c>
      <c r="M219" s="592"/>
      <c r="N219" s="593">
        <f t="shared" si="855"/>
        <v>0</v>
      </c>
      <c r="O219" s="590"/>
      <c r="P219" s="248">
        <f t="shared" ref="P219:P220" si="868">L219</f>
        <v>0</v>
      </c>
      <c r="Q219" s="592"/>
      <c r="R219" s="593">
        <f t="shared" si="856"/>
        <v>0</v>
      </c>
      <c r="S219" s="590"/>
      <c r="T219" s="248">
        <f t="shared" ref="T219:T220" si="869">P219</f>
        <v>0</v>
      </c>
      <c r="U219" s="592"/>
      <c r="V219" s="593">
        <f t="shared" si="857"/>
        <v>0</v>
      </c>
      <c r="W219" s="590"/>
      <c r="X219" s="248">
        <f t="shared" ref="X219:X220" si="870">T219</f>
        <v>0</v>
      </c>
      <c r="Y219" s="592"/>
      <c r="Z219" s="593">
        <f t="shared" si="858"/>
        <v>0</v>
      </c>
      <c r="AA219" s="590"/>
      <c r="AB219" s="248">
        <f t="shared" ref="AB219:AB220" si="871">X219</f>
        <v>0</v>
      </c>
      <c r="AC219" s="592"/>
      <c r="AD219" s="593">
        <f t="shared" si="859"/>
        <v>0</v>
      </c>
      <c r="AE219" s="590"/>
      <c r="AF219" s="248">
        <f t="shared" ref="AF219:AF220" si="872">AB219</f>
        <v>0</v>
      </c>
      <c r="AG219" s="592"/>
      <c r="AH219" s="593">
        <f t="shared" si="860"/>
        <v>0</v>
      </c>
      <c r="AI219" s="590"/>
      <c r="AJ219" s="248">
        <f t="shared" ref="AJ219:AJ220" si="873">AF219</f>
        <v>0</v>
      </c>
      <c r="AK219" s="592"/>
      <c r="AL219" s="593">
        <f t="shared" si="861"/>
        <v>0</v>
      </c>
      <c r="AM219" s="590"/>
      <c r="AN219" s="248">
        <f t="shared" ref="AN219:AN220" si="874">AJ219</f>
        <v>0</v>
      </c>
      <c r="AO219" s="592"/>
      <c r="AP219" s="593">
        <f t="shared" si="862"/>
        <v>0</v>
      </c>
      <c r="AQ219" s="590"/>
      <c r="AR219" s="248">
        <f t="shared" ref="AR219:AR220" si="875">AN219</f>
        <v>0</v>
      </c>
      <c r="AS219" s="592"/>
      <c r="AT219" s="593">
        <f t="shared" si="863"/>
        <v>0</v>
      </c>
      <c r="AU219" s="590"/>
      <c r="AV219" s="248">
        <f t="shared" ref="AV219:AV220" si="876">AR219</f>
        <v>0</v>
      </c>
      <c r="AW219" s="592"/>
      <c r="AX219" s="593">
        <f t="shared" si="864"/>
        <v>0</v>
      </c>
      <c r="AY219" s="590"/>
      <c r="AZ219" s="248">
        <f t="shared" ref="AZ219:AZ220" si="877">AV219</f>
        <v>0</v>
      </c>
      <c r="BA219" s="592"/>
      <c r="BB219" s="595">
        <f t="shared" si="865"/>
        <v>0</v>
      </c>
      <c r="BC219" s="94"/>
      <c r="BD219" s="596">
        <f t="shared" si="866"/>
        <v>0</v>
      </c>
      <c r="BE219" s="596"/>
      <c r="BF219" s="710"/>
      <c r="BG219" s="596"/>
      <c r="BH219" s="710"/>
      <c r="BI219" s="596"/>
      <c r="BJ219" s="596">
        <v>0</v>
      </c>
      <c r="BK219" s="596"/>
      <c r="BL219" s="596">
        <v>0</v>
      </c>
      <c r="BM219" s="127"/>
      <c r="BN219" s="596"/>
      <c r="BO219" s="409"/>
      <c r="BP219" s="715"/>
    </row>
    <row r="220" spans="1:70" x14ac:dyDescent="0.2">
      <c r="A220" s="170"/>
      <c r="B220" s="128"/>
      <c r="C220" s="95"/>
      <c r="D220" s="98"/>
      <c r="E220" s="100"/>
      <c r="F220" s="477"/>
      <c r="G220" s="213"/>
      <c r="H220" s="106"/>
      <c r="I220" s="411"/>
      <c r="J220" s="214">
        <f t="shared" si="854"/>
        <v>0</v>
      </c>
      <c r="K220" s="213"/>
      <c r="L220" s="248">
        <f t="shared" si="867"/>
        <v>0</v>
      </c>
      <c r="M220" s="411"/>
      <c r="N220" s="214">
        <f t="shared" si="855"/>
        <v>0</v>
      </c>
      <c r="O220" s="213"/>
      <c r="P220" s="248">
        <f t="shared" si="868"/>
        <v>0</v>
      </c>
      <c r="Q220" s="411"/>
      <c r="R220" s="214">
        <f t="shared" si="856"/>
        <v>0</v>
      </c>
      <c r="S220" s="213"/>
      <c r="T220" s="248">
        <f t="shared" si="869"/>
        <v>0</v>
      </c>
      <c r="U220" s="411"/>
      <c r="V220" s="214">
        <f t="shared" si="857"/>
        <v>0</v>
      </c>
      <c r="W220" s="213"/>
      <c r="X220" s="248">
        <f t="shared" si="870"/>
        <v>0</v>
      </c>
      <c r="Y220" s="411"/>
      <c r="Z220" s="214">
        <f t="shared" si="858"/>
        <v>0</v>
      </c>
      <c r="AA220" s="213"/>
      <c r="AB220" s="248">
        <f t="shared" si="871"/>
        <v>0</v>
      </c>
      <c r="AC220" s="411"/>
      <c r="AD220" s="214">
        <f t="shared" si="859"/>
        <v>0</v>
      </c>
      <c r="AE220" s="213"/>
      <c r="AF220" s="248">
        <f t="shared" si="872"/>
        <v>0</v>
      </c>
      <c r="AG220" s="411"/>
      <c r="AH220" s="214">
        <f t="shared" si="860"/>
        <v>0</v>
      </c>
      <c r="AI220" s="213"/>
      <c r="AJ220" s="248">
        <f t="shared" si="873"/>
        <v>0</v>
      </c>
      <c r="AK220" s="411"/>
      <c r="AL220" s="214">
        <f t="shared" si="861"/>
        <v>0</v>
      </c>
      <c r="AM220" s="213"/>
      <c r="AN220" s="248">
        <f t="shared" si="874"/>
        <v>0</v>
      </c>
      <c r="AO220" s="411"/>
      <c r="AP220" s="214">
        <f t="shared" si="862"/>
        <v>0</v>
      </c>
      <c r="AQ220" s="213"/>
      <c r="AR220" s="248">
        <f t="shared" si="875"/>
        <v>0</v>
      </c>
      <c r="AS220" s="411"/>
      <c r="AT220" s="214">
        <f t="shared" si="863"/>
        <v>0</v>
      </c>
      <c r="AU220" s="213"/>
      <c r="AV220" s="248">
        <f t="shared" si="876"/>
        <v>0</v>
      </c>
      <c r="AW220" s="411"/>
      <c r="AX220" s="214">
        <f t="shared" si="864"/>
        <v>0</v>
      </c>
      <c r="AY220" s="213"/>
      <c r="AZ220" s="248">
        <f t="shared" si="877"/>
        <v>0</v>
      </c>
      <c r="BA220" s="411"/>
      <c r="BB220" s="261">
        <f t="shared" si="865"/>
        <v>0</v>
      </c>
      <c r="BC220" s="94"/>
      <c r="BD220" s="596">
        <f t="shared" si="866"/>
        <v>0</v>
      </c>
      <c r="BE220" s="596"/>
      <c r="BF220" s="596">
        <v>0</v>
      </c>
      <c r="BG220" s="596"/>
      <c r="BH220" s="596">
        <v>0</v>
      </c>
      <c r="BI220" s="596"/>
      <c r="BJ220" s="596">
        <v>0</v>
      </c>
      <c r="BK220" s="596"/>
      <c r="BL220" s="596">
        <v>0</v>
      </c>
      <c r="BM220" s="127"/>
      <c r="BN220" s="596"/>
      <c r="BO220" s="409"/>
      <c r="BP220" s="409"/>
    </row>
    <row r="221" spans="1:70" x14ac:dyDescent="0.2">
      <c r="A221" s="170"/>
      <c r="B221" s="128"/>
      <c r="C221" s="96"/>
      <c r="D221" s="99"/>
      <c r="E221" s="101"/>
      <c r="F221" s="102"/>
      <c r="G221" s="215"/>
      <c r="H221" s="103"/>
      <c r="I221" s="104" t="s">
        <v>132</v>
      </c>
      <c r="J221" s="214">
        <f>SUM(J218:J220)</f>
        <v>1500</v>
      </c>
      <c r="K221" s="215"/>
      <c r="L221" s="103"/>
      <c r="M221" s="104" t="s">
        <v>118</v>
      </c>
      <c r="N221" s="214">
        <f>SUM(N218:N220)</f>
        <v>1500</v>
      </c>
      <c r="O221" s="215"/>
      <c r="P221" s="103"/>
      <c r="Q221" s="104" t="s">
        <v>119</v>
      </c>
      <c r="R221" s="214">
        <f>SUM(R218:R220)</f>
        <v>1500</v>
      </c>
      <c r="S221" s="215"/>
      <c r="T221" s="103"/>
      <c r="U221" s="104" t="s">
        <v>120</v>
      </c>
      <c r="V221" s="214">
        <f>SUM(V218:V220)</f>
        <v>1500</v>
      </c>
      <c r="W221" s="215"/>
      <c r="X221" s="103"/>
      <c r="Y221" s="104" t="s">
        <v>121</v>
      </c>
      <c r="Z221" s="214">
        <f>SUM(Z218:Z220)</f>
        <v>1500</v>
      </c>
      <c r="AA221" s="215"/>
      <c r="AB221" s="103"/>
      <c r="AC221" s="104" t="s">
        <v>122</v>
      </c>
      <c r="AD221" s="214">
        <f>SUM(AD218:AD220)</f>
        <v>1500</v>
      </c>
      <c r="AE221" s="215"/>
      <c r="AF221" s="103"/>
      <c r="AG221" s="104" t="s">
        <v>123</v>
      </c>
      <c r="AH221" s="214">
        <f>SUM(AH218:AH220)</f>
        <v>1500</v>
      </c>
      <c r="AI221" s="215"/>
      <c r="AJ221" s="103"/>
      <c r="AK221" s="104" t="s">
        <v>124</v>
      </c>
      <c r="AL221" s="214">
        <f>SUM(AL218:AL220)</f>
        <v>1500</v>
      </c>
      <c r="AM221" s="215"/>
      <c r="AN221" s="103"/>
      <c r="AO221" s="104" t="s">
        <v>125</v>
      </c>
      <c r="AP221" s="214">
        <f>SUM(AP218:AP220)</f>
        <v>1500</v>
      </c>
      <c r="AQ221" s="215"/>
      <c r="AR221" s="103"/>
      <c r="AS221" s="104" t="s">
        <v>126</v>
      </c>
      <c r="AT221" s="214">
        <f>SUM(AT218:AT220)</f>
        <v>1500</v>
      </c>
      <c r="AU221" s="215"/>
      <c r="AV221" s="103"/>
      <c r="AW221" s="104" t="s">
        <v>127</v>
      </c>
      <c r="AX221" s="214">
        <f>SUM(AX218:AX220)</f>
        <v>1500</v>
      </c>
      <c r="AY221" s="215"/>
      <c r="AZ221" s="103"/>
      <c r="BA221" s="104" t="s">
        <v>128</v>
      </c>
      <c r="BB221" s="261">
        <f>SUM(BB218:BB220)</f>
        <v>1500</v>
      </c>
      <c r="BC221" s="94"/>
      <c r="BD221" s="93">
        <f>SUM(BD218:BD220)</f>
        <v>18000</v>
      </c>
      <c r="BE221" s="92"/>
      <c r="BF221" s="93">
        <f>SUM(BF218:BF220)</f>
        <v>15834.58</v>
      </c>
      <c r="BG221" s="92"/>
      <c r="BH221" s="93">
        <f>SUM(BH218:BH220)</f>
        <v>4000</v>
      </c>
      <c r="BI221" s="92"/>
      <c r="BJ221" s="93">
        <f>SUM(BF221,BH221)</f>
        <v>19834.580000000002</v>
      </c>
      <c r="BK221" s="92"/>
      <c r="BL221" s="93">
        <v>15000</v>
      </c>
      <c r="BM221" s="127"/>
      <c r="BN221" s="93">
        <f>SUM(BN218:BN220)</f>
        <v>16693.62</v>
      </c>
      <c r="BO221" s="409"/>
      <c r="BP221" s="409"/>
    </row>
    <row r="222" spans="1:70" ht="5.0999999999999996" customHeight="1" x14ac:dyDescent="0.2">
      <c r="A222" s="170"/>
      <c r="B222" s="128"/>
      <c r="C222" s="32"/>
      <c r="D222" s="33"/>
      <c r="E222" s="27"/>
      <c r="F222" s="27"/>
      <c r="G222" s="218"/>
      <c r="H222" s="46"/>
      <c r="I222" s="34"/>
      <c r="J222" s="219"/>
      <c r="K222" s="218"/>
      <c r="L222" s="46"/>
      <c r="M222" s="34"/>
      <c r="N222" s="219"/>
      <c r="O222" s="218"/>
      <c r="P222" s="46"/>
      <c r="Q222" s="34"/>
      <c r="R222" s="219"/>
      <c r="S222" s="218"/>
      <c r="T222" s="46"/>
      <c r="U222" s="34"/>
      <c r="V222" s="219"/>
      <c r="W222" s="218"/>
      <c r="X222" s="46"/>
      <c r="Y222" s="34"/>
      <c r="Z222" s="219"/>
      <c r="AA222" s="218"/>
      <c r="AB222" s="46"/>
      <c r="AC222" s="34"/>
      <c r="AD222" s="219"/>
      <c r="AE222" s="218"/>
      <c r="AF222" s="46"/>
      <c r="AG222" s="34"/>
      <c r="AH222" s="219"/>
      <c r="AI222" s="218"/>
      <c r="AJ222" s="46"/>
      <c r="AK222" s="34"/>
      <c r="AL222" s="219"/>
      <c r="AM222" s="218"/>
      <c r="AN222" s="46"/>
      <c r="AO222" s="34"/>
      <c r="AP222" s="219"/>
      <c r="AQ222" s="218"/>
      <c r="AR222" s="46"/>
      <c r="AS222" s="34"/>
      <c r="AT222" s="219"/>
      <c r="AU222" s="218"/>
      <c r="AV222" s="46"/>
      <c r="AW222" s="34"/>
      <c r="AX222" s="219"/>
      <c r="AY222" s="218"/>
      <c r="AZ222" s="46"/>
      <c r="BA222" s="34"/>
      <c r="BB222" s="263"/>
      <c r="BC222" s="34"/>
      <c r="BD222" s="11"/>
      <c r="BE222" s="11"/>
      <c r="BF222" s="11"/>
      <c r="BG222" s="11"/>
      <c r="BH222" s="11"/>
      <c r="BI222" s="11"/>
      <c r="BJ222" s="11"/>
      <c r="BK222" s="11"/>
      <c r="BL222" s="11"/>
      <c r="BM222" s="127"/>
      <c r="BN222" s="11"/>
      <c r="BO222" s="409"/>
      <c r="BP222" s="409"/>
    </row>
    <row r="223" spans="1:70" x14ac:dyDescent="0.2">
      <c r="A223" s="170"/>
      <c r="B223" s="128"/>
      <c r="C223" s="599">
        <f>'General Fund Budget Summary'!A62</f>
        <v>51000</v>
      </c>
      <c r="D223" s="600" t="str">
        <f>'General Fund Budget Summary'!B62</f>
        <v>General Overhead</v>
      </c>
      <c r="E223" s="601"/>
      <c r="F223" s="602"/>
      <c r="G223" s="603"/>
      <c r="H223" s="604"/>
      <c r="I223" s="605"/>
      <c r="J223" s="606"/>
      <c r="K223" s="603"/>
      <c r="L223" s="604"/>
      <c r="M223" s="605"/>
      <c r="N223" s="606"/>
      <c r="O223" s="603"/>
      <c r="P223" s="604"/>
      <c r="Q223" s="605"/>
      <c r="R223" s="606"/>
      <c r="S223" s="603"/>
      <c r="T223" s="604"/>
      <c r="U223" s="605"/>
      <c r="V223" s="606"/>
      <c r="W223" s="603"/>
      <c r="X223" s="604"/>
      <c r="Y223" s="605"/>
      <c r="Z223" s="606"/>
      <c r="AA223" s="603"/>
      <c r="AB223" s="604"/>
      <c r="AC223" s="605"/>
      <c r="AD223" s="606"/>
      <c r="AE223" s="603"/>
      <c r="AF223" s="604"/>
      <c r="AG223" s="605"/>
      <c r="AH223" s="606"/>
      <c r="AI223" s="603"/>
      <c r="AJ223" s="604"/>
      <c r="AK223" s="605"/>
      <c r="AL223" s="606"/>
      <c r="AM223" s="603"/>
      <c r="AN223" s="604"/>
      <c r="AO223" s="605"/>
      <c r="AP223" s="606"/>
      <c r="AQ223" s="603"/>
      <c r="AR223" s="604"/>
      <c r="AS223" s="605"/>
      <c r="AT223" s="606"/>
      <c r="AU223" s="603"/>
      <c r="AV223" s="604"/>
      <c r="AW223" s="605"/>
      <c r="AX223" s="606"/>
      <c r="AY223" s="603"/>
      <c r="AZ223" s="604"/>
      <c r="BA223" s="605"/>
      <c r="BB223" s="607"/>
      <c r="BC223" s="34"/>
      <c r="BD223" s="608"/>
      <c r="BE223" s="608"/>
      <c r="BF223" s="608"/>
      <c r="BG223" s="608"/>
      <c r="BH223" s="608"/>
      <c r="BI223" s="608"/>
      <c r="BJ223" s="608"/>
      <c r="BK223" s="608"/>
      <c r="BL223" s="608"/>
      <c r="BM223" s="131"/>
      <c r="BN223" s="608"/>
      <c r="BO223" s="409"/>
      <c r="BP223" s="409"/>
    </row>
    <row r="224" spans="1:70" ht="5.0999999999999996" customHeight="1" x14ac:dyDescent="0.2">
      <c r="A224" s="170"/>
      <c r="B224" s="128"/>
      <c r="C224" s="609"/>
      <c r="D224" s="610"/>
      <c r="E224" s="611"/>
      <c r="F224" s="612"/>
      <c r="G224" s="603"/>
      <c r="H224" s="604"/>
      <c r="I224" s="605"/>
      <c r="J224" s="606"/>
      <c r="K224" s="603"/>
      <c r="L224" s="604"/>
      <c r="M224" s="605"/>
      <c r="N224" s="606"/>
      <c r="O224" s="603"/>
      <c r="P224" s="604"/>
      <c r="Q224" s="605"/>
      <c r="R224" s="606"/>
      <c r="S224" s="603"/>
      <c r="T224" s="604"/>
      <c r="U224" s="605"/>
      <c r="V224" s="606"/>
      <c r="W224" s="603"/>
      <c r="X224" s="604"/>
      <c r="Y224" s="605"/>
      <c r="Z224" s="606"/>
      <c r="AA224" s="603"/>
      <c r="AB224" s="604"/>
      <c r="AC224" s="605"/>
      <c r="AD224" s="606"/>
      <c r="AE224" s="603"/>
      <c r="AF224" s="604"/>
      <c r="AG224" s="605"/>
      <c r="AH224" s="606"/>
      <c r="AI224" s="603"/>
      <c r="AJ224" s="604"/>
      <c r="AK224" s="605"/>
      <c r="AL224" s="606"/>
      <c r="AM224" s="603"/>
      <c r="AN224" s="604"/>
      <c r="AO224" s="605"/>
      <c r="AP224" s="606"/>
      <c r="AQ224" s="603"/>
      <c r="AR224" s="604"/>
      <c r="AS224" s="605"/>
      <c r="AT224" s="606"/>
      <c r="AU224" s="603"/>
      <c r="AV224" s="604"/>
      <c r="AW224" s="605"/>
      <c r="AX224" s="606"/>
      <c r="AY224" s="603"/>
      <c r="AZ224" s="604"/>
      <c r="BA224" s="605"/>
      <c r="BB224" s="607"/>
      <c r="BC224" s="34"/>
      <c r="BD224" s="613"/>
      <c r="BE224" s="608"/>
      <c r="BF224" s="613"/>
      <c r="BG224" s="608"/>
      <c r="BH224" s="613"/>
      <c r="BI224" s="608"/>
      <c r="BJ224" s="613"/>
      <c r="BK224" s="608"/>
      <c r="BL224" s="613"/>
      <c r="BM224" s="131"/>
      <c r="BN224" s="613"/>
      <c r="BO224" s="409"/>
      <c r="BP224" s="409"/>
    </row>
    <row r="225" spans="1:69" x14ac:dyDescent="0.2">
      <c r="A225" s="170"/>
      <c r="B225" s="128"/>
      <c r="C225" s="614">
        <f>'General Fund Budget Summary'!A63</f>
        <v>51005</v>
      </c>
      <c r="D225" s="615"/>
      <c r="E225" s="615" t="str">
        <f>'General Fund Budget Summary'!C63</f>
        <v>Subscriptions &amp; Memberships</v>
      </c>
      <c r="F225" s="616" t="s">
        <v>545</v>
      </c>
      <c r="G225" s="617">
        <v>1</v>
      </c>
      <c r="H225" s="105" t="s">
        <v>100</v>
      </c>
      <c r="I225" s="618">
        <v>900</v>
      </c>
      <c r="J225" s="619">
        <f>I225*G225</f>
        <v>900</v>
      </c>
      <c r="K225" s="617">
        <v>1</v>
      </c>
      <c r="L225" s="248" t="str">
        <f>H225</f>
        <v>Admin</v>
      </c>
      <c r="M225" s="410">
        <v>0</v>
      </c>
      <c r="N225" s="212">
        <f>M225*K225</f>
        <v>0</v>
      </c>
      <c r="O225" s="211">
        <v>1</v>
      </c>
      <c r="P225" s="248" t="str">
        <f>L225</f>
        <v>Admin</v>
      </c>
      <c r="Q225" s="410">
        <f>M225</f>
        <v>0</v>
      </c>
      <c r="R225" s="212">
        <f>Q225*O225</f>
        <v>0</v>
      </c>
      <c r="S225" s="211">
        <v>1</v>
      </c>
      <c r="T225" s="248" t="str">
        <f>P225</f>
        <v>Admin</v>
      </c>
      <c r="U225" s="410">
        <f>Q225</f>
        <v>0</v>
      </c>
      <c r="V225" s="212">
        <f>U225*S225</f>
        <v>0</v>
      </c>
      <c r="W225" s="211">
        <v>1</v>
      </c>
      <c r="X225" s="248" t="str">
        <f>T225</f>
        <v>Admin</v>
      </c>
      <c r="Y225" s="410">
        <f>U225</f>
        <v>0</v>
      </c>
      <c r="Z225" s="212">
        <f>Y225*W225</f>
        <v>0</v>
      </c>
      <c r="AA225" s="211">
        <v>1</v>
      </c>
      <c r="AB225" s="248" t="str">
        <f>X225</f>
        <v>Admin</v>
      </c>
      <c r="AC225" s="410">
        <f>Y225</f>
        <v>0</v>
      </c>
      <c r="AD225" s="212">
        <f t="shared" ref="AD225:AD240" si="878">AC225*AA225</f>
        <v>0</v>
      </c>
      <c r="AE225" s="211">
        <v>1</v>
      </c>
      <c r="AF225" s="248" t="str">
        <f>AB225</f>
        <v>Admin</v>
      </c>
      <c r="AG225" s="410">
        <f>AC225</f>
        <v>0</v>
      </c>
      <c r="AH225" s="212">
        <f>AG225*AE225</f>
        <v>0</v>
      </c>
      <c r="AI225" s="211">
        <v>1</v>
      </c>
      <c r="AJ225" s="248" t="str">
        <f>AF225</f>
        <v>Admin</v>
      </c>
      <c r="AK225" s="410">
        <f>AG225</f>
        <v>0</v>
      </c>
      <c r="AL225" s="212">
        <f>AK225*AI225</f>
        <v>0</v>
      </c>
      <c r="AM225" s="211">
        <v>1</v>
      </c>
      <c r="AN225" s="248" t="str">
        <f>AJ225</f>
        <v>Admin</v>
      </c>
      <c r="AO225" s="410">
        <f>AK225</f>
        <v>0</v>
      </c>
      <c r="AP225" s="212">
        <f>AO225*AM225</f>
        <v>0</v>
      </c>
      <c r="AQ225" s="211">
        <v>1</v>
      </c>
      <c r="AR225" s="248" t="str">
        <f>AN225</f>
        <v>Admin</v>
      </c>
      <c r="AS225" s="410">
        <f>AO225</f>
        <v>0</v>
      </c>
      <c r="AT225" s="212">
        <f>AS225*AQ225</f>
        <v>0</v>
      </c>
      <c r="AU225" s="211">
        <v>1</v>
      </c>
      <c r="AV225" s="248" t="str">
        <f>AR225</f>
        <v>Admin</v>
      </c>
      <c r="AW225" s="410">
        <f>AS225</f>
        <v>0</v>
      </c>
      <c r="AX225" s="212">
        <f>AW225*AU225</f>
        <v>0</v>
      </c>
      <c r="AY225" s="211">
        <v>1</v>
      </c>
      <c r="AZ225" s="248" t="str">
        <f>AV225</f>
        <v>Admin</v>
      </c>
      <c r="BA225" s="410">
        <f>AW225</f>
        <v>0</v>
      </c>
      <c r="BB225" s="620">
        <f>BA225*AY225</f>
        <v>0</v>
      </c>
      <c r="BC225" s="34"/>
      <c r="BD225" s="621">
        <f t="shared" ref="BD225:BD240" si="879">SUM(BB225,AX225,AT225,AP225,AL225,AH225,AD225,Z225,R225,N225,J225,V225,)</f>
        <v>900</v>
      </c>
      <c r="BE225" s="608"/>
      <c r="BF225" s="621">
        <v>7863.49</v>
      </c>
      <c r="BG225" s="608"/>
      <c r="BH225" s="621">
        <v>388</v>
      </c>
      <c r="BI225" s="608"/>
      <c r="BJ225" s="621">
        <f>SUM(BF225,BH225)</f>
        <v>8251.49</v>
      </c>
      <c r="BK225" s="608"/>
      <c r="BL225" s="621">
        <f>2954</f>
        <v>2954</v>
      </c>
      <c r="BM225" s="131"/>
      <c r="BN225" s="621">
        <v>3704.1</v>
      </c>
      <c r="BO225" s="409"/>
      <c r="BP225" s="715"/>
    </row>
    <row r="226" spans="1:69" x14ac:dyDescent="0.2">
      <c r="A226" s="170"/>
      <c r="B226" s="128"/>
      <c r="C226" s="41"/>
      <c r="D226" s="42"/>
      <c r="E226" s="42"/>
      <c r="F226" s="616" t="s">
        <v>141</v>
      </c>
      <c r="G226" s="617">
        <v>1</v>
      </c>
      <c r="H226" s="591" t="s">
        <v>100</v>
      </c>
      <c r="I226" s="618">
        <v>1400</v>
      </c>
      <c r="J226" s="619">
        <f>I226*G226</f>
        <v>1400</v>
      </c>
      <c r="K226" s="617"/>
      <c r="L226" s="248" t="str">
        <f t="shared" ref="L226:L240" si="880">H226</f>
        <v>Admin</v>
      </c>
      <c r="M226" s="592"/>
      <c r="N226" s="593">
        <f>M226*K226</f>
        <v>0</v>
      </c>
      <c r="O226" s="590"/>
      <c r="P226" s="248" t="str">
        <f t="shared" ref="P226:P240" si="881">L226</f>
        <v>Admin</v>
      </c>
      <c r="Q226" s="592"/>
      <c r="R226" s="593">
        <f>Q226*O226</f>
        <v>0</v>
      </c>
      <c r="S226" s="590"/>
      <c r="T226" s="248" t="str">
        <f t="shared" ref="T226:T240" si="882">P226</f>
        <v>Admin</v>
      </c>
      <c r="U226" s="592"/>
      <c r="V226" s="593">
        <f>U226*S226</f>
        <v>0</v>
      </c>
      <c r="W226" s="590"/>
      <c r="X226" s="248" t="str">
        <f t="shared" ref="X226:X240" si="883">T226</f>
        <v>Admin</v>
      </c>
      <c r="Y226" s="592"/>
      <c r="Z226" s="593">
        <f>Y226*W226</f>
        <v>0</v>
      </c>
      <c r="AA226" s="590"/>
      <c r="AB226" s="248" t="str">
        <f t="shared" ref="AB226:AB240" si="884">X226</f>
        <v>Admin</v>
      </c>
      <c r="AC226" s="592"/>
      <c r="AD226" s="593">
        <f t="shared" si="878"/>
        <v>0</v>
      </c>
      <c r="AE226" s="590"/>
      <c r="AF226" s="248" t="str">
        <f t="shared" ref="AF226:AF240" si="885">AB226</f>
        <v>Admin</v>
      </c>
      <c r="AG226" s="592"/>
      <c r="AH226" s="593">
        <f>AG226*AE226</f>
        <v>0</v>
      </c>
      <c r="AI226" s="590"/>
      <c r="AJ226" s="248" t="str">
        <f t="shared" ref="AJ226:AJ240" si="886">AF226</f>
        <v>Admin</v>
      </c>
      <c r="AK226" s="592"/>
      <c r="AL226" s="593">
        <f>AK226*AI226</f>
        <v>0</v>
      </c>
      <c r="AM226" s="590"/>
      <c r="AN226" s="248" t="str">
        <f t="shared" ref="AN226:AN240" si="887">AJ226</f>
        <v>Admin</v>
      </c>
      <c r="AO226" s="592"/>
      <c r="AP226" s="593">
        <f>AO226*AM226</f>
        <v>0</v>
      </c>
      <c r="AQ226" s="590"/>
      <c r="AR226" s="248" t="str">
        <f t="shared" ref="AR226:AR240" si="888">AN226</f>
        <v>Admin</v>
      </c>
      <c r="AS226" s="592"/>
      <c r="AT226" s="593">
        <f>AS226*AQ226</f>
        <v>0</v>
      </c>
      <c r="AU226" s="590"/>
      <c r="AV226" s="248" t="str">
        <f t="shared" ref="AV226:AV240" si="889">AR226</f>
        <v>Admin</v>
      </c>
      <c r="AW226" s="592"/>
      <c r="AX226" s="593">
        <f>AW226*AU226</f>
        <v>0</v>
      </c>
      <c r="AY226" s="590"/>
      <c r="AZ226" s="248" t="str">
        <f t="shared" ref="AZ226:AZ240" si="890">AV226</f>
        <v>Admin</v>
      </c>
      <c r="BA226" s="618"/>
      <c r="BB226" s="620">
        <f>BA226*AY226</f>
        <v>0</v>
      </c>
      <c r="BC226" s="34"/>
      <c r="BD226" s="622">
        <f t="shared" si="879"/>
        <v>1400</v>
      </c>
      <c r="BE226" s="623"/>
      <c r="BF226" s="622"/>
      <c r="BG226" s="623"/>
      <c r="BH226" s="622"/>
      <c r="BI226" s="623"/>
      <c r="BJ226" s="622"/>
      <c r="BK226" s="623"/>
      <c r="BL226" s="622"/>
      <c r="BM226" s="131"/>
      <c r="BN226" s="622"/>
      <c r="BO226" s="409"/>
      <c r="BP226" s="409"/>
    </row>
    <row r="227" spans="1:69" x14ac:dyDescent="0.2">
      <c r="A227" s="170"/>
      <c r="B227" s="128"/>
      <c r="C227" s="41"/>
      <c r="D227" s="42"/>
      <c r="E227" s="42"/>
      <c r="F227" s="616" t="s">
        <v>142</v>
      </c>
      <c r="G227" s="617">
        <v>1</v>
      </c>
      <c r="H227" s="106" t="s">
        <v>36</v>
      </c>
      <c r="I227" s="618">
        <v>50</v>
      </c>
      <c r="J227" s="619">
        <f>I227*G227</f>
        <v>50</v>
      </c>
      <c r="K227" s="617"/>
      <c r="L227" s="248" t="str">
        <f t="shared" si="880"/>
        <v>Fire</v>
      </c>
      <c r="M227" s="411"/>
      <c r="N227" s="214">
        <f>M227*K227</f>
        <v>0</v>
      </c>
      <c r="O227" s="213"/>
      <c r="P227" s="248" t="str">
        <f t="shared" si="881"/>
        <v>Fire</v>
      </c>
      <c r="Q227" s="411"/>
      <c r="R227" s="214">
        <f>Q227*O227</f>
        <v>0</v>
      </c>
      <c r="S227" s="213"/>
      <c r="T227" s="248" t="str">
        <f t="shared" si="882"/>
        <v>Fire</v>
      </c>
      <c r="U227" s="411"/>
      <c r="V227" s="214">
        <f>U227*S227</f>
        <v>0</v>
      </c>
      <c r="W227" s="213"/>
      <c r="X227" s="248" t="str">
        <f t="shared" si="883"/>
        <v>Fire</v>
      </c>
      <c r="Y227" s="411"/>
      <c r="Z227" s="214">
        <f>Y227*W227</f>
        <v>0</v>
      </c>
      <c r="AA227" s="213"/>
      <c r="AB227" s="248" t="str">
        <f t="shared" si="884"/>
        <v>Fire</v>
      </c>
      <c r="AC227" s="411"/>
      <c r="AD227" s="214">
        <f t="shared" si="878"/>
        <v>0</v>
      </c>
      <c r="AE227" s="213"/>
      <c r="AF227" s="248" t="str">
        <f t="shared" si="885"/>
        <v>Fire</v>
      </c>
      <c r="AG227" s="411"/>
      <c r="AH227" s="214">
        <f>AG227*AE227</f>
        <v>0</v>
      </c>
      <c r="AI227" s="213"/>
      <c r="AJ227" s="248" t="str">
        <f t="shared" si="886"/>
        <v>Fire</v>
      </c>
      <c r="AK227" s="411"/>
      <c r="AL227" s="214">
        <f>AK227*AI227</f>
        <v>0</v>
      </c>
      <c r="AM227" s="213"/>
      <c r="AN227" s="248" t="str">
        <f t="shared" si="887"/>
        <v>Fire</v>
      </c>
      <c r="AO227" s="411"/>
      <c r="AP227" s="214">
        <f>AO227*AM227</f>
        <v>0</v>
      </c>
      <c r="AQ227" s="213"/>
      <c r="AR227" s="248" t="str">
        <f t="shared" si="888"/>
        <v>Fire</v>
      </c>
      <c r="AS227" s="411"/>
      <c r="AT227" s="214">
        <f>AS227*AQ227</f>
        <v>0</v>
      </c>
      <c r="AU227" s="213"/>
      <c r="AV227" s="248" t="str">
        <f t="shared" si="889"/>
        <v>Fire</v>
      </c>
      <c r="AW227" s="411"/>
      <c r="AX227" s="214">
        <f>AW227*AU227</f>
        <v>0</v>
      </c>
      <c r="AY227" s="213"/>
      <c r="AZ227" s="248" t="str">
        <f t="shared" si="890"/>
        <v>Fire</v>
      </c>
      <c r="BA227" s="618"/>
      <c r="BB227" s="620">
        <f>BA227*AY227</f>
        <v>0</v>
      </c>
      <c r="BC227" s="34"/>
      <c r="BD227" s="622">
        <f t="shared" si="879"/>
        <v>50</v>
      </c>
      <c r="BE227" s="623"/>
      <c r="BF227" s="622"/>
      <c r="BG227" s="623"/>
      <c r="BH227" s="622"/>
      <c r="BI227" s="623"/>
      <c r="BJ227" s="622"/>
      <c r="BK227" s="623"/>
      <c r="BL227" s="622"/>
      <c r="BM227" s="131"/>
      <c r="BN227" s="622"/>
      <c r="BO227" s="409"/>
      <c r="BP227" s="409"/>
    </row>
    <row r="228" spans="1:69" x14ac:dyDescent="0.2">
      <c r="A228" s="170"/>
      <c r="B228" s="128"/>
      <c r="C228" s="41"/>
      <c r="D228" s="42"/>
      <c r="E228" s="42"/>
      <c r="F228" s="616" t="s">
        <v>143</v>
      </c>
      <c r="G228" s="617">
        <v>1</v>
      </c>
      <c r="H228" s="106" t="s">
        <v>36</v>
      </c>
      <c r="I228" s="618">
        <v>265</v>
      </c>
      <c r="J228" s="619">
        <f t="shared" ref="J228:J237" si="891">I228*G228</f>
        <v>265</v>
      </c>
      <c r="K228" s="617"/>
      <c r="L228" s="248" t="str">
        <f t="shared" si="880"/>
        <v>Fire</v>
      </c>
      <c r="M228" s="411"/>
      <c r="N228" s="214"/>
      <c r="O228" s="213"/>
      <c r="P228" s="248" t="str">
        <f t="shared" si="881"/>
        <v>Fire</v>
      </c>
      <c r="Q228" s="411"/>
      <c r="R228" s="214"/>
      <c r="S228" s="213"/>
      <c r="T228" s="248" t="str">
        <f t="shared" si="882"/>
        <v>Fire</v>
      </c>
      <c r="U228" s="411"/>
      <c r="V228" s="214"/>
      <c r="W228" s="213"/>
      <c r="X228" s="248" t="str">
        <f t="shared" si="883"/>
        <v>Fire</v>
      </c>
      <c r="Y228" s="411"/>
      <c r="Z228" s="214"/>
      <c r="AA228" s="213"/>
      <c r="AB228" s="248" t="str">
        <f t="shared" si="884"/>
        <v>Fire</v>
      </c>
      <c r="AC228" s="411"/>
      <c r="AD228" s="214">
        <f t="shared" si="878"/>
        <v>0</v>
      </c>
      <c r="AE228" s="213"/>
      <c r="AF228" s="248" t="str">
        <f t="shared" si="885"/>
        <v>Fire</v>
      </c>
      <c r="AG228" s="411"/>
      <c r="AH228" s="214"/>
      <c r="AI228" s="213"/>
      <c r="AJ228" s="248" t="str">
        <f t="shared" si="886"/>
        <v>Fire</v>
      </c>
      <c r="AK228" s="411"/>
      <c r="AL228" s="214"/>
      <c r="AM228" s="213"/>
      <c r="AN228" s="248" t="str">
        <f t="shared" si="887"/>
        <v>Fire</v>
      </c>
      <c r="AO228" s="411"/>
      <c r="AP228" s="214"/>
      <c r="AQ228" s="213"/>
      <c r="AR228" s="248" t="str">
        <f t="shared" si="888"/>
        <v>Fire</v>
      </c>
      <c r="AS228" s="411"/>
      <c r="AT228" s="214"/>
      <c r="AU228" s="213"/>
      <c r="AV228" s="248" t="str">
        <f t="shared" si="889"/>
        <v>Fire</v>
      </c>
      <c r="AW228" s="411"/>
      <c r="AX228" s="214"/>
      <c r="AY228" s="213"/>
      <c r="AZ228" s="248" t="str">
        <f t="shared" si="890"/>
        <v>Fire</v>
      </c>
      <c r="BA228" s="618"/>
      <c r="BB228" s="620"/>
      <c r="BC228" s="34"/>
      <c r="BD228" s="622">
        <f t="shared" si="879"/>
        <v>265</v>
      </c>
      <c r="BE228" s="623"/>
      <c r="BF228" s="622"/>
      <c r="BG228" s="623"/>
      <c r="BH228" s="622"/>
      <c r="BI228" s="623"/>
      <c r="BJ228" s="622"/>
      <c r="BK228" s="623"/>
      <c r="BL228" s="622"/>
      <c r="BM228" s="131"/>
      <c r="BN228" s="622"/>
      <c r="BO228" s="409"/>
      <c r="BP228" s="409"/>
    </row>
    <row r="229" spans="1:69" s="409" customFormat="1" x14ac:dyDescent="0.2">
      <c r="A229" s="170"/>
      <c r="B229" s="128"/>
      <c r="C229" s="41"/>
      <c r="D229" s="42"/>
      <c r="E229" s="42"/>
      <c r="F229" s="616" t="s">
        <v>144</v>
      </c>
      <c r="G229" s="617">
        <v>1</v>
      </c>
      <c r="H229" s="106" t="s">
        <v>36</v>
      </c>
      <c r="I229" s="618">
        <v>291</v>
      </c>
      <c r="J229" s="619">
        <f t="shared" si="891"/>
        <v>291</v>
      </c>
      <c r="K229" s="617"/>
      <c r="L229" s="248" t="str">
        <f t="shared" si="880"/>
        <v>Fire</v>
      </c>
      <c r="M229" s="411"/>
      <c r="N229" s="214"/>
      <c r="O229" s="213"/>
      <c r="P229" s="248" t="str">
        <f t="shared" si="881"/>
        <v>Fire</v>
      </c>
      <c r="Q229" s="411"/>
      <c r="R229" s="214"/>
      <c r="S229" s="213"/>
      <c r="T229" s="248" t="str">
        <f t="shared" si="882"/>
        <v>Fire</v>
      </c>
      <c r="U229" s="411"/>
      <c r="V229" s="214"/>
      <c r="W229" s="213"/>
      <c r="X229" s="248" t="str">
        <f t="shared" si="883"/>
        <v>Fire</v>
      </c>
      <c r="Y229" s="411"/>
      <c r="Z229" s="214"/>
      <c r="AA229" s="213"/>
      <c r="AB229" s="248" t="str">
        <f t="shared" si="884"/>
        <v>Fire</v>
      </c>
      <c r="AC229" s="411"/>
      <c r="AD229" s="214">
        <f t="shared" si="878"/>
        <v>0</v>
      </c>
      <c r="AE229" s="213"/>
      <c r="AF229" s="248" t="str">
        <f t="shared" si="885"/>
        <v>Fire</v>
      </c>
      <c r="AG229" s="411"/>
      <c r="AH229" s="214"/>
      <c r="AI229" s="213"/>
      <c r="AJ229" s="248" t="str">
        <f t="shared" si="886"/>
        <v>Fire</v>
      </c>
      <c r="AK229" s="411"/>
      <c r="AL229" s="214"/>
      <c r="AM229" s="213"/>
      <c r="AN229" s="248" t="str">
        <f t="shared" si="887"/>
        <v>Fire</v>
      </c>
      <c r="AO229" s="411"/>
      <c r="AP229" s="214"/>
      <c r="AQ229" s="213"/>
      <c r="AR229" s="248" t="str">
        <f t="shared" si="888"/>
        <v>Fire</v>
      </c>
      <c r="AS229" s="411"/>
      <c r="AT229" s="214"/>
      <c r="AU229" s="213"/>
      <c r="AV229" s="248" t="str">
        <f t="shared" si="889"/>
        <v>Fire</v>
      </c>
      <c r="AW229" s="411"/>
      <c r="AX229" s="214"/>
      <c r="AY229" s="213"/>
      <c r="AZ229" s="248" t="str">
        <f t="shared" si="890"/>
        <v>Fire</v>
      </c>
      <c r="BA229" s="618"/>
      <c r="BB229" s="620"/>
      <c r="BC229" s="34"/>
      <c r="BD229" s="622">
        <f t="shared" si="879"/>
        <v>291</v>
      </c>
      <c r="BE229" s="623"/>
      <c r="BF229" s="711"/>
      <c r="BG229" s="623"/>
      <c r="BH229" s="711"/>
      <c r="BI229" s="623"/>
      <c r="BJ229" s="622"/>
      <c r="BK229" s="623"/>
      <c r="BL229" s="622"/>
      <c r="BM229" s="131"/>
      <c r="BN229" s="622"/>
      <c r="BP229" s="715"/>
    </row>
    <row r="230" spans="1:69" s="409" customFormat="1" x14ac:dyDescent="0.2">
      <c r="A230" s="170"/>
      <c r="B230" s="128"/>
      <c r="C230" s="41"/>
      <c r="D230" s="42"/>
      <c r="E230" s="42"/>
      <c r="F230" s="616" t="s">
        <v>145</v>
      </c>
      <c r="G230" s="617">
        <v>1</v>
      </c>
      <c r="H230" s="106" t="s">
        <v>36</v>
      </c>
      <c r="I230" s="618">
        <v>710</v>
      </c>
      <c r="J230" s="619">
        <f t="shared" si="891"/>
        <v>710</v>
      </c>
      <c r="K230" s="617"/>
      <c r="L230" s="248" t="str">
        <f t="shared" si="880"/>
        <v>Fire</v>
      </c>
      <c r="M230" s="411"/>
      <c r="N230" s="214"/>
      <c r="O230" s="213"/>
      <c r="P230" s="248" t="str">
        <f t="shared" si="881"/>
        <v>Fire</v>
      </c>
      <c r="Q230" s="411"/>
      <c r="R230" s="214"/>
      <c r="S230" s="213"/>
      <c r="T230" s="248" t="str">
        <f t="shared" si="882"/>
        <v>Fire</v>
      </c>
      <c r="U230" s="411"/>
      <c r="V230" s="214"/>
      <c r="W230" s="213"/>
      <c r="X230" s="248" t="str">
        <f t="shared" si="883"/>
        <v>Fire</v>
      </c>
      <c r="Y230" s="411"/>
      <c r="Z230" s="214"/>
      <c r="AA230" s="213"/>
      <c r="AB230" s="248" t="str">
        <f t="shared" si="884"/>
        <v>Fire</v>
      </c>
      <c r="AC230" s="411"/>
      <c r="AD230" s="214">
        <f t="shared" si="878"/>
        <v>0</v>
      </c>
      <c r="AE230" s="213"/>
      <c r="AF230" s="248" t="str">
        <f t="shared" si="885"/>
        <v>Fire</v>
      </c>
      <c r="AG230" s="411"/>
      <c r="AH230" s="214"/>
      <c r="AI230" s="213"/>
      <c r="AJ230" s="248" t="str">
        <f t="shared" si="886"/>
        <v>Fire</v>
      </c>
      <c r="AK230" s="411"/>
      <c r="AL230" s="214"/>
      <c r="AM230" s="213"/>
      <c r="AN230" s="248" t="str">
        <f t="shared" si="887"/>
        <v>Fire</v>
      </c>
      <c r="AO230" s="411"/>
      <c r="AP230" s="214"/>
      <c r="AQ230" s="213"/>
      <c r="AR230" s="248" t="str">
        <f t="shared" si="888"/>
        <v>Fire</v>
      </c>
      <c r="AS230" s="411"/>
      <c r="AT230" s="214"/>
      <c r="AU230" s="213"/>
      <c r="AV230" s="248" t="str">
        <f t="shared" si="889"/>
        <v>Fire</v>
      </c>
      <c r="AW230" s="411"/>
      <c r="AX230" s="214"/>
      <c r="AY230" s="213"/>
      <c r="AZ230" s="248" t="str">
        <f t="shared" si="890"/>
        <v>Fire</v>
      </c>
      <c r="BA230" s="618"/>
      <c r="BB230" s="620"/>
      <c r="BC230" s="34"/>
      <c r="BD230" s="622">
        <f t="shared" si="879"/>
        <v>710</v>
      </c>
      <c r="BE230" s="623"/>
      <c r="BF230" s="622"/>
      <c r="BG230" s="623"/>
      <c r="BH230" s="622"/>
      <c r="BI230" s="623"/>
      <c r="BJ230" s="622"/>
      <c r="BK230" s="623"/>
      <c r="BL230" s="622"/>
      <c r="BM230" s="131"/>
      <c r="BN230" s="622"/>
    </row>
    <row r="231" spans="1:69" s="409" customFormat="1" x14ac:dyDescent="0.2">
      <c r="A231" s="170"/>
      <c r="B231" s="128"/>
      <c r="C231" s="41"/>
      <c r="D231" s="42"/>
      <c r="E231" s="42"/>
      <c r="F231" s="616" t="s">
        <v>146</v>
      </c>
      <c r="G231" s="617">
        <v>1</v>
      </c>
      <c r="H231" s="106" t="s">
        <v>36</v>
      </c>
      <c r="I231" s="618">
        <v>30</v>
      </c>
      <c r="J231" s="619">
        <f t="shared" si="891"/>
        <v>30</v>
      </c>
      <c r="K231" s="617"/>
      <c r="L231" s="248" t="str">
        <f t="shared" si="880"/>
        <v>Fire</v>
      </c>
      <c r="M231" s="411"/>
      <c r="N231" s="214"/>
      <c r="O231" s="213"/>
      <c r="P231" s="248" t="str">
        <f t="shared" si="881"/>
        <v>Fire</v>
      </c>
      <c r="Q231" s="411"/>
      <c r="R231" s="214"/>
      <c r="S231" s="213"/>
      <c r="T231" s="248" t="str">
        <f t="shared" si="882"/>
        <v>Fire</v>
      </c>
      <c r="U231" s="411"/>
      <c r="V231" s="214"/>
      <c r="W231" s="213"/>
      <c r="X231" s="248" t="str">
        <f t="shared" si="883"/>
        <v>Fire</v>
      </c>
      <c r="Y231" s="411"/>
      <c r="Z231" s="214"/>
      <c r="AA231" s="213"/>
      <c r="AB231" s="248" t="str">
        <f t="shared" si="884"/>
        <v>Fire</v>
      </c>
      <c r="AC231" s="411"/>
      <c r="AD231" s="214">
        <f t="shared" si="878"/>
        <v>0</v>
      </c>
      <c r="AE231" s="213"/>
      <c r="AF231" s="248" t="str">
        <f t="shared" si="885"/>
        <v>Fire</v>
      </c>
      <c r="AG231" s="411"/>
      <c r="AH231" s="214"/>
      <c r="AI231" s="213"/>
      <c r="AJ231" s="248" t="str">
        <f t="shared" si="886"/>
        <v>Fire</v>
      </c>
      <c r="AK231" s="411"/>
      <c r="AL231" s="214"/>
      <c r="AM231" s="213"/>
      <c r="AN231" s="248" t="str">
        <f t="shared" si="887"/>
        <v>Fire</v>
      </c>
      <c r="AO231" s="411"/>
      <c r="AP231" s="214"/>
      <c r="AQ231" s="213"/>
      <c r="AR231" s="248" t="str">
        <f t="shared" si="888"/>
        <v>Fire</v>
      </c>
      <c r="AS231" s="411"/>
      <c r="AT231" s="214"/>
      <c r="AU231" s="213"/>
      <c r="AV231" s="248" t="str">
        <f t="shared" si="889"/>
        <v>Fire</v>
      </c>
      <c r="AW231" s="411"/>
      <c r="AX231" s="214"/>
      <c r="AY231" s="213"/>
      <c r="AZ231" s="248" t="str">
        <f t="shared" si="890"/>
        <v>Fire</v>
      </c>
      <c r="BA231" s="618"/>
      <c r="BB231" s="620"/>
      <c r="BC231" s="34"/>
      <c r="BD231" s="622">
        <f t="shared" si="879"/>
        <v>30</v>
      </c>
      <c r="BE231" s="623"/>
      <c r="BF231" s="622"/>
      <c r="BG231" s="623"/>
      <c r="BH231" s="622"/>
      <c r="BI231" s="623"/>
      <c r="BJ231" s="622"/>
      <c r="BK231" s="623"/>
      <c r="BL231" s="622"/>
      <c r="BM231" s="131"/>
      <c r="BN231" s="622"/>
    </row>
    <row r="232" spans="1:69" s="409" customFormat="1" x14ac:dyDescent="0.2">
      <c r="A232" s="170"/>
      <c r="B232" s="128"/>
      <c r="C232" s="41"/>
      <c r="D232" s="42"/>
      <c r="E232" s="42"/>
      <c r="F232" s="616" t="s">
        <v>147</v>
      </c>
      <c r="G232" s="617">
        <v>1</v>
      </c>
      <c r="H232" s="106" t="s">
        <v>36</v>
      </c>
      <c r="I232" s="618">
        <v>50</v>
      </c>
      <c r="J232" s="619">
        <f t="shared" si="891"/>
        <v>50</v>
      </c>
      <c r="K232" s="617"/>
      <c r="L232" s="248" t="str">
        <f t="shared" si="880"/>
        <v>Fire</v>
      </c>
      <c r="M232" s="411"/>
      <c r="N232" s="214"/>
      <c r="O232" s="213"/>
      <c r="P232" s="248" t="str">
        <f t="shared" si="881"/>
        <v>Fire</v>
      </c>
      <c r="Q232" s="411"/>
      <c r="R232" s="214"/>
      <c r="S232" s="213"/>
      <c r="T232" s="248" t="str">
        <f t="shared" si="882"/>
        <v>Fire</v>
      </c>
      <c r="U232" s="411"/>
      <c r="V232" s="214"/>
      <c r="W232" s="213"/>
      <c r="X232" s="248" t="str">
        <f t="shared" si="883"/>
        <v>Fire</v>
      </c>
      <c r="Y232" s="411"/>
      <c r="Z232" s="214"/>
      <c r="AA232" s="213"/>
      <c r="AB232" s="248" t="str">
        <f t="shared" si="884"/>
        <v>Fire</v>
      </c>
      <c r="AC232" s="411"/>
      <c r="AD232" s="214">
        <f t="shared" si="878"/>
        <v>0</v>
      </c>
      <c r="AE232" s="213"/>
      <c r="AF232" s="248" t="str">
        <f t="shared" si="885"/>
        <v>Fire</v>
      </c>
      <c r="AG232" s="411"/>
      <c r="AH232" s="214"/>
      <c r="AI232" s="213"/>
      <c r="AJ232" s="248" t="str">
        <f t="shared" si="886"/>
        <v>Fire</v>
      </c>
      <c r="AK232" s="411"/>
      <c r="AL232" s="214"/>
      <c r="AM232" s="213"/>
      <c r="AN232" s="248" t="str">
        <f t="shared" si="887"/>
        <v>Fire</v>
      </c>
      <c r="AO232" s="411"/>
      <c r="AP232" s="214"/>
      <c r="AQ232" s="213"/>
      <c r="AR232" s="248" t="str">
        <f t="shared" si="888"/>
        <v>Fire</v>
      </c>
      <c r="AS232" s="411"/>
      <c r="AT232" s="214"/>
      <c r="AU232" s="213"/>
      <c r="AV232" s="248" t="str">
        <f t="shared" si="889"/>
        <v>Fire</v>
      </c>
      <c r="AW232" s="411"/>
      <c r="AX232" s="214"/>
      <c r="AY232" s="213"/>
      <c r="AZ232" s="248" t="str">
        <f t="shared" si="890"/>
        <v>Fire</v>
      </c>
      <c r="BA232" s="618"/>
      <c r="BB232" s="620"/>
      <c r="BC232" s="34"/>
      <c r="BD232" s="622">
        <f t="shared" si="879"/>
        <v>50</v>
      </c>
      <c r="BE232" s="623"/>
      <c r="BF232" s="622"/>
      <c r="BG232" s="623"/>
      <c r="BH232" s="622"/>
      <c r="BI232" s="623"/>
      <c r="BJ232" s="622"/>
      <c r="BK232" s="623"/>
      <c r="BL232" s="622"/>
      <c r="BM232" s="131"/>
      <c r="BN232" s="622"/>
    </row>
    <row r="233" spans="1:69" s="409" customFormat="1" x14ac:dyDescent="0.2">
      <c r="A233" s="170"/>
      <c r="B233" s="128"/>
      <c r="C233" s="41"/>
      <c r="D233" s="42"/>
      <c r="E233" s="42"/>
      <c r="F233" s="616" t="s">
        <v>148</v>
      </c>
      <c r="G233" s="617">
        <v>1</v>
      </c>
      <c r="H233" s="106" t="s">
        <v>36</v>
      </c>
      <c r="I233" s="618">
        <v>2800</v>
      </c>
      <c r="J233" s="619">
        <f t="shared" si="891"/>
        <v>2800</v>
      </c>
      <c r="K233" s="617"/>
      <c r="L233" s="248" t="str">
        <f t="shared" si="880"/>
        <v>Fire</v>
      </c>
      <c r="M233" s="411"/>
      <c r="N233" s="214"/>
      <c r="O233" s="213"/>
      <c r="P233" s="248" t="str">
        <f t="shared" si="881"/>
        <v>Fire</v>
      </c>
      <c r="Q233" s="411"/>
      <c r="R233" s="214"/>
      <c r="S233" s="213"/>
      <c r="T233" s="248" t="str">
        <f t="shared" si="882"/>
        <v>Fire</v>
      </c>
      <c r="U233" s="411"/>
      <c r="V233" s="214"/>
      <c r="W233" s="213"/>
      <c r="X233" s="248" t="str">
        <f t="shared" si="883"/>
        <v>Fire</v>
      </c>
      <c r="Y233" s="411"/>
      <c r="Z233" s="214"/>
      <c r="AA233" s="213"/>
      <c r="AB233" s="248" t="str">
        <f t="shared" si="884"/>
        <v>Fire</v>
      </c>
      <c r="AC233" s="411"/>
      <c r="AD233" s="214">
        <f t="shared" si="878"/>
        <v>0</v>
      </c>
      <c r="AE233" s="213"/>
      <c r="AF233" s="248" t="str">
        <f t="shared" si="885"/>
        <v>Fire</v>
      </c>
      <c r="AG233" s="411"/>
      <c r="AH233" s="214"/>
      <c r="AI233" s="213"/>
      <c r="AJ233" s="248" t="str">
        <f t="shared" si="886"/>
        <v>Fire</v>
      </c>
      <c r="AK233" s="411"/>
      <c r="AL233" s="214"/>
      <c r="AM233" s="213"/>
      <c r="AN233" s="248" t="str">
        <f t="shared" si="887"/>
        <v>Fire</v>
      </c>
      <c r="AO233" s="411"/>
      <c r="AP233" s="214"/>
      <c r="AQ233" s="213"/>
      <c r="AR233" s="248" t="str">
        <f t="shared" si="888"/>
        <v>Fire</v>
      </c>
      <c r="AS233" s="411"/>
      <c r="AT233" s="214"/>
      <c r="AU233" s="213"/>
      <c r="AV233" s="248" t="str">
        <f t="shared" si="889"/>
        <v>Fire</v>
      </c>
      <c r="AW233" s="411"/>
      <c r="AX233" s="214"/>
      <c r="AY233" s="213"/>
      <c r="AZ233" s="248" t="str">
        <f t="shared" si="890"/>
        <v>Fire</v>
      </c>
      <c r="BA233" s="618"/>
      <c r="BB233" s="620"/>
      <c r="BC233" s="34"/>
      <c r="BD233" s="622">
        <f t="shared" si="879"/>
        <v>2800</v>
      </c>
      <c r="BE233" s="623"/>
      <c r="BF233" s="622"/>
      <c r="BG233" s="623"/>
      <c r="BH233" s="622"/>
      <c r="BI233" s="623"/>
      <c r="BJ233" s="622"/>
      <c r="BK233" s="623"/>
      <c r="BL233" s="622"/>
      <c r="BM233" s="131"/>
      <c r="BN233" s="622"/>
    </row>
    <row r="234" spans="1:69" s="409" customFormat="1" x14ac:dyDescent="0.2">
      <c r="A234" s="170"/>
      <c r="B234" s="128"/>
      <c r="C234" s="41"/>
      <c r="D234" s="42"/>
      <c r="E234" s="42"/>
      <c r="F234" s="616" t="s">
        <v>559</v>
      </c>
      <c r="G234" s="617">
        <v>1</v>
      </c>
      <c r="H234" s="106" t="s">
        <v>100</v>
      </c>
      <c r="I234" s="618">
        <v>875</v>
      </c>
      <c r="J234" s="619">
        <f t="shared" si="891"/>
        <v>875</v>
      </c>
      <c r="K234" s="617"/>
      <c r="L234" s="248" t="str">
        <f t="shared" si="880"/>
        <v>Admin</v>
      </c>
      <c r="M234" s="411"/>
      <c r="N234" s="214"/>
      <c r="O234" s="213"/>
      <c r="P234" s="248" t="str">
        <f t="shared" si="881"/>
        <v>Admin</v>
      </c>
      <c r="Q234" s="411"/>
      <c r="R234" s="214"/>
      <c r="S234" s="213"/>
      <c r="T234" s="248" t="str">
        <f t="shared" si="882"/>
        <v>Admin</v>
      </c>
      <c r="U234" s="411"/>
      <c r="V234" s="214"/>
      <c r="W234" s="213"/>
      <c r="X234" s="248" t="str">
        <f t="shared" si="883"/>
        <v>Admin</v>
      </c>
      <c r="Y234" s="411"/>
      <c r="Z234" s="214"/>
      <c r="AA234" s="213"/>
      <c r="AB234" s="248" t="str">
        <f t="shared" si="884"/>
        <v>Admin</v>
      </c>
      <c r="AC234" s="411"/>
      <c r="AD234" s="214">
        <f t="shared" si="878"/>
        <v>0</v>
      </c>
      <c r="AE234" s="213"/>
      <c r="AF234" s="248" t="str">
        <f t="shared" si="885"/>
        <v>Admin</v>
      </c>
      <c r="AG234" s="411"/>
      <c r="AH234" s="214"/>
      <c r="AI234" s="213"/>
      <c r="AJ234" s="248" t="str">
        <f t="shared" si="886"/>
        <v>Admin</v>
      </c>
      <c r="AK234" s="411"/>
      <c r="AL234" s="214"/>
      <c r="AM234" s="213"/>
      <c r="AN234" s="248" t="str">
        <f t="shared" si="887"/>
        <v>Admin</v>
      </c>
      <c r="AO234" s="411"/>
      <c r="AP234" s="214"/>
      <c r="AQ234" s="213"/>
      <c r="AR234" s="248" t="str">
        <f t="shared" si="888"/>
        <v>Admin</v>
      </c>
      <c r="AS234" s="411"/>
      <c r="AT234" s="214"/>
      <c r="AU234" s="213"/>
      <c r="AV234" s="248" t="str">
        <f t="shared" si="889"/>
        <v>Admin</v>
      </c>
      <c r="AW234" s="411"/>
      <c r="AX234" s="214"/>
      <c r="AY234" s="213"/>
      <c r="AZ234" s="248" t="str">
        <f t="shared" si="890"/>
        <v>Admin</v>
      </c>
      <c r="BA234" s="618"/>
      <c r="BB234" s="620"/>
      <c r="BC234" s="34"/>
      <c r="BD234" s="622">
        <f t="shared" si="879"/>
        <v>875</v>
      </c>
      <c r="BE234" s="623"/>
      <c r="BF234" s="622"/>
      <c r="BG234" s="623"/>
      <c r="BH234" s="622"/>
      <c r="BI234" s="623"/>
      <c r="BJ234" s="622"/>
      <c r="BK234" s="623"/>
      <c r="BL234" s="622"/>
      <c r="BM234" s="131"/>
      <c r="BN234" s="622"/>
    </row>
    <row r="235" spans="1:69" s="409" customFormat="1" x14ac:dyDescent="0.2">
      <c r="A235" s="170"/>
      <c r="B235" s="128"/>
      <c r="C235" s="41"/>
      <c r="D235" s="42"/>
      <c r="E235" s="42"/>
      <c r="F235" s="616" t="s">
        <v>560</v>
      </c>
      <c r="G235" s="617">
        <v>1</v>
      </c>
      <c r="H235" s="106" t="s">
        <v>100</v>
      </c>
      <c r="I235" s="618">
        <v>5500</v>
      </c>
      <c r="J235" s="619">
        <f t="shared" si="891"/>
        <v>5500</v>
      </c>
      <c r="K235" s="617"/>
      <c r="L235" s="248" t="str">
        <f t="shared" si="880"/>
        <v>Admin</v>
      </c>
      <c r="M235" s="411"/>
      <c r="N235" s="214"/>
      <c r="O235" s="213"/>
      <c r="P235" s="248" t="str">
        <f t="shared" si="881"/>
        <v>Admin</v>
      </c>
      <c r="Q235" s="411"/>
      <c r="R235" s="214"/>
      <c r="S235" s="213"/>
      <c r="T235" s="248" t="str">
        <f t="shared" si="882"/>
        <v>Admin</v>
      </c>
      <c r="U235" s="411"/>
      <c r="V235" s="214"/>
      <c r="W235" s="213"/>
      <c r="X235" s="248" t="str">
        <f t="shared" si="883"/>
        <v>Admin</v>
      </c>
      <c r="Y235" s="411"/>
      <c r="Z235" s="214"/>
      <c r="AA235" s="213"/>
      <c r="AB235" s="248" t="str">
        <f t="shared" si="884"/>
        <v>Admin</v>
      </c>
      <c r="AC235" s="411"/>
      <c r="AD235" s="214"/>
      <c r="AE235" s="213"/>
      <c r="AF235" s="248" t="str">
        <f t="shared" si="885"/>
        <v>Admin</v>
      </c>
      <c r="AG235" s="411"/>
      <c r="AH235" s="214"/>
      <c r="AI235" s="213"/>
      <c r="AJ235" s="248" t="str">
        <f t="shared" si="886"/>
        <v>Admin</v>
      </c>
      <c r="AK235" s="411"/>
      <c r="AL235" s="214"/>
      <c r="AM235" s="213"/>
      <c r="AN235" s="248" t="str">
        <f t="shared" si="887"/>
        <v>Admin</v>
      </c>
      <c r="AO235" s="411"/>
      <c r="AP235" s="214"/>
      <c r="AQ235" s="213"/>
      <c r="AR235" s="248" t="str">
        <f t="shared" si="888"/>
        <v>Admin</v>
      </c>
      <c r="AS235" s="411"/>
      <c r="AT235" s="214"/>
      <c r="AU235" s="213"/>
      <c r="AV235" s="248" t="str">
        <f t="shared" si="889"/>
        <v>Admin</v>
      </c>
      <c r="AW235" s="411"/>
      <c r="AX235" s="214"/>
      <c r="AY235" s="213"/>
      <c r="AZ235" s="248" t="str">
        <f t="shared" si="890"/>
        <v>Admin</v>
      </c>
      <c r="BA235" s="618"/>
      <c r="BB235" s="620"/>
      <c r="BC235" s="34"/>
      <c r="BD235" s="622">
        <f t="shared" si="879"/>
        <v>5500</v>
      </c>
      <c r="BE235" s="623"/>
      <c r="BF235" s="622"/>
      <c r="BG235" s="623"/>
      <c r="BH235" s="622"/>
      <c r="BI235" s="623"/>
      <c r="BJ235" s="622"/>
      <c r="BK235" s="623"/>
      <c r="BL235" s="622"/>
      <c r="BM235" s="131"/>
      <c r="BN235" s="622"/>
    </row>
    <row r="236" spans="1:69" s="409" customFormat="1" x14ac:dyDescent="0.2">
      <c r="A236" s="170"/>
      <c r="B236" s="128"/>
      <c r="C236" s="41"/>
      <c r="D236" s="42"/>
      <c r="E236" s="42"/>
      <c r="F236" s="616" t="s">
        <v>561</v>
      </c>
      <c r="G236" s="617">
        <v>2</v>
      </c>
      <c r="H236" s="106" t="s">
        <v>100</v>
      </c>
      <c r="I236" s="618">
        <v>100</v>
      </c>
      <c r="J236" s="619">
        <f t="shared" si="891"/>
        <v>200</v>
      </c>
      <c r="K236" s="617"/>
      <c r="L236" s="248" t="str">
        <f t="shared" si="880"/>
        <v>Admin</v>
      </c>
      <c r="M236" s="411"/>
      <c r="N236" s="214"/>
      <c r="O236" s="213"/>
      <c r="P236" s="248" t="str">
        <f t="shared" si="881"/>
        <v>Admin</v>
      </c>
      <c r="Q236" s="411"/>
      <c r="R236" s="214"/>
      <c r="S236" s="213"/>
      <c r="T236" s="248" t="str">
        <f t="shared" si="882"/>
        <v>Admin</v>
      </c>
      <c r="U236" s="411"/>
      <c r="V236" s="214"/>
      <c r="W236" s="213"/>
      <c r="X236" s="248" t="str">
        <f t="shared" si="883"/>
        <v>Admin</v>
      </c>
      <c r="Y236" s="411"/>
      <c r="Z236" s="214"/>
      <c r="AA236" s="213"/>
      <c r="AB236" s="248" t="str">
        <f t="shared" si="884"/>
        <v>Admin</v>
      </c>
      <c r="AC236" s="411"/>
      <c r="AD236" s="214"/>
      <c r="AE236" s="213"/>
      <c r="AF236" s="248" t="str">
        <f t="shared" si="885"/>
        <v>Admin</v>
      </c>
      <c r="AG236" s="411"/>
      <c r="AH236" s="214"/>
      <c r="AI236" s="213"/>
      <c r="AJ236" s="248" t="str">
        <f t="shared" si="886"/>
        <v>Admin</v>
      </c>
      <c r="AK236" s="411"/>
      <c r="AL236" s="214"/>
      <c r="AM236" s="213"/>
      <c r="AN236" s="248" t="str">
        <f t="shared" si="887"/>
        <v>Admin</v>
      </c>
      <c r="AO236" s="411"/>
      <c r="AP236" s="214"/>
      <c r="AQ236" s="213"/>
      <c r="AR236" s="248" t="str">
        <f t="shared" si="888"/>
        <v>Admin</v>
      </c>
      <c r="AS236" s="411"/>
      <c r="AT236" s="214"/>
      <c r="AU236" s="213"/>
      <c r="AV236" s="248" t="str">
        <f t="shared" si="889"/>
        <v>Admin</v>
      </c>
      <c r="AW236" s="411"/>
      <c r="AX236" s="214"/>
      <c r="AY236" s="213"/>
      <c r="AZ236" s="248" t="str">
        <f t="shared" si="890"/>
        <v>Admin</v>
      </c>
      <c r="BA236" s="618"/>
      <c r="BB236" s="620"/>
      <c r="BC236" s="34"/>
      <c r="BD236" s="622">
        <f t="shared" si="879"/>
        <v>200</v>
      </c>
      <c r="BE236" s="623"/>
      <c r="BF236" s="622"/>
      <c r="BG236" s="623"/>
      <c r="BH236" s="622"/>
      <c r="BI236" s="623"/>
      <c r="BJ236" s="622"/>
      <c r="BK236" s="623"/>
      <c r="BL236" s="622"/>
      <c r="BM236" s="131"/>
      <c r="BN236" s="622"/>
    </row>
    <row r="237" spans="1:69" s="409" customFormat="1" x14ac:dyDescent="0.2">
      <c r="A237" s="170"/>
      <c r="B237" s="128"/>
      <c r="C237" s="41"/>
      <c r="D237" s="42"/>
      <c r="E237" s="42"/>
      <c r="F237" s="616" t="s">
        <v>562</v>
      </c>
      <c r="G237" s="617">
        <v>1</v>
      </c>
      <c r="H237" s="106" t="s">
        <v>36</v>
      </c>
      <c r="I237" s="618">
        <v>27</v>
      </c>
      <c r="J237" s="619">
        <f t="shared" si="891"/>
        <v>27</v>
      </c>
      <c r="K237" s="617"/>
      <c r="L237" s="248" t="str">
        <f t="shared" si="880"/>
        <v>Fire</v>
      </c>
      <c r="M237" s="411"/>
      <c r="N237" s="214"/>
      <c r="O237" s="213"/>
      <c r="P237" s="248" t="str">
        <f t="shared" si="881"/>
        <v>Fire</v>
      </c>
      <c r="Q237" s="411"/>
      <c r="R237" s="214"/>
      <c r="S237" s="213"/>
      <c r="T237" s="248" t="str">
        <f t="shared" si="882"/>
        <v>Fire</v>
      </c>
      <c r="U237" s="411"/>
      <c r="V237" s="214"/>
      <c r="W237" s="213"/>
      <c r="X237" s="248" t="str">
        <f t="shared" si="883"/>
        <v>Fire</v>
      </c>
      <c r="Y237" s="411"/>
      <c r="Z237" s="214"/>
      <c r="AA237" s="213"/>
      <c r="AB237" s="248" t="str">
        <f t="shared" si="884"/>
        <v>Fire</v>
      </c>
      <c r="AC237" s="411"/>
      <c r="AD237" s="214">
        <f t="shared" si="878"/>
        <v>0</v>
      </c>
      <c r="AE237" s="213"/>
      <c r="AF237" s="248" t="str">
        <f t="shared" si="885"/>
        <v>Fire</v>
      </c>
      <c r="AG237" s="411"/>
      <c r="AH237" s="214"/>
      <c r="AI237" s="213"/>
      <c r="AJ237" s="248" t="str">
        <f t="shared" si="886"/>
        <v>Fire</v>
      </c>
      <c r="AK237" s="411"/>
      <c r="AL237" s="214"/>
      <c r="AM237" s="213"/>
      <c r="AN237" s="248" t="str">
        <f t="shared" si="887"/>
        <v>Fire</v>
      </c>
      <c r="AO237" s="411"/>
      <c r="AP237" s="214"/>
      <c r="AQ237" s="213"/>
      <c r="AR237" s="248" t="str">
        <f t="shared" si="888"/>
        <v>Fire</v>
      </c>
      <c r="AS237" s="411"/>
      <c r="AT237" s="214"/>
      <c r="AU237" s="213"/>
      <c r="AV237" s="248" t="str">
        <f t="shared" si="889"/>
        <v>Fire</v>
      </c>
      <c r="AW237" s="411"/>
      <c r="AX237" s="214"/>
      <c r="AY237" s="213"/>
      <c r="AZ237" s="248" t="str">
        <f t="shared" si="890"/>
        <v>Fire</v>
      </c>
      <c r="BA237" s="618"/>
      <c r="BB237" s="620"/>
      <c r="BC237" s="34"/>
      <c r="BD237" s="622">
        <f t="shared" si="879"/>
        <v>27</v>
      </c>
      <c r="BE237" s="623"/>
      <c r="BF237" s="622"/>
      <c r="BG237" s="623"/>
      <c r="BH237" s="622"/>
      <c r="BI237" s="623"/>
      <c r="BJ237" s="622"/>
      <c r="BK237" s="623"/>
      <c r="BL237" s="622"/>
      <c r="BM237" s="131"/>
      <c r="BN237" s="622"/>
    </row>
    <row r="238" spans="1:69" s="409" customFormat="1" x14ac:dyDescent="0.2">
      <c r="A238" s="170"/>
      <c r="B238" s="128"/>
      <c r="C238" s="41"/>
      <c r="D238" s="42"/>
      <c r="E238" s="42"/>
      <c r="F238" s="616" t="s">
        <v>563</v>
      </c>
      <c r="G238" s="617">
        <v>1</v>
      </c>
      <c r="H238" s="106" t="s">
        <v>36</v>
      </c>
      <c r="I238" s="618"/>
      <c r="J238" s="619"/>
      <c r="K238" s="617"/>
      <c r="L238" s="248" t="str">
        <f t="shared" si="880"/>
        <v>Fire</v>
      </c>
      <c r="M238" s="411"/>
      <c r="N238" s="214"/>
      <c r="O238" s="213"/>
      <c r="P238" s="248" t="str">
        <f t="shared" si="881"/>
        <v>Fire</v>
      </c>
      <c r="Q238" s="411"/>
      <c r="R238" s="214"/>
      <c r="S238" s="213"/>
      <c r="T238" s="248" t="str">
        <f t="shared" si="882"/>
        <v>Fire</v>
      </c>
      <c r="U238" s="411"/>
      <c r="V238" s="214"/>
      <c r="W238" s="213"/>
      <c r="X238" s="248" t="str">
        <f t="shared" si="883"/>
        <v>Fire</v>
      </c>
      <c r="Y238" s="411"/>
      <c r="Z238" s="214"/>
      <c r="AA238" s="213"/>
      <c r="AB238" s="248" t="str">
        <f t="shared" si="884"/>
        <v>Fire</v>
      </c>
      <c r="AC238" s="411"/>
      <c r="AD238" s="214"/>
      <c r="AE238" s="213"/>
      <c r="AF238" s="248" t="str">
        <f t="shared" si="885"/>
        <v>Fire</v>
      </c>
      <c r="AG238" s="411"/>
      <c r="AH238" s="214"/>
      <c r="AI238" s="213"/>
      <c r="AJ238" s="248" t="str">
        <f t="shared" si="886"/>
        <v>Fire</v>
      </c>
      <c r="AK238" s="411"/>
      <c r="AL238" s="214"/>
      <c r="AM238" s="213"/>
      <c r="AN238" s="248" t="str">
        <f t="shared" si="887"/>
        <v>Fire</v>
      </c>
      <c r="AO238" s="411"/>
      <c r="AP238" s="214"/>
      <c r="AQ238" s="213"/>
      <c r="AR238" s="248" t="str">
        <f t="shared" si="888"/>
        <v>Fire</v>
      </c>
      <c r="AS238" s="411"/>
      <c r="AT238" s="214"/>
      <c r="AU238" s="213"/>
      <c r="AV238" s="248" t="str">
        <f t="shared" si="889"/>
        <v>Fire</v>
      </c>
      <c r="AW238" s="411"/>
      <c r="AX238" s="214"/>
      <c r="AY238" s="213"/>
      <c r="AZ238" s="248" t="str">
        <f t="shared" si="890"/>
        <v>Fire</v>
      </c>
      <c r="BA238" s="618"/>
      <c r="BB238" s="620"/>
      <c r="BC238" s="34"/>
      <c r="BD238" s="622">
        <f t="shared" si="879"/>
        <v>0</v>
      </c>
      <c r="BE238" s="623"/>
      <c r="BF238" s="622"/>
      <c r="BG238" s="623"/>
      <c r="BH238" s="622"/>
      <c r="BI238" s="623"/>
      <c r="BJ238" s="622"/>
      <c r="BK238" s="623"/>
      <c r="BL238" s="622"/>
      <c r="BM238" s="131"/>
      <c r="BN238" s="622"/>
    </row>
    <row r="239" spans="1:69" s="409" customFormat="1" x14ac:dyDescent="0.2">
      <c r="A239" s="170"/>
      <c r="B239" s="128"/>
      <c r="C239" s="41"/>
      <c r="D239" s="42"/>
      <c r="E239" s="42"/>
      <c r="F239" s="616" t="s">
        <v>564</v>
      </c>
      <c r="G239" s="617">
        <v>1</v>
      </c>
      <c r="H239" s="106" t="s">
        <v>36</v>
      </c>
      <c r="I239" s="618"/>
      <c r="J239" s="619"/>
      <c r="K239" s="617"/>
      <c r="L239" s="248" t="str">
        <f t="shared" si="880"/>
        <v>Fire</v>
      </c>
      <c r="M239" s="411"/>
      <c r="N239" s="214"/>
      <c r="O239" s="213"/>
      <c r="P239" s="248" t="str">
        <f t="shared" si="881"/>
        <v>Fire</v>
      </c>
      <c r="Q239" s="411"/>
      <c r="R239" s="214"/>
      <c r="S239" s="213"/>
      <c r="T239" s="248" t="str">
        <f t="shared" si="882"/>
        <v>Fire</v>
      </c>
      <c r="U239" s="411"/>
      <c r="V239" s="214"/>
      <c r="W239" s="213"/>
      <c r="X239" s="248" t="str">
        <f t="shared" si="883"/>
        <v>Fire</v>
      </c>
      <c r="Y239" s="411"/>
      <c r="Z239" s="214"/>
      <c r="AA239" s="213"/>
      <c r="AB239" s="248" t="str">
        <f t="shared" si="884"/>
        <v>Fire</v>
      </c>
      <c r="AC239" s="411"/>
      <c r="AD239" s="214"/>
      <c r="AE239" s="213"/>
      <c r="AF239" s="248" t="str">
        <f t="shared" si="885"/>
        <v>Fire</v>
      </c>
      <c r="AG239" s="411"/>
      <c r="AH239" s="214"/>
      <c r="AI239" s="213"/>
      <c r="AJ239" s="248" t="str">
        <f t="shared" si="886"/>
        <v>Fire</v>
      </c>
      <c r="AK239" s="411"/>
      <c r="AL239" s="214"/>
      <c r="AM239" s="213"/>
      <c r="AN239" s="248" t="str">
        <f t="shared" si="887"/>
        <v>Fire</v>
      </c>
      <c r="AO239" s="411"/>
      <c r="AP239" s="214"/>
      <c r="AQ239" s="213"/>
      <c r="AR239" s="248" t="str">
        <f t="shared" si="888"/>
        <v>Fire</v>
      </c>
      <c r="AS239" s="411"/>
      <c r="AT239" s="214"/>
      <c r="AU239" s="213"/>
      <c r="AV239" s="248" t="str">
        <f t="shared" si="889"/>
        <v>Fire</v>
      </c>
      <c r="AW239" s="411"/>
      <c r="AX239" s="214"/>
      <c r="AY239" s="213"/>
      <c r="AZ239" s="248" t="str">
        <f t="shared" si="890"/>
        <v>Fire</v>
      </c>
      <c r="BA239" s="618"/>
      <c r="BB239" s="620"/>
      <c r="BC239" s="34"/>
      <c r="BD239" s="622">
        <f t="shared" si="879"/>
        <v>0</v>
      </c>
      <c r="BE239" s="623"/>
      <c r="BF239" s="622"/>
      <c r="BG239" s="623"/>
      <c r="BH239" s="622"/>
      <c r="BI239" s="623"/>
      <c r="BJ239" s="622"/>
      <c r="BK239" s="623"/>
      <c r="BL239" s="622"/>
      <c r="BM239" s="131"/>
      <c r="BN239" s="622"/>
    </row>
    <row r="240" spans="1:69" x14ac:dyDescent="0.2">
      <c r="A240" s="170"/>
      <c r="B240" s="128"/>
      <c r="C240" s="41"/>
      <c r="D240" s="42"/>
      <c r="E240" s="42"/>
      <c r="F240" s="616" t="s">
        <v>495</v>
      </c>
      <c r="G240" s="617">
        <v>1</v>
      </c>
      <c r="H240" s="106" t="s">
        <v>36</v>
      </c>
      <c r="I240" s="618">
        <v>70</v>
      </c>
      <c r="J240" s="619">
        <f>G240*I240</f>
        <v>70</v>
      </c>
      <c r="K240" s="617"/>
      <c r="L240" s="248" t="str">
        <f t="shared" si="880"/>
        <v>Fire</v>
      </c>
      <c r="M240" s="411"/>
      <c r="N240" s="214">
        <f>M240*K240</f>
        <v>0</v>
      </c>
      <c r="O240" s="213"/>
      <c r="P240" s="248" t="str">
        <f t="shared" si="881"/>
        <v>Fire</v>
      </c>
      <c r="Q240" s="411"/>
      <c r="R240" s="214">
        <f>Q240*O240</f>
        <v>0</v>
      </c>
      <c r="S240" s="213"/>
      <c r="T240" s="248" t="str">
        <f t="shared" si="882"/>
        <v>Fire</v>
      </c>
      <c r="U240" s="411"/>
      <c r="V240" s="214">
        <f>U240*S240</f>
        <v>0</v>
      </c>
      <c r="W240" s="213"/>
      <c r="X240" s="248" t="str">
        <f t="shared" si="883"/>
        <v>Fire</v>
      </c>
      <c r="Y240" s="411"/>
      <c r="Z240" s="214">
        <f>Y240*W240</f>
        <v>0</v>
      </c>
      <c r="AA240" s="213"/>
      <c r="AB240" s="248" t="str">
        <f t="shared" si="884"/>
        <v>Fire</v>
      </c>
      <c r="AC240" s="411"/>
      <c r="AD240" s="214">
        <f t="shared" si="878"/>
        <v>0</v>
      </c>
      <c r="AE240" s="213"/>
      <c r="AF240" s="248" t="str">
        <f t="shared" si="885"/>
        <v>Fire</v>
      </c>
      <c r="AG240" s="411"/>
      <c r="AH240" s="214">
        <f>AG240*AE240</f>
        <v>0</v>
      </c>
      <c r="AI240" s="213"/>
      <c r="AJ240" s="248" t="str">
        <f t="shared" si="886"/>
        <v>Fire</v>
      </c>
      <c r="AK240" s="411"/>
      <c r="AL240" s="214">
        <f>AK240*AI240</f>
        <v>0</v>
      </c>
      <c r="AM240" s="213"/>
      <c r="AN240" s="248" t="str">
        <f t="shared" si="887"/>
        <v>Fire</v>
      </c>
      <c r="AO240" s="411"/>
      <c r="AP240" s="214">
        <f>AO240*AM240</f>
        <v>0</v>
      </c>
      <c r="AQ240" s="213"/>
      <c r="AR240" s="248" t="str">
        <f t="shared" si="888"/>
        <v>Fire</v>
      </c>
      <c r="AS240" s="411"/>
      <c r="AT240" s="214">
        <f>AS240*AQ240</f>
        <v>0</v>
      </c>
      <c r="AU240" s="213"/>
      <c r="AV240" s="248" t="str">
        <f t="shared" si="889"/>
        <v>Fire</v>
      </c>
      <c r="AW240" s="411"/>
      <c r="AX240" s="214">
        <f>AW240*AU240</f>
        <v>0</v>
      </c>
      <c r="AY240" s="213"/>
      <c r="AZ240" s="248" t="str">
        <f t="shared" si="890"/>
        <v>Fire</v>
      </c>
      <c r="BA240" s="618"/>
      <c r="BB240" s="620">
        <f>AY240*BA240</f>
        <v>0</v>
      </c>
      <c r="BC240" s="34"/>
      <c r="BD240" s="622">
        <f t="shared" si="879"/>
        <v>70</v>
      </c>
      <c r="BE240" s="623"/>
      <c r="BF240" s="711"/>
      <c r="BG240" s="623"/>
      <c r="BH240" s="711"/>
      <c r="BI240" s="623"/>
      <c r="BJ240" s="622"/>
      <c r="BK240" s="623"/>
      <c r="BL240" s="622"/>
      <c r="BM240" s="131"/>
      <c r="BN240" s="622"/>
      <c r="BO240" s="409"/>
      <c r="BP240" s="715"/>
      <c r="BQ240" s="409"/>
    </row>
    <row r="241" spans="1:75" x14ac:dyDescent="0.2">
      <c r="A241" s="170"/>
      <c r="B241" s="128"/>
      <c r="C241" s="48"/>
      <c r="D241" s="43"/>
      <c r="E241" s="43"/>
      <c r="F241" s="624"/>
      <c r="G241" s="581"/>
      <c r="H241" s="582"/>
      <c r="I241" s="104" t="s">
        <v>132</v>
      </c>
      <c r="J241" s="619">
        <f>SUM(J225:J240)</f>
        <v>13168</v>
      </c>
      <c r="K241" s="581"/>
      <c r="L241" s="582"/>
      <c r="M241" s="104" t="s">
        <v>118</v>
      </c>
      <c r="N241" s="619">
        <f>SUM(N225:N240)</f>
        <v>0</v>
      </c>
      <c r="O241" s="581"/>
      <c r="P241" s="582"/>
      <c r="Q241" s="625" t="s">
        <v>119</v>
      </c>
      <c r="R241" s="619">
        <f>SUM(R225:R240)</f>
        <v>0</v>
      </c>
      <c r="S241" s="581"/>
      <c r="T241" s="582"/>
      <c r="U241" s="625" t="s">
        <v>120</v>
      </c>
      <c r="V241" s="619">
        <f>SUM(V225:V240)</f>
        <v>0</v>
      </c>
      <c r="W241" s="581"/>
      <c r="X241" s="582"/>
      <c r="Y241" s="625" t="s">
        <v>121</v>
      </c>
      <c r="Z241" s="619">
        <f>SUM(Z225:Z240)</f>
        <v>0</v>
      </c>
      <c r="AA241" s="581"/>
      <c r="AB241" s="582"/>
      <c r="AC241" s="625" t="s">
        <v>122</v>
      </c>
      <c r="AD241" s="619">
        <f>SUM(AD225:AD240)</f>
        <v>0</v>
      </c>
      <c r="AE241" s="581"/>
      <c r="AF241" s="582"/>
      <c r="AG241" s="625" t="s">
        <v>123</v>
      </c>
      <c r="AH241" s="619">
        <f>SUM(AH225:AH240)</f>
        <v>0</v>
      </c>
      <c r="AI241" s="581"/>
      <c r="AJ241" s="582"/>
      <c r="AK241" s="625" t="s">
        <v>124</v>
      </c>
      <c r="AL241" s="619">
        <f>SUM(AL225:AL240)</f>
        <v>0</v>
      </c>
      <c r="AM241" s="581"/>
      <c r="AN241" s="582"/>
      <c r="AO241" s="625" t="s">
        <v>125</v>
      </c>
      <c r="AP241" s="619">
        <f>SUM(AP225:AP240)</f>
        <v>0</v>
      </c>
      <c r="AQ241" s="581"/>
      <c r="AR241" s="582"/>
      <c r="AS241" s="625" t="s">
        <v>126</v>
      </c>
      <c r="AT241" s="619">
        <f>SUM(AT225:AT240)</f>
        <v>0</v>
      </c>
      <c r="AU241" s="581"/>
      <c r="AV241" s="582"/>
      <c r="AW241" s="625" t="s">
        <v>127</v>
      </c>
      <c r="AX241" s="619">
        <f>SUM(AX225:AX240)</f>
        <v>0</v>
      </c>
      <c r="AY241" s="581"/>
      <c r="AZ241" s="582"/>
      <c r="BA241" s="625" t="s">
        <v>128</v>
      </c>
      <c r="BB241" s="620">
        <f>SUM(BB225:BB240)</f>
        <v>0</v>
      </c>
      <c r="BC241" s="34"/>
      <c r="BD241" s="57">
        <f>SUM(BD225:BD240)</f>
        <v>13168</v>
      </c>
      <c r="BE241" s="608"/>
      <c r="BF241" s="57">
        <f>SUM(BF225:BF240)</f>
        <v>7863.49</v>
      </c>
      <c r="BG241" s="608"/>
      <c r="BH241" s="57">
        <f>SUM(BH225:BH240)</f>
        <v>388</v>
      </c>
      <c r="BI241" s="608"/>
      <c r="BJ241" s="57">
        <f>SUM(BF241,BH241)</f>
        <v>8251.49</v>
      </c>
      <c r="BK241" s="608"/>
      <c r="BL241" s="57">
        <v>2954</v>
      </c>
      <c r="BM241" s="131"/>
      <c r="BN241" s="57">
        <f>SUM(BN225:BN240)</f>
        <v>3704.1</v>
      </c>
      <c r="BO241" s="409"/>
      <c r="BP241" s="409"/>
      <c r="BQ241" s="409"/>
    </row>
    <row r="242" spans="1:75" s="27" customFormat="1" ht="5.0999999999999996" customHeight="1" x14ac:dyDescent="0.2">
      <c r="A242" s="170"/>
      <c r="B242" s="128"/>
      <c r="C242" s="32"/>
      <c r="F242" s="51"/>
      <c r="G242" s="226"/>
      <c r="H242" s="52"/>
      <c r="I242" s="154"/>
      <c r="J242" s="227"/>
      <c r="K242" s="226"/>
      <c r="L242" s="52"/>
      <c r="M242" s="154"/>
      <c r="N242" s="227"/>
      <c r="O242" s="226"/>
      <c r="P242" s="52"/>
      <c r="Q242" s="154"/>
      <c r="R242" s="227"/>
      <c r="S242" s="226"/>
      <c r="T242" s="52"/>
      <c r="U242" s="154"/>
      <c r="V242" s="227"/>
      <c r="W242" s="226"/>
      <c r="X242" s="52"/>
      <c r="Y242" s="154"/>
      <c r="Z242" s="227"/>
      <c r="AA242" s="226"/>
      <c r="AB242" s="52"/>
      <c r="AC242" s="154"/>
      <c r="AD242" s="227"/>
      <c r="AE242" s="226"/>
      <c r="AF242" s="52"/>
      <c r="AG242" s="154"/>
      <c r="AH242" s="227"/>
      <c r="AI242" s="226"/>
      <c r="AJ242" s="52"/>
      <c r="AK242" s="154"/>
      <c r="AL242" s="227"/>
      <c r="AM242" s="226"/>
      <c r="AN242" s="52"/>
      <c r="AO242" s="154"/>
      <c r="AP242" s="227"/>
      <c r="AQ242" s="226"/>
      <c r="AR242" s="52"/>
      <c r="AS242" s="154"/>
      <c r="AT242" s="227"/>
      <c r="AU242" s="226"/>
      <c r="AV242" s="52"/>
      <c r="AW242" s="154"/>
      <c r="AX242" s="227"/>
      <c r="AY242" s="226"/>
      <c r="AZ242" s="52"/>
      <c r="BA242" s="154"/>
      <c r="BB242" s="267"/>
      <c r="BC242" s="34"/>
      <c r="BD242" s="608"/>
      <c r="BE242" s="608"/>
      <c r="BF242" s="608"/>
      <c r="BG242" s="608"/>
      <c r="BH242" s="608"/>
      <c r="BI242" s="608"/>
      <c r="BJ242" s="608"/>
      <c r="BK242" s="608"/>
      <c r="BL242" s="608"/>
      <c r="BM242" s="131"/>
      <c r="BN242" s="608"/>
    </row>
    <row r="243" spans="1:75" x14ac:dyDescent="0.2">
      <c r="A243" s="170"/>
      <c r="B243" s="128"/>
      <c r="C243" s="614">
        <f>'General Fund Budget Summary'!A64</f>
        <v>51010</v>
      </c>
      <c r="D243" s="615"/>
      <c r="E243" s="615" t="str">
        <f>'General Fund Budget Summary'!C64</f>
        <v>Internet/Website Expense</v>
      </c>
      <c r="F243" s="616" t="s">
        <v>149</v>
      </c>
      <c r="G243" s="617">
        <v>1</v>
      </c>
      <c r="H243" s="105" t="s">
        <v>36</v>
      </c>
      <c r="I243" s="618">
        <v>0</v>
      </c>
      <c r="J243" s="619">
        <f>I243*G243</f>
        <v>0</v>
      </c>
      <c r="K243" s="617">
        <f>G243</f>
        <v>1</v>
      </c>
      <c r="L243" s="248" t="str">
        <f>H243</f>
        <v>Fire</v>
      </c>
      <c r="M243" s="410">
        <f>I243</f>
        <v>0</v>
      </c>
      <c r="N243" s="212">
        <f>M243*K243</f>
        <v>0</v>
      </c>
      <c r="O243" s="211">
        <v>1</v>
      </c>
      <c r="P243" s="248" t="str">
        <f>L243</f>
        <v>Fire</v>
      </c>
      <c r="Q243" s="410">
        <f>M243</f>
        <v>0</v>
      </c>
      <c r="R243" s="212">
        <f>Q243*O243</f>
        <v>0</v>
      </c>
      <c r="S243" s="211">
        <v>1</v>
      </c>
      <c r="T243" s="248" t="str">
        <f>P243</f>
        <v>Fire</v>
      </c>
      <c r="U243" s="410">
        <f>Q243</f>
        <v>0</v>
      </c>
      <c r="V243" s="212">
        <f>U243*S243</f>
        <v>0</v>
      </c>
      <c r="W243" s="211">
        <v>1</v>
      </c>
      <c r="X243" s="248" t="str">
        <f>T243</f>
        <v>Fire</v>
      </c>
      <c r="Y243" s="410">
        <f>U243</f>
        <v>0</v>
      </c>
      <c r="Z243" s="212">
        <f>Y243*W243</f>
        <v>0</v>
      </c>
      <c r="AA243" s="211">
        <v>1</v>
      </c>
      <c r="AB243" s="248" t="str">
        <f>X243</f>
        <v>Fire</v>
      </c>
      <c r="AC243" s="410">
        <f>Y243</f>
        <v>0</v>
      </c>
      <c r="AD243" s="212">
        <f>AC243*AA243</f>
        <v>0</v>
      </c>
      <c r="AE243" s="211">
        <v>1</v>
      </c>
      <c r="AF243" s="248" t="str">
        <f>AB243</f>
        <v>Fire</v>
      </c>
      <c r="AG243" s="410">
        <f>AC243</f>
        <v>0</v>
      </c>
      <c r="AH243" s="212">
        <f>AG243*AE243</f>
        <v>0</v>
      </c>
      <c r="AI243" s="211">
        <v>1</v>
      </c>
      <c r="AJ243" s="248" t="str">
        <f>AF243</f>
        <v>Fire</v>
      </c>
      <c r="AK243" s="410">
        <f>AG243</f>
        <v>0</v>
      </c>
      <c r="AL243" s="212">
        <f>AK243*AI243</f>
        <v>0</v>
      </c>
      <c r="AM243" s="211">
        <v>1</v>
      </c>
      <c r="AN243" s="248" t="str">
        <f>AJ243</f>
        <v>Fire</v>
      </c>
      <c r="AO243" s="410">
        <f>AK243</f>
        <v>0</v>
      </c>
      <c r="AP243" s="212">
        <f>AO243*AM243</f>
        <v>0</v>
      </c>
      <c r="AQ243" s="211">
        <v>1</v>
      </c>
      <c r="AR243" s="248" t="str">
        <f>AN243</f>
        <v>Fire</v>
      </c>
      <c r="AS243" s="410">
        <f>AO243</f>
        <v>0</v>
      </c>
      <c r="AT243" s="212">
        <f>AS243*AQ243</f>
        <v>0</v>
      </c>
      <c r="AU243" s="211">
        <v>1</v>
      </c>
      <c r="AV243" s="248" t="str">
        <f>AR243</f>
        <v>Fire</v>
      </c>
      <c r="AW243" s="410">
        <f>AS243</f>
        <v>0</v>
      </c>
      <c r="AX243" s="212">
        <f>AW243*AU243</f>
        <v>0</v>
      </c>
      <c r="AY243" s="211">
        <v>1</v>
      </c>
      <c r="AZ243" s="248" t="str">
        <f>AV243</f>
        <v>Fire</v>
      </c>
      <c r="BA243" s="410">
        <f>AW243</f>
        <v>0</v>
      </c>
      <c r="BB243" s="620">
        <f>BA243*AY243</f>
        <v>0</v>
      </c>
      <c r="BC243" s="34"/>
      <c r="BD243" s="621">
        <f>SUM(BB243,AX243,AT243,AP243,AL243,AH243,AD243,Z243,R243,N243,J243,V243,)</f>
        <v>0</v>
      </c>
      <c r="BE243" s="608"/>
      <c r="BF243" s="621">
        <v>2291.9499999999998</v>
      </c>
      <c r="BG243" s="608"/>
      <c r="BH243" s="621">
        <v>116.4</v>
      </c>
      <c r="BI243" s="608"/>
      <c r="BJ243" s="621">
        <f>SUM(BF243,BH243)</f>
        <v>2408.35</v>
      </c>
      <c r="BK243" s="608"/>
      <c r="BL243" s="621">
        <v>0</v>
      </c>
      <c r="BM243" s="131"/>
      <c r="BN243" s="621">
        <v>2637.83</v>
      </c>
      <c r="BO243" s="409"/>
      <c r="BP243" s="15"/>
      <c r="BQ243" s="15"/>
      <c r="BR243" s="15"/>
      <c r="BS243" s="15"/>
      <c r="BT243" s="15"/>
      <c r="BU243" s="15"/>
      <c r="BV243" s="15"/>
      <c r="BW243" s="15"/>
    </row>
    <row r="244" spans="1:75" x14ac:dyDescent="0.2">
      <c r="A244" s="170"/>
      <c r="B244" s="128"/>
      <c r="C244" s="41"/>
      <c r="D244" s="42"/>
      <c r="E244" s="42"/>
      <c r="F244" s="616" t="s">
        <v>150</v>
      </c>
      <c r="G244" s="617">
        <v>1</v>
      </c>
      <c r="H244" s="591" t="s">
        <v>100</v>
      </c>
      <c r="I244" s="618">
        <v>990</v>
      </c>
      <c r="J244" s="619">
        <f>I244*G244</f>
        <v>990</v>
      </c>
      <c r="K244" s="617"/>
      <c r="L244" s="248" t="str">
        <f t="shared" ref="L244:L246" si="892">H244</f>
        <v>Admin</v>
      </c>
      <c r="M244" s="592"/>
      <c r="N244" s="593">
        <f>M244*K244</f>
        <v>0</v>
      </c>
      <c r="O244" s="590"/>
      <c r="P244" s="248" t="str">
        <f t="shared" ref="P244:P246" si="893">L244</f>
        <v>Admin</v>
      </c>
      <c r="Q244" s="592"/>
      <c r="R244" s="593">
        <f>Q244*O244</f>
        <v>0</v>
      </c>
      <c r="S244" s="590"/>
      <c r="T244" s="248" t="str">
        <f t="shared" ref="T244:T246" si="894">P244</f>
        <v>Admin</v>
      </c>
      <c r="U244" s="592"/>
      <c r="V244" s="593">
        <f>U244*S244</f>
        <v>0</v>
      </c>
      <c r="W244" s="590"/>
      <c r="X244" s="248" t="str">
        <f t="shared" ref="X244:X246" si="895">T244</f>
        <v>Admin</v>
      </c>
      <c r="Y244" s="592"/>
      <c r="Z244" s="593">
        <f>Y244*W244</f>
        <v>0</v>
      </c>
      <c r="AA244" s="590"/>
      <c r="AB244" s="248" t="str">
        <f t="shared" ref="AB244:AB246" si="896">X244</f>
        <v>Admin</v>
      </c>
      <c r="AC244" s="592"/>
      <c r="AD244" s="593">
        <f>AC244*AA244</f>
        <v>0</v>
      </c>
      <c r="AE244" s="590"/>
      <c r="AF244" s="248" t="str">
        <f t="shared" ref="AF244:AF246" si="897">AB244</f>
        <v>Admin</v>
      </c>
      <c r="AG244" s="592"/>
      <c r="AH244" s="593">
        <f>AG244*AE244</f>
        <v>0</v>
      </c>
      <c r="AI244" s="590"/>
      <c r="AJ244" s="248" t="str">
        <f t="shared" ref="AJ244:AJ246" si="898">AF244</f>
        <v>Admin</v>
      </c>
      <c r="AK244" s="592"/>
      <c r="AL244" s="593">
        <f>AK244*AI244</f>
        <v>0</v>
      </c>
      <c r="AM244" s="590"/>
      <c r="AN244" s="248" t="str">
        <f t="shared" ref="AN244:AN246" si="899">AJ244</f>
        <v>Admin</v>
      </c>
      <c r="AO244" s="592"/>
      <c r="AP244" s="593">
        <f>AO244*AM244</f>
        <v>0</v>
      </c>
      <c r="AQ244" s="590"/>
      <c r="AR244" s="248" t="str">
        <f t="shared" ref="AR244:AR246" si="900">AN244</f>
        <v>Admin</v>
      </c>
      <c r="AS244" s="592"/>
      <c r="AT244" s="593">
        <f>AS244*AQ244</f>
        <v>0</v>
      </c>
      <c r="AU244" s="590"/>
      <c r="AV244" s="248" t="str">
        <f t="shared" ref="AV244:AV246" si="901">AR244</f>
        <v>Admin</v>
      </c>
      <c r="AW244" s="592"/>
      <c r="AX244" s="593">
        <f>AW244*AU244</f>
        <v>0</v>
      </c>
      <c r="AY244" s="590"/>
      <c r="AZ244" s="248" t="str">
        <f t="shared" ref="AZ244:AZ246" si="902">AV244</f>
        <v>Admin</v>
      </c>
      <c r="BA244" s="618"/>
      <c r="BB244" s="620">
        <f>BA244*AY244</f>
        <v>0</v>
      </c>
      <c r="BC244" s="34"/>
      <c r="BD244" s="622">
        <f>SUM(BB244,AX244,AT244,AP244,AL244,AH244,AD244,Z244,R244,N244,J244,V244,)</f>
        <v>990</v>
      </c>
      <c r="BE244" s="623"/>
      <c r="BF244" s="711"/>
      <c r="BG244" s="623"/>
      <c r="BH244" s="711"/>
      <c r="BI244" s="623"/>
      <c r="BJ244" s="622"/>
      <c r="BK244" s="623"/>
      <c r="BL244" s="622">
        <v>2806</v>
      </c>
      <c r="BM244" s="131"/>
      <c r="BN244" s="622"/>
      <c r="BO244" s="409"/>
      <c r="BP244" s="409"/>
      <c r="BQ244" s="409"/>
    </row>
    <row r="245" spans="1:75" x14ac:dyDescent="0.2">
      <c r="A245" s="170"/>
      <c r="B245" s="128"/>
      <c r="C245" s="41"/>
      <c r="D245" s="42"/>
      <c r="E245" s="42"/>
      <c r="F245" s="616" t="s">
        <v>565</v>
      </c>
      <c r="G245" s="617">
        <v>1</v>
      </c>
      <c r="H245" s="106" t="s">
        <v>100</v>
      </c>
      <c r="I245" s="618">
        <v>3000</v>
      </c>
      <c r="J245" s="619">
        <f>I245*G245</f>
        <v>3000</v>
      </c>
      <c r="K245" s="617"/>
      <c r="L245" s="248" t="str">
        <f t="shared" si="892"/>
        <v>Admin</v>
      </c>
      <c r="M245" s="411"/>
      <c r="N245" s="214">
        <f>M245*K245</f>
        <v>0</v>
      </c>
      <c r="O245" s="213"/>
      <c r="P245" s="248" t="str">
        <f t="shared" si="893"/>
        <v>Admin</v>
      </c>
      <c r="Q245" s="411"/>
      <c r="R245" s="214">
        <f>Q245*O245</f>
        <v>0</v>
      </c>
      <c r="S245" s="213"/>
      <c r="T245" s="248" t="str">
        <f t="shared" si="894"/>
        <v>Admin</v>
      </c>
      <c r="U245" s="411"/>
      <c r="V245" s="214">
        <f>U245*S245</f>
        <v>0</v>
      </c>
      <c r="W245" s="213"/>
      <c r="X245" s="248" t="str">
        <f t="shared" si="895"/>
        <v>Admin</v>
      </c>
      <c r="Y245" s="411"/>
      <c r="Z245" s="214">
        <f>Y245*W245</f>
        <v>0</v>
      </c>
      <c r="AA245" s="213"/>
      <c r="AB245" s="248" t="str">
        <f t="shared" si="896"/>
        <v>Admin</v>
      </c>
      <c r="AC245" s="411"/>
      <c r="AD245" s="214">
        <f>AC245*AA245</f>
        <v>0</v>
      </c>
      <c r="AE245" s="213"/>
      <c r="AF245" s="248" t="str">
        <f t="shared" si="897"/>
        <v>Admin</v>
      </c>
      <c r="AG245" s="411"/>
      <c r="AH245" s="214">
        <f>AG245*AE245</f>
        <v>0</v>
      </c>
      <c r="AI245" s="213"/>
      <c r="AJ245" s="248" t="str">
        <f t="shared" si="898"/>
        <v>Admin</v>
      </c>
      <c r="AK245" s="411"/>
      <c r="AL245" s="214">
        <f>AK245*AI245</f>
        <v>0</v>
      </c>
      <c r="AM245" s="213"/>
      <c r="AN245" s="248" t="str">
        <f t="shared" si="899"/>
        <v>Admin</v>
      </c>
      <c r="AO245" s="411"/>
      <c r="AP245" s="214">
        <f>AO245*AM245</f>
        <v>0</v>
      </c>
      <c r="AQ245" s="213"/>
      <c r="AR245" s="248" t="str">
        <f t="shared" si="900"/>
        <v>Admin</v>
      </c>
      <c r="AS245" s="411"/>
      <c r="AT245" s="214">
        <f>AS245*AQ245</f>
        <v>0</v>
      </c>
      <c r="AU245" s="213"/>
      <c r="AV245" s="248" t="str">
        <f t="shared" si="901"/>
        <v>Admin</v>
      </c>
      <c r="AW245" s="411"/>
      <c r="AX245" s="214">
        <f>AW245*AU245</f>
        <v>0</v>
      </c>
      <c r="AY245" s="213"/>
      <c r="AZ245" s="248" t="str">
        <f t="shared" si="902"/>
        <v>Admin</v>
      </c>
      <c r="BA245" s="618"/>
      <c r="BB245" s="620">
        <f>BA245*AY245</f>
        <v>0</v>
      </c>
      <c r="BC245" s="34"/>
      <c r="BD245" s="622">
        <f>SUM(BB245,AX245,AT245,AP245,AL245,AH245,AD245,Z245,R245,N245,J245,V245,)</f>
        <v>3000</v>
      </c>
      <c r="BE245" s="623"/>
      <c r="BF245" s="711"/>
      <c r="BG245" s="623"/>
      <c r="BH245" s="711"/>
      <c r="BI245" s="623"/>
      <c r="BJ245" s="622"/>
      <c r="BK245" s="623"/>
      <c r="BL245" s="622">
        <v>76</v>
      </c>
      <c r="BM245" s="131"/>
      <c r="BN245" s="622"/>
      <c r="BO245" s="409"/>
      <c r="BP245" s="409"/>
      <c r="BQ245" s="409"/>
    </row>
    <row r="246" spans="1:75" x14ac:dyDescent="0.2">
      <c r="A246" s="170"/>
      <c r="B246" s="128"/>
      <c r="C246" s="41"/>
      <c r="D246" s="42"/>
      <c r="E246" s="42"/>
      <c r="F246" s="616" t="s">
        <v>566</v>
      </c>
      <c r="G246" s="617"/>
      <c r="H246" s="106"/>
      <c r="I246" s="618"/>
      <c r="J246" s="619">
        <f>G246*I246</f>
        <v>0</v>
      </c>
      <c r="K246" s="617"/>
      <c r="L246" s="248">
        <f t="shared" si="892"/>
        <v>0</v>
      </c>
      <c r="M246" s="411"/>
      <c r="N246" s="214">
        <f>M246*K246</f>
        <v>0</v>
      </c>
      <c r="O246" s="213"/>
      <c r="P246" s="248">
        <f t="shared" si="893"/>
        <v>0</v>
      </c>
      <c r="Q246" s="411"/>
      <c r="R246" s="214">
        <f>Q246*O246</f>
        <v>0</v>
      </c>
      <c r="S246" s="213"/>
      <c r="T246" s="248">
        <f t="shared" si="894"/>
        <v>0</v>
      </c>
      <c r="U246" s="411"/>
      <c r="V246" s="214">
        <f>U246*S246</f>
        <v>0</v>
      </c>
      <c r="W246" s="213"/>
      <c r="X246" s="248">
        <f t="shared" si="895"/>
        <v>0</v>
      </c>
      <c r="Y246" s="411"/>
      <c r="Z246" s="214">
        <f>Y246*W246</f>
        <v>0</v>
      </c>
      <c r="AA246" s="213"/>
      <c r="AB246" s="248">
        <f t="shared" si="896"/>
        <v>0</v>
      </c>
      <c r="AC246" s="411"/>
      <c r="AD246" s="214">
        <f>AC246*AA246</f>
        <v>0</v>
      </c>
      <c r="AE246" s="213"/>
      <c r="AF246" s="248">
        <f t="shared" si="897"/>
        <v>0</v>
      </c>
      <c r="AG246" s="411"/>
      <c r="AH246" s="214">
        <f>AG246*AE246</f>
        <v>0</v>
      </c>
      <c r="AI246" s="213"/>
      <c r="AJ246" s="248">
        <f t="shared" si="898"/>
        <v>0</v>
      </c>
      <c r="AK246" s="411"/>
      <c r="AL246" s="214">
        <f>AK246*AI246</f>
        <v>0</v>
      </c>
      <c r="AM246" s="213"/>
      <c r="AN246" s="248">
        <f t="shared" si="899"/>
        <v>0</v>
      </c>
      <c r="AO246" s="411"/>
      <c r="AP246" s="214">
        <f>AO246*AM246</f>
        <v>0</v>
      </c>
      <c r="AQ246" s="213"/>
      <c r="AR246" s="248">
        <f t="shared" si="900"/>
        <v>0</v>
      </c>
      <c r="AS246" s="411"/>
      <c r="AT246" s="214">
        <f>AS246*AQ246</f>
        <v>0</v>
      </c>
      <c r="AU246" s="213"/>
      <c r="AV246" s="248">
        <f t="shared" si="901"/>
        <v>0</v>
      </c>
      <c r="AW246" s="411"/>
      <c r="AX246" s="214">
        <f>AW246*AU246</f>
        <v>0</v>
      </c>
      <c r="AY246" s="213"/>
      <c r="AZ246" s="248">
        <f t="shared" si="902"/>
        <v>0</v>
      </c>
      <c r="BA246" s="618"/>
      <c r="BB246" s="620">
        <f>AY246*BA246</f>
        <v>0</v>
      </c>
      <c r="BC246" s="34"/>
      <c r="BD246" s="622">
        <f>SUM(BB246,AX246,AT246,AP246,AL246,AH246,AD246,Z246,R246,N246,J246,V246,)</f>
        <v>0</v>
      </c>
      <c r="BE246" s="623"/>
      <c r="BF246" s="622">
        <v>0</v>
      </c>
      <c r="BG246" s="623"/>
      <c r="BH246" s="622">
        <v>0</v>
      </c>
      <c r="BI246" s="623"/>
      <c r="BJ246" s="622"/>
      <c r="BK246" s="623"/>
      <c r="BL246" s="622">
        <v>0</v>
      </c>
      <c r="BM246" s="131"/>
      <c r="BN246" s="622"/>
      <c r="BO246" s="409"/>
      <c r="BP246" s="409"/>
      <c r="BQ246" s="409"/>
    </row>
    <row r="247" spans="1:75" x14ac:dyDescent="0.2">
      <c r="A247" s="170"/>
      <c r="B247" s="128"/>
      <c r="C247" s="48"/>
      <c r="D247" s="43"/>
      <c r="E247" s="43"/>
      <c r="F247" s="624"/>
      <c r="G247" s="581"/>
      <c r="H247" s="582"/>
      <c r="I247" s="104" t="s">
        <v>132</v>
      </c>
      <c r="J247" s="619">
        <f>SUM(J243:J246)</f>
        <v>3990</v>
      </c>
      <c r="K247" s="581"/>
      <c r="L247" s="582"/>
      <c r="M247" s="104" t="s">
        <v>118</v>
      </c>
      <c r="N247" s="619">
        <f>SUM(N243:N246)</f>
        <v>0</v>
      </c>
      <c r="O247" s="581"/>
      <c r="P247" s="582"/>
      <c r="Q247" s="625" t="s">
        <v>119</v>
      </c>
      <c r="R247" s="619">
        <f>SUM(R243:R246)</f>
        <v>0</v>
      </c>
      <c r="S247" s="581"/>
      <c r="T247" s="582"/>
      <c r="U247" s="625" t="s">
        <v>120</v>
      </c>
      <c r="V247" s="619">
        <f>SUM(V243:V246)</f>
        <v>0</v>
      </c>
      <c r="W247" s="581"/>
      <c r="X247" s="582"/>
      <c r="Y247" s="625" t="s">
        <v>121</v>
      </c>
      <c r="Z247" s="619">
        <f>SUM(Z243:Z246)</f>
        <v>0</v>
      </c>
      <c r="AA247" s="581"/>
      <c r="AB247" s="582"/>
      <c r="AC247" s="625" t="s">
        <v>122</v>
      </c>
      <c r="AD247" s="619">
        <f>SUM(AD243:AD246)</f>
        <v>0</v>
      </c>
      <c r="AE247" s="581"/>
      <c r="AF247" s="582"/>
      <c r="AG247" s="625" t="s">
        <v>123</v>
      </c>
      <c r="AH247" s="619">
        <f>SUM(AH243:AH246)</f>
        <v>0</v>
      </c>
      <c r="AI247" s="581"/>
      <c r="AJ247" s="582"/>
      <c r="AK247" s="625" t="s">
        <v>124</v>
      </c>
      <c r="AL247" s="619">
        <f>SUM(AL243:AL246)</f>
        <v>0</v>
      </c>
      <c r="AM247" s="581"/>
      <c r="AN247" s="582"/>
      <c r="AO247" s="625" t="s">
        <v>125</v>
      </c>
      <c r="AP247" s="619">
        <f>SUM(AP243:AP246)</f>
        <v>0</v>
      </c>
      <c r="AQ247" s="581"/>
      <c r="AR247" s="582"/>
      <c r="AS247" s="625" t="s">
        <v>126</v>
      </c>
      <c r="AT247" s="619">
        <f>SUM(AT243:AT246)</f>
        <v>0</v>
      </c>
      <c r="AU247" s="581"/>
      <c r="AV247" s="582"/>
      <c r="AW247" s="625" t="s">
        <v>127</v>
      </c>
      <c r="AX247" s="619">
        <f>SUM(AX243:AX246)</f>
        <v>0</v>
      </c>
      <c r="AY247" s="581"/>
      <c r="AZ247" s="582"/>
      <c r="BA247" s="625" t="s">
        <v>128</v>
      </c>
      <c r="BB247" s="620">
        <f>SUM(BB243:BB246)</f>
        <v>0</v>
      </c>
      <c r="BC247" s="34"/>
      <c r="BD247" s="57">
        <f>SUM(BD243:BD246)</f>
        <v>3990</v>
      </c>
      <c r="BE247" s="608"/>
      <c r="BF247" s="57">
        <f>SUM(BF243:BF246)</f>
        <v>2291.9499999999998</v>
      </c>
      <c r="BG247" s="608"/>
      <c r="BH247" s="57">
        <f>SUM(BH243:BH246)</f>
        <v>116.4</v>
      </c>
      <c r="BI247" s="608"/>
      <c r="BJ247" s="57">
        <f>SUM(BF247,BH247)</f>
        <v>2408.35</v>
      </c>
      <c r="BK247" s="608"/>
      <c r="BL247" s="57">
        <v>2882</v>
      </c>
      <c r="BM247" s="131"/>
      <c r="BN247" s="658">
        <f>SUM(BN243:BN246)</f>
        <v>2637.83</v>
      </c>
      <c r="BO247" s="409"/>
      <c r="BP247" s="409"/>
      <c r="BQ247" s="409"/>
    </row>
    <row r="248" spans="1:75" s="27" customFormat="1" ht="5.0999999999999996" customHeight="1" x14ac:dyDescent="0.2">
      <c r="A248" s="170"/>
      <c r="B248" s="128"/>
      <c r="C248" s="32"/>
      <c r="F248" s="51"/>
      <c r="G248" s="226"/>
      <c r="H248" s="52"/>
      <c r="I248" s="154"/>
      <c r="J248" s="227"/>
      <c r="K248" s="226"/>
      <c r="L248" s="52"/>
      <c r="M248" s="154"/>
      <c r="N248" s="227"/>
      <c r="O248" s="226"/>
      <c r="P248" s="52"/>
      <c r="Q248" s="154"/>
      <c r="R248" s="227"/>
      <c r="S248" s="226"/>
      <c r="T248" s="52"/>
      <c r="U248" s="154"/>
      <c r="V248" s="227"/>
      <c r="W248" s="226"/>
      <c r="X248" s="52"/>
      <c r="Y248" s="154"/>
      <c r="Z248" s="227"/>
      <c r="AA248" s="226"/>
      <c r="AB248" s="52"/>
      <c r="AC248" s="154"/>
      <c r="AD248" s="227"/>
      <c r="AE248" s="226"/>
      <c r="AF248" s="52"/>
      <c r="AG248" s="154"/>
      <c r="AH248" s="227"/>
      <c r="AI248" s="226"/>
      <c r="AJ248" s="52"/>
      <c r="AK248" s="154"/>
      <c r="AL248" s="227"/>
      <c r="AM248" s="226"/>
      <c r="AN248" s="52"/>
      <c r="AO248" s="154"/>
      <c r="AP248" s="227"/>
      <c r="AQ248" s="226"/>
      <c r="AR248" s="52"/>
      <c r="AS248" s="154"/>
      <c r="AT248" s="227"/>
      <c r="AU248" s="226"/>
      <c r="AV248" s="52"/>
      <c r="AW248" s="154"/>
      <c r="AX248" s="227"/>
      <c r="AY248" s="226"/>
      <c r="AZ248" s="52"/>
      <c r="BA248" s="154"/>
      <c r="BB248" s="267"/>
      <c r="BC248" s="34"/>
      <c r="BD248" s="608"/>
      <c r="BE248" s="608"/>
      <c r="BF248" s="608"/>
      <c r="BG248" s="608"/>
      <c r="BH248" s="608"/>
      <c r="BI248" s="608"/>
      <c r="BJ248" s="608"/>
      <c r="BK248" s="608"/>
      <c r="BL248" s="608"/>
      <c r="BM248" s="131"/>
      <c r="BN248" s="608"/>
    </row>
    <row r="249" spans="1:75" x14ac:dyDescent="0.2">
      <c r="A249" s="170"/>
      <c r="B249" s="128"/>
      <c r="C249" s="614">
        <f>'General Fund Budget Summary'!A65</f>
        <v>51015</v>
      </c>
      <c r="D249" s="615"/>
      <c r="E249" s="615" t="str">
        <f>'General Fund Budget Summary'!C65</f>
        <v>Postage &amp; Shipping</v>
      </c>
      <c r="F249" s="616">
        <v>300</v>
      </c>
      <c r="G249" s="617">
        <v>1</v>
      </c>
      <c r="H249" s="105" t="s">
        <v>100</v>
      </c>
      <c r="I249" s="618">
        <f>300/12</f>
        <v>25</v>
      </c>
      <c r="J249" s="619">
        <f>I249*G249</f>
        <v>25</v>
      </c>
      <c r="K249" s="617">
        <f>G249</f>
        <v>1</v>
      </c>
      <c r="L249" s="248" t="str">
        <f>H249</f>
        <v>Admin</v>
      </c>
      <c r="M249" s="410">
        <f>I249</f>
        <v>25</v>
      </c>
      <c r="N249" s="212">
        <f>M249*K249</f>
        <v>25</v>
      </c>
      <c r="O249" s="211">
        <v>1</v>
      </c>
      <c r="P249" s="248" t="str">
        <f>L249</f>
        <v>Admin</v>
      </c>
      <c r="Q249" s="410">
        <f>M249</f>
        <v>25</v>
      </c>
      <c r="R249" s="212">
        <f>Q249*O249</f>
        <v>25</v>
      </c>
      <c r="S249" s="211">
        <v>1</v>
      </c>
      <c r="T249" s="248" t="str">
        <f>P249</f>
        <v>Admin</v>
      </c>
      <c r="U249" s="410">
        <f>Q249</f>
        <v>25</v>
      </c>
      <c r="V249" s="212">
        <f>U249*S249</f>
        <v>25</v>
      </c>
      <c r="W249" s="211">
        <v>1</v>
      </c>
      <c r="X249" s="248" t="str">
        <f>T249</f>
        <v>Admin</v>
      </c>
      <c r="Y249" s="410">
        <f>U249</f>
        <v>25</v>
      </c>
      <c r="Z249" s="212">
        <f>Y249*W249</f>
        <v>25</v>
      </c>
      <c r="AA249" s="211">
        <v>1</v>
      </c>
      <c r="AB249" s="248" t="str">
        <f>X249</f>
        <v>Admin</v>
      </c>
      <c r="AC249" s="410">
        <f>Y249</f>
        <v>25</v>
      </c>
      <c r="AD249" s="212">
        <f>AC249*AA249</f>
        <v>25</v>
      </c>
      <c r="AE249" s="211">
        <v>1</v>
      </c>
      <c r="AF249" s="248" t="str">
        <f>AB249</f>
        <v>Admin</v>
      </c>
      <c r="AG249" s="410">
        <f>AC249</f>
        <v>25</v>
      </c>
      <c r="AH249" s="212">
        <f>AG249*AE249</f>
        <v>25</v>
      </c>
      <c r="AI249" s="211">
        <v>1</v>
      </c>
      <c r="AJ249" s="248" t="str">
        <f>AF249</f>
        <v>Admin</v>
      </c>
      <c r="AK249" s="410">
        <f>AG249</f>
        <v>25</v>
      </c>
      <c r="AL249" s="212">
        <f>AK249*AI249</f>
        <v>25</v>
      </c>
      <c r="AM249" s="211">
        <v>1</v>
      </c>
      <c r="AN249" s="248" t="str">
        <f>AJ249</f>
        <v>Admin</v>
      </c>
      <c r="AO249" s="410">
        <f>AK249</f>
        <v>25</v>
      </c>
      <c r="AP249" s="212">
        <f>AO249*AM249</f>
        <v>25</v>
      </c>
      <c r="AQ249" s="211">
        <v>1</v>
      </c>
      <c r="AR249" s="248" t="str">
        <f>AN249</f>
        <v>Admin</v>
      </c>
      <c r="AS249" s="410">
        <f>AO249</f>
        <v>25</v>
      </c>
      <c r="AT249" s="212">
        <f>AS249*AQ249</f>
        <v>25</v>
      </c>
      <c r="AU249" s="211">
        <v>1</v>
      </c>
      <c r="AV249" s="248" t="str">
        <f>AR249</f>
        <v>Admin</v>
      </c>
      <c r="AW249" s="410">
        <f>AS249</f>
        <v>25</v>
      </c>
      <c r="AX249" s="212">
        <f>AW249*AU249</f>
        <v>25</v>
      </c>
      <c r="AY249" s="211">
        <v>1</v>
      </c>
      <c r="AZ249" s="248" t="str">
        <f>AV249</f>
        <v>Admin</v>
      </c>
      <c r="BA249" s="410">
        <f>AW249</f>
        <v>25</v>
      </c>
      <c r="BB249" s="620">
        <f>BA249*AY249</f>
        <v>25</v>
      </c>
      <c r="BC249" s="34"/>
      <c r="BD249" s="621">
        <f>SUM(BB249,AX249,AT249,AP249,AL249,AH249,AD249,Z249,R249,N249,J249,V249,)</f>
        <v>300</v>
      </c>
      <c r="BE249" s="608"/>
      <c r="BF249" s="621">
        <v>110</v>
      </c>
      <c r="BG249" s="608"/>
      <c r="BH249" s="621">
        <v>110</v>
      </c>
      <c r="BI249" s="608"/>
      <c r="BJ249" s="621">
        <f t="shared" ref="BJ249" si="903">SUM(BF249,BH249)</f>
        <v>220</v>
      </c>
      <c r="BK249" s="608"/>
      <c r="BL249" s="621">
        <v>300</v>
      </c>
      <c r="BM249" s="131"/>
      <c r="BN249" s="621">
        <v>314.24</v>
      </c>
      <c r="BO249" s="409"/>
      <c r="BP249" s="409"/>
      <c r="BQ249" s="409"/>
    </row>
    <row r="250" spans="1:75" x14ac:dyDescent="0.2">
      <c r="A250" s="170"/>
      <c r="B250" s="128"/>
      <c r="C250" s="41"/>
      <c r="D250" s="42"/>
      <c r="E250" s="42"/>
      <c r="F250" s="616"/>
      <c r="G250" s="617"/>
      <c r="H250" s="591"/>
      <c r="I250" s="618"/>
      <c r="J250" s="619">
        <f>I250*G250</f>
        <v>0</v>
      </c>
      <c r="K250" s="617"/>
      <c r="L250" s="248">
        <f t="shared" ref="L250:L252" si="904">H250</f>
        <v>0</v>
      </c>
      <c r="M250" s="592"/>
      <c r="N250" s="593">
        <f>M250*K250</f>
        <v>0</v>
      </c>
      <c r="O250" s="590"/>
      <c r="P250" s="248">
        <f t="shared" ref="P250:P252" si="905">L250</f>
        <v>0</v>
      </c>
      <c r="Q250" s="592"/>
      <c r="R250" s="593">
        <f>Q250*O250</f>
        <v>0</v>
      </c>
      <c r="S250" s="590"/>
      <c r="T250" s="248">
        <f t="shared" ref="T250:T252" si="906">P250</f>
        <v>0</v>
      </c>
      <c r="U250" s="592"/>
      <c r="V250" s="593">
        <f>U250*S250</f>
        <v>0</v>
      </c>
      <c r="W250" s="590"/>
      <c r="X250" s="248">
        <f t="shared" ref="X250:X252" si="907">T250</f>
        <v>0</v>
      </c>
      <c r="Y250" s="592"/>
      <c r="Z250" s="593">
        <f>Y250*W250</f>
        <v>0</v>
      </c>
      <c r="AA250" s="590"/>
      <c r="AB250" s="248">
        <f t="shared" ref="AB250:AB252" si="908">X250</f>
        <v>0</v>
      </c>
      <c r="AC250" s="592"/>
      <c r="AD250" s="593">
        <f>AC250*AA250</f>
        <v>0</v>
      </c>
      <c r="AE250" s="590"/>
      <c r="AF250" s="248">
        <f t="shared" ref="AF250:AF252" si="909">AB250</f>
        <v>0</v>
      </c>
      <c r="AG250" s="592"/>
      <c r="AH250" s="593">
        <f>AG250*AE250</f>
        <v>0</v>
      </c>
      <c r="AI250" s="590"/>
      <c r="AJ250" s="248">
        <f t="shared" ref="AJ250:AJ252" si="910">AF250</f>
        <v>0</v>
      </c>
      <c r="AK250" s="592"/>
      <c r="AL250" s="593">
        <f>AK250*AI250</f>
        <v>0</v>
      </c>
      <c r="AM250" s="590"/>
      <c r="AN250" s="248">
        <f t="shared" ref="AN250:AN252" si="911">AJ250</f>
        <v>0</v>
      </c>
      <c r="AO250" s="592"/>
      <c r="AP250" s="593">
        <f>AO250*AM250</f>
        <v>0</v>
      </c>
      <c r="AQ250" s="590"/>
      <c r="AR250" s="248">
        <f t="shared" ref="AR250:AR252" si="912">AN250</f>
        <v>0</v>
      </c>
      <c r="AS250" s="592"/>
      <c r="AT250" s="593">
        <f>AS250*AQ250</f>
        <v>0</v>
      </c>
      <c r="AU250" s="590"/>
      <c r="AV250" s="248">
        <f t="shared" ref="AV250:AV252" si="913">AR250</f>
        <v>0</v>
      </c>
      <c r="AW250" s="592"/>
      <c r="AX250" s="593">
        <f>AW250*AU250</f>
        <v>0</v>
      </c>
      <c r="AY250" s="590"/>
      <c r="AZ250" s="248">
        <f t="shared" ref="AZ250:AZ252" si="914">AV250</f>
        <v>0</v>
      </c>
      <c r="BA250" s="618"/>
      <c r="BB250" s="620">
        <f>BA250*AY250</f>
        <v>0</v>
      </c>
      <c r="BC250" s="34"/>
      <c r="BD250" s="622">
        <f>SUM(BB250,AX250,AT250,AP250,AL250,AH250,AD250,Z250,R250,N250,J250,V250,)</f>
        <v>0</v>
      </c>
      <c r="BE250" s="623"/>
      <c r="BF250" s="711"/>
      <c r="BG250" s="623"/>
      <c r="BH250" s="711"/>
      <c r="BI250" s="623"/>
      <c r="BJ250" s="622"/>
      <c r="BK250" s="623"/>
      <c r="BL250" s="622">
        <v>0</v>
      </c>
      <c r="BM250" s="131"/>
      <c r="BN250" s="622"/>
      <c r="BO250" s="409"/>
      <c r="BP250" s="717"/>
      <c r="BQ250" s="409"/>
    </row>
    <row r="251" spans="1:75" x14ac:dyDescent="0.2">
      <c r="A251" s="170"/>
      <c r="B251" s="128"/>
      <c r="C251" s="41"/>
      <c r="D251" s="42"/>
      <c r="E251" s="42"/>
      <c r="F251" s="616"/>
      <c r="G251" s="617"/>
      <c r="H251" s="106"/>
      <c r="I251" s="618"/>
      <c r="J251" s="619">
        <f>I251*G251</f>
        <v>0</v>
      </c>
      <c r="K251" s="617"/>
      <c r="L251" s="248">
        <f t="shared" si="904"/>
        <v>0</v>
      </c>
      <c r="M251" s="411"/>
      <c r="N251" s="214">
        <f>M251*K251</f>
        <v>0</v>
      </c>
      <c r="O251" s="213"/>
      <c r="P251" s="248">
        <f t="shared" si="905"/>
        <v>0</v>
      </c>
      <c r="Q251" s="411"/>
      <c r="R251" s="214">
        <f>Q251*O251</f>
        <v>0</v>
      </c>
      <c r="S251" s="213"/>
      <c r="T251" s="248">
        <f t="shared" si="906"/>
        <v>0</v>
      </c>
      <c r="U251" s="411"/>
      <c r="V251" s="214">
        <f>U251*S251</f>
        <v>0</v>
      </c>
      <c r="W251" s="213"/>
      <c r="X251" s="248">
        <f t="shared" si="907"/>
        <v>0</v>
      </c>
      <c r="Y251" s="411"/>
      <c r="Z251" s="214">
        <f>Y251*W251</f>
        <v>0</v>
      </c>
      <c r="AA251" s="213"/>
      <c r="AB251" s="248">
        <f t="shared" si="908"/>
        <v>0</v>
      </c>
      <c r="AC251" s="411"/>
      <c r="AD251" s="214">
        <f>AC251*AA251</f>
        <v>0</v>
      </c>
      <c r="AE251" s="213"/>
      <c r="AF251" s="248">
        <f t="shared" si="909"/>
        <v>0</v>
      </c>
      <c r="AG251" s="411"/>
      <c r="AH251" s="214">
        <f>AG251*AE251</f>
        <v>0</v>
      </c>
      <c r="AI251" s="213"/>
      <c r="AJ251" s="248">
        <f t="shared" si="910"/>
        <v>0</v>
      </c>
      <c r="AK251" s="411"/>
      <c r="AL251" s="214">
        <f>AK251*AI251</f>
        <v>0</v>
      </c>
      <c r="AM251" s="213"/>
      <c r="AN251" s="248">
        <f t="shared" si="911"/>
        <v>0</v>
      </c>
      <c r="AO251" s="411"/>
      <c r="AP251" s="214">
        <f>AO251*AM251</f>
        <v>0</v>
      </c>
      <c r="AQ251" s="213"/>
      <c r="AR251" s="248">
        <f t="shared" si="912"/>
        <v>0</v>
      </c>
      <c r="AS251" s="411"/>
      <c r="AT251" s="214">
        <f>AS251*AQ251</f>
        <v>0</v>
      </c>
      <c r="AU251" s="213"/>
      <c r="AV251" s="248">
        <f t="shared" si="913"/>
        <v>0</v>
      </c>
      <c r="AW251" s="411"/>
      <c r="AX251" s="214">
        <f>AW251*AU251</f>
        <v>0</v>
      </c>
      <c r="AY251" s="213"/>
      <c r="AZ251" s="248">
        <f t="shared" si="914"/>
        <v>0</v>
      </c>
      <c r="BA251" s="618"/>
      <c r="BB251" s="620">
        <f>BA251*AY251</f>
        <v>0</v>
      </c>
      <c r="BC251" s="34"/>
      <c r="BD251" s="622">
        <f>SUM(BB251,AX251,AT251,AP251,AL251,AH251,AD251,Z251,R251,N251,J251,V251,)</f>
        <v>0</v>
      </c>
      <c r="BE251" s="623"/>
      <c r="BF251" s="622">
        <v>0</v>
      </c>
      <c r="BG251" s="623"/>
      <c r="BH251" s="622">
        <v>0</v>
      </c>
      <c r="BI251" s="623"/>
      <c r="BJ251" s="622"/>
      <c r="BK251" s="623"/>
      <c r="BL251" s="622">
        <v>0</v>
      </c>
      <c r="BM251" s="131"/>
      <c r="BN251" s="622"/>
      <c r="BO251" s="409"/>
      <c r="BP251" s="409"/>
      <c r="BQ251" s="409"/>
    </row>
    <row r="252" spans="1:75" x14ac:dyDescent="0.2">
      <c r="A252" s="170"/>
      <c r="B252" s="128"/>
      <c r="C252" s="41"/>
      <c r="D252" s="42"/>
      <c r="E252" s="42"/>
      <c r="F252" s="616"/>
      <c r="G252" s="617"/>
      <c r="H252" s="106"/>
      <c r="I252" s="618"/>
      <c r="J252" s="619">
        <f>G252*I252</f>
        <v>0</v>
      </c>
      <c r="K252" s="617"/>
      <c r="L252" s="248">
        <f t="shared" si="904"/>
        <v>0</v>
      </c>
      <c r="M252" s="411"/>
      <c r="N252" s="214">
        <f>M252*K252</f>
        <v>0</v>
      </c>
      <c r="O252" s="213"/>
      <c r="P252" s="248">
        <f t="shared" si="905"/>
        <v>0</v>
      </c>
      <c r="Q252" s="411"/>
      <c r="R252" s="214">
        <f>Q252*O252</f>
        <v>0</v>
      </c>
      <c r="S252" s="213"/>
      <c r="T252" s="248">
        <f t="shared" si="906"/>
        <v>0</v>
      </c>
      <c r="U252" s="411"/>
      <c r="V252" s="214">
        <f>U252*S252</f>
        <v>0</v>
      </c>
      <c r="W252" s="213"/>
      <c r="X252" s="248">
        <f t="shared" si="907"/>
        <v>0</v>
      </c>
      <c r="Y252" s="411"/>
      <c r="Z252" s="214">
        <f>Y252*W252</f>
        <v>0</v>
      </c>
      <c r="AA252" s="213"/>
      <c r="AB252" s="248">
        <f t="shared" si="908"/>
        <v>0</v>
      </c>
      <c r="AC252" s="411"/>
      <c r="AD252" s="214">
        <f>AC252*AA252</f>
        <v>0</v>
      </c>
      <c r="AE252" s="213"/>
      <c r="AF252" s="248">
        <f t="shared" si="909"/>
        <v>0</v>
      </c>
      <c r="AG252" s="411"/>
      <c r="AH252" s="214">
        <f>AG252*AE252</f>
        <v>0</v>
      </c>
      <c r="AI252" s="213"/>
      <c r="AJ252" s="248">
        <f t="shared" si="910"/>
        <v>0</v>
      </c>
      <c r="AK252" s="411"/>
      <c r="AL252" s="214">
        <f>AK252*AI252</f>
        <v>0</v>
      </c>
      <c r="AM252" s="213"/>
      <c r="AN252" s="248">
        <f t="shared" si="911"/>
        <v>0</v>
      </c>
      <c r="AO252" s="411"/>
      <c r="AP252" s="214">
        <f>AO252*AM252</f>
        <v>0</v>
      </c>
      <c r="AQ252" s="213"/>
      <c r="AR252" s="248">
        <f t="shared" si="912"/>
        <v>0</v>
      </c>
      <c r="AS252" s="411"/>
      <c r="AT252" s="214">
        <f>AS252*AQ252</f>
        <v>0</v>
      </c>
      <c r="AU252" s="213"/>
      <c r="AV252" s="248">
        <f t="shared" si="913"/>
        <v>0</v>
      </c>
      <c r="AW252" s="411"/>
      <c r="AX252" s="214">
        <f>AW252*AU252</f>
        <v>0</v>
      </c>
      <c r="AY252" s="213"/>
      <c r="AZ252" s="248">
        <f t="shared" si="914"/>
        <v>0</v>
      </c>
      <c r="BA252" s="618"/>
      <c r="BB252" s="620">
        <f>AY252*BA252</f>
        <v>0</v>
      </c>
      <c r="BC252" s="34"/>
      <c r="BD252" s="622">
        <f>SUM(BB252,AX252,AT252,AP252,AL252,AH252,AD252,Z252,R252,N252,J252,V252,)</f>
        <v>0</v>
      </c>
      <c r="BE252" s="623"/>
      <c r="BF252" s="622">
        <v>0</v>
      </c>
      <c r="BG252" s="623"/>
      <c r="BH252" s="622">
        <v>0</v>
      </c>
      <c r="BI252" s="623"/>
      <c r="BJ252" s="622"/>
      <c r="BK252" s="623"/>
      <c r="BL252" s="622">
        <v>0</v>
      </c>
      <c r="BM252" s="131"/>
      <c r="BN252" s="622"/>
      <c r="BO252" s="409"/>
      <c r="BP252" s="409"/>
      <c r="BQ252" s="409"/>
    </row>
    <row r="253" spans="1:75" x14ac:dyDescent="0.2">
      <c r="A253" s="170"/>
      <c r="B253" s="128"/>
      <c r="C253" s="48"/>
      <c r="D253" s="43"/>
      <c r="E253" s="43"/>
      <c r="F253" s="624"/>
      <c r="G253" s="581"/>
      <c r="H253" s="582"/>
      <c r="I253" s="104" t="s">
        <v>132</v>
      </c>
      <c r="J253" s="619">
        <f>SUM(J249:J252)</f>
        <v>25</v>
      </c>
      <c r="K253" s="581"/>
      <c r="L253" s="582"/>
      <c r="M253" s="104" t="s">
        <v>118</v>
      </c>
      <c r="N253" s="619">
        <f>SUM(N249:N252)</f>
        <v>25</v>
      </c>
      <c r="O253" s="581"/>
      <c r="P253" s="582"/>
      <c r="Q253" s="625" t="s">
        <v>119</v>
      </c>
      <c r="R253" s="619">
        <f>SUM(R249:R252)</f>
        <v>25</v>
      </c>
      <c r="S253" s="581"/>
      <c r="T253" s="582"/>
      <c r="U253" s="625" t="s">
        <v>120</v>
      </c>
      <c r="V253" s="619">
        <f>SUM(V249:V252)</f>
        <v>25</v>
      </c>
      <c r="W253" s="581"/>
      <c r="X253" s="582"/>
      <c r="Y253" s="625" t="s">
        <v>121</v>
      </c>
      <c r="Z253" s="619">
        <f>SUM(Z249:Z252)</f>
        <v>25</v>
      </c>
      <c r="AA253" s="581"/>
      <c r="AB253" s="582"/>
      <c r="AC253" s="625" t="s">
        <v>122</v>
      </c>
      <c r="AD253" s="619">
        <f>SUM(AD249:AD252)</f>
        <v>25</v>
      </c>
      <c r="AE253" s="581"/>
      <c r="AF253" s="582"/>
      <c r="AG253" s="625" t="s">
        <v>123</v>
      </c>
      <c r="AH253" s="619">
        <f>SUM(AH249:AH252)</f>
        <v>25</v>
      </c>
      <c r="AI253" s="581"/>
      <c r="AJ253" s="582"/>
      <c r="AK253" s="625" t="s">
        <v>124</v>
      </c>
      <c r="AL253" s="619">
        <f>SUM(AL249:AL252)</f>
        <v>25</v>
      </c>
      <c r="AM253" s="581"/>
      <c r="AN253" s="582"/>
      <c r="AO253" s="625" t="s">
        <v>125</v>
      </c>
      <c r="AP253" s="619">
        <f>SUM(AP249:AP252)</f>
        <v>25</v>
      </c>
      <c r="AQ253" s="581"/>
      <c r="AR253" s="582"/>
      <c r="AS253" s="625" t="s">
        <v>126</v>
      </c>
      <c r="AT253" s="619">
        <f>SUM(AT249:AT252)</f>
        <v>25</v>
      </c>
      <c r="AU253" s="581"/>
      <c r="AV253" s="582"/>
      <c r="AW253" s="625" t="s">
        <v>127</v>
      </c>
      <c r="AX253" s="619">
        <f>SUM(AX249:AX252)</f>
        <v>25</v>
      </c>
      <c r="AY253" s="581"/>
      <c r="AZ253" s="582"/>
      <c r="BA253" s="625" t="s">
        <v>128</v>
      </c>
      <c r="BB253" s="620">
        <f>SUM(BB249:BB252)</f>
        <v>25</v>
      </c>
      <c r="BC253" s="34"/>
      <c r="BD253" s="57">
        <f>SUM(BD249:BD252)</f>
        <v>300</v>
      </c>
      <c r="BE253" s="608"/>
      <c r="BF253" s="57">
        <f>SUM(BF249:BF252)</f>
        <v>110</v>
      </c>
      <c r="BG253" s="608"/>
      <c r="BH253" s="57">
        <f>SUM(BH249:BH252)</f>
        <v>110</v>
      </c>
      <c r="BI253" s="608"/>
      <c r="BJ253" s="57">
        <f t="shared" ref="BJ253" si="915">SUM(BF253,BH253)</f>
        <v>220</v>
      </c>
      <c r="BK253" s="608"/>
      <c r="BL253" s="57">
        <v>300</v>
      </c>
      <c r="BM253" s="131"/>
      <c r="BN253" s="57">
        <f>SUM(BN249:BN252)</f>
        <v>314.24</v>
      </c>
      <c r="BO253" s="409"/>
      <c r="BP253" s="409"/>
      <c r="BQ253" s="409"/>
    </row>
    <row r="254" spans="1:75" s="27" customFormat="1" ht="5.0999999999999996" customHeight="1" x14ac:dyDescent="0.2">
      <c r="A254" s="170"/>
      <c r="B254" s="128"/>
      <c r="C254" s="32"/>
      <c r="F254" s="51"/>
      <c r="G254" s="226"/>
      <c r="H254" s="52"/>
      <c r="I254" s="154"/>
      <c r="J254" s="227"/>
      <c r="K254" s="226"/>
      <c r="L254" s="52"/>
      <c r="M254" s="154"/>
      <c r="N254" s="227"/>
      <c r="O254" s="226"/>
      <c r="P254" s="52"/>
      <c r="Q254" s="154"/>
      <c r="R254" s="227"/>
      <c r="S254" s="226"/>
      <c r="T254" s="52"/>
      <c r="U254" s="154"/>
      <c r="V254" s="227"/>
      <c r="W254" s="226"/>
      <c r="X254" s="52"/>
      <c r="Y254" s="154"/>
      <c r="Z254" s="227"/>
      <c r="AA254" s="226"/>
      <c r="AB254" s="52"/>
      <c r="AC254" s="154"/>
      <c r="AD254" s="227"/>
      <c r="AE254" s="226"/>
      <c r="AF254" s="52"/>
      <c r="AG254" s="154"/>
      <c r="AH254" s="227"/>
      <c r="AI254" s="226"/>
      <c r="AJ254" s="52"/>
      <c r="AK254" s="154"/>
      <c r="AL254" s="227"/>
      <c r="AM254" s="226"/>
      <c r="AN254" s="52"/>
      <c r="AO254" s="154"/>
      <c r="AP254" s="227"/>
      <c r="AQ254" s="226"/>
      <c r="AR254" s="52"/>
      <c r="AS254" s="154"/>
      <c r="AT254" s="227"/>
      <c r="AU254" s="226"/>
      <c r="AV254" s="52"/>
      <c r="AW254" s="154"/>
      <c r="AX254" s="227"/>
      <c r="AY254" s="226"/>
      <c r="AZ254" s="52"/>
      <c r="BA254" s="154"/>
      <c r="BB254" s="267"/>
      <c r="BC254" s="34"/>
      <c r="BD254" s="608"/>
      <c r="BE254" s="608"/>
      <c r="BF254" s="608"/>
      <c r="BG254" s="608"/>
      <c r="BH254" s="608"/>
      <c r="BI254" s="608"/>
      <c r="BJ254" s="608"/>
      <c r="BK254" s="608"/>
      <c r="BL254" s="608"/>
      <c r="BM254" s="131"/>
      <c r="BN254" s="608"/>
    </row>
    <row r="255" spans="1:75" x14ac:dyDescent="0.2">
      <c r="A255" s="170"/>
      <c r="B255" s="128"/>
      <c r="C255" s="614">
        <f>'General Fund Budget Summary'!A66</f>
        <v>51020</v>
      </c>
      <c r="D255" s="615"/>
      <c r="E255" s="615" t="str">
        <f>'General Fund Budget Summary'!C66</f>
        <v>Office Supplies</v>
      </c>
      <c r="F255" s="616">
        <v>2000</v>
      </c>
      <c r="G255" s="617">
        <v>1</v>
      </c>
      <c r="H255" s="105" t="s">
        <v>100</v>
      </c>
      <c r="I255" s="618">
        <f>2000/12</f>
        <v>166.66666666666666</v>
      </c>
      <c r="J255" s="619">
        <f>I255*G255</f>
        <v>166.66666666666666</v>
      </c>
      <c r="K255" s="617">
        <f>G255</f>
        <v>1</v>
      </c>
      <c r="L255" s="248" t="str">
        <f>H255</f>
        <v>Admin</v>
      </c>
      <c r="M255" s="410">
        <f>I255</f>
        <v>166.66666666666666</v>
      </c>
      <c r="N255" s="212">
        <f>M255*K255</f>
        <v>166.66666666666666</v>
      </c>
      <c r="O255" s="211">
        <v>1</v>
      </c>
      <c r="P255" s="248" t="str">
        <f>L255</f>
        <v>Admin</v>
      </c>
      <c r="Q255" s="410">
        <f>M255</f>
        <v>166.66666666666666</v>
      </c>
      <c r="R255" s="212">
        <f>Q255*O255</f>
        <v>166.66666666666666</v>
      </c>
      <c r="S255" s="211">
        <v>1</v>
      </c>
      <c r="T255" s="248" t="str">
        <f>P255</f>
        <v>Admin</v>
      </c>
      <c r="U255" s="410">
        <f>Q255</f>
        <v>166.66666666666666</v>
      </c>
      <c r="V255" s="212">
        <f>U255*S255</f>
        <v>166.66666666666666</v>
      </c>
      <c r="W255" s="211">
        <v>1</v>
      </c>
      <c r="X255" s="248" t="str">
        <f>T255</f>
        <v>Admin</v>
      </c>
      <c r="Y255" s="410">
        <f>U255</f>
        <v>166.66666666666666</v>
      </c>
      <c r="Z255" s="212">
        <f>Y255*W255</f>
        <v>166.66666666666666</v>
      </c>
      <c r="AA255" s="211">
        <v>1</v>
      </c>
      <c r="AB255" s="248" t="str">
        <f>X255</f>
        <v>Admin</v>
      </c>
      <c r="AC255" s="410">
        <f>Y255</f>
        <v>166.66666666666666</v>
      </c>
      <c r="AD255" s="212">
        <f>AC255*AA255</f>
        <v>166.66666666666666</v>
      </c>
      <c r="AE255" s="211">
        <v>1</v>
      </c>
      <c r="AF255" s="248" t="str">
        <f>AB255</f>
        <v>Admin</v>
      </c>
      <c r="AG255" s="410">
        <f>AC255</f>
        <v>166.66666666666666</v>
      </c>
      <c r="AH255" s="212">
        <f>AG255*AE255</f>
        <v>166.66666666666666</v>
      </c>
      <c r="AI255" s="211">
        <v>1</v>
      </c>
      <c r="AJ255" s="248" t="str">
        <f>AF255</f>
        <v>Admin</v>
      </c>
      <c r="AK255" s="410">
        <f>AG255</f>
        <v>166.66666666666666</v>
      </c>
      <c r="AL255" s="212">
        <f>AK255*AI255</f>
        <v>166.66666666666666</v>
      </c>
      <c r="AM255" s="211">
        <v>1</v>
      </c>
      <c r="AN255" s="248" t="str">
        <f>AJ255</f>
        <v>Admin</v>
      </c>
      <c r="AO255" s="410">
        <f>AK255</f>
        <v>166.66666666666666</v>
      </c>
      <c r="AP255" s="212">
        <f>AO255*AM255</f>
        <v>166.66666666666666</v>
      </c>
      <c r="AQ255" s="211">
        <v>1</v>
      </c>
      <c r="AR255" s="248" t="str">
        <f>AN255</f>
        <v>Admin</v>
      </c>
      <c r="AS255" s="410">
        <f>AO255</f>
        <v>166.66666666666666</v>
      </c>
      <c r="AT255" s="212">
        <f>AS255*AQ255</f>
        <v>166.66666666666666</v>
      </c>
      <c r="AU255" s="211">
        <v>1</v>
      </c>
      <c r="AV255" s="248" t="str">
        <f>AR255</f>
        <v>Admin</v>
      </c>
      <c r="AW255" s="410">
        <f>AS255</f>
        <v>166.66666666666666</v>
      </c>
      <c r="AX255" s="212">
        <f>AW255*AU255</f>
        <v>166.66666666666666</v>
      </c>
      <c r="AY255" s="211">
        <v>1</v>
      </c>
      <c r="AZ255" s="248" t="str">
        <f>AV255</f>
        <v>Admin</v>
      </c>
      <c r="BA255" s="410">
        <f>AW255</f>
        <v>166.66666666666666</v>
      </c>
      <c r="BB255" s="620">
        <f>BA255*AY255</f>
        <v>166.66666666666666</v>
      </c>
      <c r="BC255" s="34"/>
      <c r="BD255" s="621">
        <f>SUM(BB255,AX255,AT255,AP255,AL255,AH255,AD255,Z255,R255,N255,J255,V255,)</f>
        <v>2000.0000000000002</v>
      </c>
      <c r="BE255" s="608"/>
      <c r="BF255" s="621">
        <v>607.59</v>
      </c>
      <c r="BG255" s="608"/>
      <c r="BH255" s="621">
        <v>330.17</v>
      </c>
      <c r="BI255" s="608"/>
      <c r="BJ255" s="621">
        <f t="shared" ref="BJ255" si="916">SUM(BF255,BH255)</f>
        <v>937.76</v>
      </c>
      <c r="BK255" s="608"/>
      <c r="BL255" s="621">
        <v>2000.0000000000002</v>
      </c>
      <c r="BM255" s="131"/>
      <c r="BN255" s="621">
        <v>1017.29</v>
      </c>
      <c r="BO255" s="409"/>
      <c r="BP255" s="409"/>
      <c r="BQ255" s="409"/>
    </row>
    <row r="256" spans="1:75" x14ac:dyDescent="0.2">
      <c r="A256" s="170"/>
      <c r="B256" s="128"/>
      <c r="C256" s="41"/>
      <c r="D256" s="42"/>
      <c r="E256" s="42"/>
      <c r="F256" s="616"/>
      <c r="G256" s="617"/>
      <c r="H256" s="591"/>
      <c r="I256" s="618"/>
      <c r="J256" s="619">
        <f>I256*G256</f>
        <v>0</v>
      </c>
      <c r="K256" s="617"/>
      <c r="L256" s="248">
        <f t="shared" ref="L256:L258" si="917">H256</f>
        <v>0</v>
      </c>
      <c r="M256" s="592"/>
      <c r="N256" s="593">
        <f>M256*K256</f>
        <v>0</v>
      </c>
      <c r="O256" s="590"/>
      <c r="P256" s="248">
        <f t="shared" ref="P256:P258" si="918">L256</f>
        <v>0</v>
      </c>
      <c r="Q256" s="592"/>
      <c r="R256" s="593">
        <f>Q256*O256</f>
        <v>0</v>
      </c>
      <c r="S256" s="590"/>
      <c r="T256" s="248">
        <f t="shared" ref="T256:T258" si="919">P256</f>
        <v>0</v>
      </c>
      <c r="U256" s="592"/>
      <c r="V256" s="593">
        <f>U256*S256</f>
        <v>0</v>
      </c>
      <c r="W256" s="590"/>
      <c r="X256" s="248">
        <f t="shared" ref="X256:X258" si="920">T256</f>
        <v>0</v>
      </c>
      <c r="Y256" s="592"/>
      <c r="Z256" s="593">
        <f>Y256*W256</f>
        <v>0</v>
      </c>
      <c r="AA256" s="590"/>
      <c r="AB256" s="248">
        <f t="shared" ref="AB256:AB258" si="921">X256</f>
        <v>0</v>
      </c>
      <c r="AC256" s="592"/>
      <c r="AD256" s="593">
        <f>AC256*AA256</f>
        <v>0</v>
      </c>
      <c r="AE256" s="590"/>
      <c r="AF256" s="248">
        <f t="shared" ref="AF256:AF258" si="922">AB256</f>
        <v>0</v>
      </c>
      <c r="AG256" s="592"/>
      <c r="AH256" s="593">
        <f>AG256*AE256</f>
        <v>0</v>
      </c>
      <c r="AI256" s="590"/>
      <c r="AJ256" s="248">
        <f t="shared" ref="AJ256:AJ258" si="923">AF256</f>
        <v>0</v>
      </c>
      <c r="AK256" s="592"/>
      <c r="AL256" s="593">
        <f>AK256*AI256</f>
        <v>0</v>
      </c>
      <c r="AM256" s="590"/>
      <c r="AN256" s="248">
        <f t="shared" ref="AN256:AN258" si="924">AJ256</f>
        <v>0</v>
      </c>
      <c r="AO256" s="592"/>
      <c r="AP256" s="593">
        <f>AO256*AM256</f>
        <v>0</v>
      </c>
      <c r="AQ256" s="590"/>
      <c r="AR256" s="248">
        <f t="shared" ref="AR256:AR258" si="925">AN256</f>
        <v>0</v>
      </c>
      <c r="AS256" s="592"/>
      <c r="AT256" s="593">
        <f>AS256*AQ256</f>
        <v>0</v>
      </c>
      <c r="AU256" s="590"/>
      <c r="AV256" s="248">
        <f t="shared" ref="AV256:AV258" si="926">AR256</f>
        <v>0</v>
      </c>
      <c r="AW256" s="592"/>
      <c r="AX256" s="593">
        <f>AW256*AU256</f>
        <v>0</v>
      </c>
      <c r="AY256" s="590"/>
      <c r="AZ256" s="248">
        <f t="shared" ref="AZ256:AZ258" si="927">AV256</f>
        <v>0</v>
      </c>
      <c r="BA256" s="618"/>
      <c r="BB256" s="620">
        <f>BA256*AY256</f>
        <v>0</v>
      </c>
      <c r="BC256" s="34"/>
      <c r="BD256" s="622">
        <f>SUM(BB256,AX256,AT256,AP256,AL256,AH256,AD256,Z256,R256,N256,J256,V256,)</f>
        <v>0</v>
      </c>
      <c r="BE256" s="623"/>
      <c r="BF256" s="711"/>
      <c r="BG256" s="623"/>
      <c r="BH256" s="711"/>
      <c r="BI256" s="623"/>
      <c r="BJ256" s="622"/>
      <c r="BK256" s="623"/>
      <c r="BL256" s="622">
        <v>0</v>
      </c>
      <c r="BM256" s="131"/>
      <c r="BN256" s="622"/>
      <c r="BO256" s="409"/>
      <c r="BP256" s="717"/>
      <c r="BQ256" s="409"/>
    </row>
    <row r="257" spans="1:69" x14ac:dyDescent="0.2">
      <c r="A257" s="170"/>
      <c r="B257" s="128"/>
      <c r="C257" s="41"/>
      <c r="D257" s="42"/>
      <c r="E257" s="42"/>
      <c r="F257" s="616"/>
      <c r="G257" s="617"/>
      <c r="H257" s="106"/>
      <c r="I257" s="618"/>
      <c r="J257" s="619">
        <f>I257*G257</f>
        <v>0</v>
      </c>
      <c r="K257" s="617"/>
      <c r="L257" s="248">
        <f t="shared" si="917"/>
        <v>0</v>
      </c>
      <c r="M257" s="411"/>
      <c r="N257" s="214">
        <f>M257*K257</f>
        <v>0</v>
      </c>
      <c r="O257" s="213"/>
      <c r="P257" s="248">
        <f t="shared" si="918"/>
        <v>0</v>
      </c>
      <c r="Q257" s="411"/>
      <c r="R257" s="214">
        <f>Q257*O257</f>
        <v>0</v>
      </c>
      <c r="S257" s="213"/>
      <c r="T257" s="248">
        <f t="shared" si="919"/>
        <v>0</v>
      </c>
      <c r="U257" s="411"/>
      <c r="V257" s="214">
        <f>U257*S257</f>
        <v>0</v>
      </c>
      <c r="W257" s="213"/>
      <c r="X257" s="248">
        <f t="shared" si="920"/>
        <v>0</v>
      </c>
      <c r="Y257" s="411"/>
      <c r="Z257" s="214">
        <f>Y257*W257</f>
        <v>0</v>
      </c>
      <c r="AA257" s="213"/>
      <c r="AB257" s="248">
        <f t="shared" si="921"/>
        <v>0</v>
      </c>
      <c r="AC257" s="411"/>
      <c r="AD257" s="214">
        <f>AC257*AA257</f>
        <v>0</v>
      </c>
      <c r="AE257" s="213"/>
      <c r="AF257" s="248">
        <f t="shared" si="922"/>
        <v>0</v>
      </c>
      <c r="AG257" s="411"/>
      <c r="AH257" s="214">
        <f>AG257*AE257</f>
        <v>0</v>
      </c>
      <c r="AI257" s="213"/>
      <c r="AJ257" s="248">
        <f t="shared" si="923"/>
        <v>0</v>
      </c>
      <c r="AK257" s="411"/>
      <c r="AL257" s="214">
        <f>AK257*AI257</f>
        <v>0</v>
      </c>
      <c r="AM257" s="213"/>
      <c r="AN257" s="248">
        <f t="shared" si="924"/>
        <v>0</v>
      </c>
      <c r="AO257" s="411"/>
      <c r="AP257" s="214">
        <f>AO257*AM257</f>
        <v>0</v>
      </c>
      <c r="AQ257" s="213"/>
      <c r="AR257" s="248">
        <f t="shared" si="925"/>
        <v>0</v>
      </c>
      <c r="AS257" s="411"/>
      <c r="AT257" s="214">
        <f>AS257*AQ257</f>
        <v>0</v>
      </c>
      <c r="AU257" s="213"/>
      <c r="AV257" s="248">
        <f t="shared" si="926"/>
        <v>0</v>
      </c>
      <c r="AW257" s="411"/>
      <c r="AX257" s="214">
        <f>AW257*AU257</f>
        <v>0</v>
      </c>
      <c r="AY257" s="213"/>
      <c r="AZ257" s="248">
        <f t="shared" si="927"/>
        <v>0</v>
      </c>
      <c r="BA257" s="618"/>
      <c r="BB257" s="620">
        <f>BA257*AY257</f>
        <v>0</v>
      </c>
      <c r="BC257" s="34"/>
      <c r="BD257" s="622">
        <f>SUM(BB257,AX257,AT257,AP257,AL257,AH257,AD257,Z257,R257,N257,J257,V257,)</f>
        <v>0</v>
      </c>
      <c r="BE257" s="623"/>
      <c r="BF257" s="622">
        <v>0</v>
      </c>
      <c r="BG257" s="623"/>
      <c r="BH257" s="622">
        <v>0</v>
      </c>
      <c r="BI257" s="623"/>
      <c r="BJ257" s="622"/>
      <c r="BK257" s="623"/>
      <c r="BL257" s="622">
        <v>0</v>
      </c>
      <c r="BM257" s="131"/>
      <c r="BN257" s="622"/>
      <c r="BO257" s="409"/>
      <c r="BP257" s="409"/>
      <c r="BQ257" s="409"/>
    </row>
    <row r="258" spans="1:69" x14ac:dyDescent="0.2">
      <c r="A258" s="170"/>
      <c r="B258" s="128"/>
      <c r="C258" s="41"/>
      <c r="D258" s="42"/>
      <c r="E258" s="42"/>
      <c r="F258" s="616"/>
      <c r="G258" s="617"/>
      <c r="H258" s="106"/>
      <c r="I258" s="618"/>
      <c r="J258" s="619">
        <f>G258*I258</f>
        <v>0</v>
      </c>
      <c r="K258" s="617"/>
      <c r="L258" s="248">
        <f t="shared" si="917"/>
        <v>0</v>
      </c>
      <c r="M258" s="411"/>
      <c r="N258" s="214">
        <f>M258*K258</f>
        <v>0</v>
      </c>
      <c r="O258" s="213"/>
      <c r="P258" s="248">
        <f t="shared" si="918"/>
        <v>0</v>
      </c>
      <c r="Q258" s="411"/>
      <c r="R258" s="214">
        <f>Q258*O258</f>
        <v>0</v>
      </c>
      <c r="S258" s="213"/>
      <c r="T258" s="248">
        <f t="shared" si="919"/>
        <v>0</v>
      </c>
      <c r="U258" s="411"/>
      <c r="V258" s="214">
        <f>U258*S258</f>
        <v>0</v>
      </c>
      <c r="W258" s="213"/>
      <c r="X258" s="248">
        <f t="shared" si="920"/>
        <v>0</v>
      </c>
      <c r="Y258" s="411"/>
      <c r="Z258" s="214">
        <f>Y258*W258</f>
        <v>0</v>
      </c>
      <c r="AA258" s="213"/>
      <c r="AB258" s="248">
        <f t="shared" si="921"/>
        <v>0</v>
      </c>
      <c r="AC258" s="411"/>
      <c r="AD258" s="214">
        <f>AC258*AA258</f>
        <v>0</v>
      </c>
      <c r="AE258" s="213"/>
      <c r="AF258" s="248">
        <f t="shared" si="922"/>
        <v>0</v>
      </c>
      <c r="AG258" s="411"/>
      <c r="AH258" s="214">
        <f>AG258*AE258</f>
        <v>0</v>
      </c>
      <c r="AI258" s="213"/>
      <c r="AJ258" s="248">
        <f t="shared" si="923"/>
        <v>0</v>
      </c>
      <c r="AK258" s="411"/>
      <c r="AL258" s="214">
        <f>AK258*AI258</f>
        <v>0</v>
      </c>
      <c r="AM258" s="213"/>
      <c r="AN258" s="248">
        <f t="shared" si="924"/>
        <v>0</v>
      </c>
      <c r="AO258" s="411"/>
      <c r="AP258" s="214">
        <f>AO258*AM258</f>
        <v>0</v>
      </c>
      <c r="AQ258" s="213"/>
      <c r="AR258" s="248">
        <f t="shared" si="925"/>
        <v>0</v>
      </c>
      <c r="AS258" s="411"/>
      <c r="AT258" s="214">
        <f>AS258*AQ258</f>
        <v>0</v>
      </c>
      <c r="AU258" s="213"/>
      <c r="AV258" s="248">
        <f t="shared" si="926"/>
        <v>0</v>
      </c>
      <c r="AW258" s="411"/>
      <c r="AX258" s="214">
        <f>AW258*AU258</f>
        <v>0</v>
      </c>
      <c r="AY258" s="213"/>
      <c r="AZ258" s="248">
        <f t="shared" si="927"/>
        <v>0</v>
      </c>
      <c r="BA258" s="618"/>
      <c r="BB258" s="620">
        <f>AY258*BA258</f>
        <v>0</v>
      </c>
      <c r="BC258" s="34"/>
      <c r="BD258" s="622">
        <f>SUM(BB258,AX258,AT258,AP258,AL258,AH258,AD258,Z258,R258,N258,J258,V258,)</f>
        <v>0</v>
      </c>
      <c r="BE258" s="623"/>
      <c r="BF258" s="622">
        <v>0</v>
      </c>
      <c r="BG258" s="623"/>
      <c r="BH258" s="622">
        <v>0</v>
      </c>
      <c r="BI258" s="623"/>
      <c r="BJ258" s="622"/>
      <c r="BK258" s="623"/>
      <c r="BL258" s="622">
        <v>0</v>
      </c>
      <c r="BM258" s="131"/>
      <c r="BN258" s="622"/>
      <c r="BO258" s="409"/>
      <c r="BP258" s="409"/>
      <c r="BQ258" s="409"/>
    </row>
    <row r="259" spans="1:69" x14ac:dyDescent="0.2">
      <c r="A259" s="170"/>
      <c r="B259" s="128"/>
      <c r="C259" s="48"/>
      <c r="D259" s="43"/>
      <c r="E259" s="43"/>
      <c r="F259" s="624"/>
      <c r="G259" s="581"/>
      <c r="H259" s="582"/>
      <c r="I259" s="104" t="s">
        <v>132</v>
      </c>
      <c r="J259" s="619">
        <f>SUM(J255:J258)</f>
        <v>166.66666666666666</v>
      </c>
      <c r="K259" s="581"/>
      <c r="L259" s="582"/>
      <c r="M259" s="104" t="s">
        <v>118</v>
      </c>
      <c r="N259" s="619">
        <f>SUM(N255:N258)</f>
        <v>166.66666666666666</v>
      </c>
      <c r="O259" s="581"/>
      <c r="P259" s="582"/>
      <c r="Q259" s="625" t="s">
        <v>119</v>
      </c>
      <c r="R259" s="619">
        <f>SUM(R255:R258)</f>
        <v>166.66666666666666</v>
      </c>
      <c r="S259" s="581"/>
      <c r="T259" s="582"/>
      <c r="U259" s="625" t="s">
        <v>120</v>
      </c>
      <c r="V259" s="619">
        <f>SUM(V255:V258)</f>
        <v>166.66666666666666</v>
      </c>
      <c r="W259" s="581"/>
      <c r="X259" s="582"/>
      <c r="Y259" s="625" t="s">
        <v>121</v>
      </c>
      <c r="Z259" s="619">
        <f>SUM(Z255:Z258)</f>
        <v>166.66666666666666</v>
      </c>
      <c r="AA259" s="581"/>
      <c r="AB259" s="582"/>
      <c r="AC259" s="625" t="s">
        <v>122</v>
      </c>
      <c r="AD259" s="619">
        <f>SUM(AD255:AD258)</f>
        <v>166.66666666666666</v>
      </c>
      <c r="AE259" s="581"/>
      <c r="AF259" s="582"/>
      <c r="AG259" s="625" t="s">
        <v>123</v>
      </c>
      <c r="AH259" s="619">
        <f>SUM(AH255:AH258)</f>
        <v>166.66666666666666</v>
      </c>
      <c r="AI259" s="581"/>
      <c r="AJ259" s="582"/>
      <c r="AK259" s="625" t="s">
        <v>124</v>
      </c>
      <c r="AL259" s="619">
        <f>SUM(AL255:AL258)</f>
        <v>166.66666666666666</v>
      </c>
      <c r="AM259" s="581"/>
      <c r="AN259" s="582"/>
      <c r="AO259" s="625" t="s">
        <v>125</v>
      </c>
      <c r="AP259" s="619">
        <f>SUM(AP255:AP258)</f>
        <v>166.66666666666666</v>
      </c>
      <c r="AQ259" s="581"/>
      <c r="AR259" s="582"/>
      <c r="AS259" s="625" t="s">
        <v>126</v>
      </c>
      <c r="AT259" s="619">
        <f>SUM(AT255:AT258)</f>
        <v>166.66666666666666</v>
      </c>
      <c r="AU259" s="581"/>
      <c r="AV259" s="582"/>
      <c r="AW259" s="625" t="s">
        <v>127</v>
      </c>
      <c r="AX259" s="619">
        <f>SUM(AX255:AX258)</f>
        <v>166.66666666666666</v>
      </c>
      <c r="AY259" s="581"/>
      <c r="AZ259" s="582"/>
      <c r="BA259" s="625" t="s">
        <v>128</v>
      </c>
      <c r="BB259" s="620">
        <f>SUM(BB255:BB258)</f>
        <v>166.66666666666666</v>
      </c>
      <c r="BC259" s="34"/>
      <c r="BD259" s="57">
        <f>SUM(BD255:BD258)</f>
        <v>2000.0000000000002</v>
      </c>
      <c r="BE259" s="608"/>
      <c r="BF259" s="57">
        <f>SUM(BF255:BF258)</f>
        <v>607.59</v>
      </c>
      <c r="BG259" s="608"/>
      <c r="BH259" s="57">
        <f>SUM(BH255:BH258)</f>
        <v>330.17</v>
      </c>
      <c r="BI259" s="608"/>
      <c r="BJ259" s="57">
        <f t="shared" ref="BJ259" si="928">SUM(BF259,BH259)</f>
        <v>937.76</v>
      </c>
      <c r="BK259" s="608"/>
      <c r="BL259" s="57">
        <v>2000.0000000000002</v>
      </c>
      <c r="BM259" s="131"/>
      <c r="BN259" s="57">
        <f>SUM(BN255:BN258)</f>
        <v>1017.29</v>
      </c>
      <c r="BO259" s="409"/>
      <c r="BP259" s="409"/>
      <c r="BQ259" s="409"/>
    </row>
    <row r="260" spans="1:69" s="409" customFormat="1" ht="5.0999999999999996" customHeight="1" x14ac:dyDescent="0.2">
      <c r="A260" s="170"/>
      <c r="B260" s="128"/>
      <c r="C260" s="494"/>
      <c r="D260" s="42"/>
      <c r="E260" s="42"/>
      <c r="F260" s="624"/>
      <c r="G260" s="581"/>
      <c r="H260" s="427"/>
      <c r="I260" s="431"/>
      <c r="J260" s="619"/>
      <c r="K260" s="581"/>
      <c r="L260" s="427"/>
      <c r="M260" s="495"/>
      <c r="N260" s="429"/>
      <c r="O260" s="426"/>
      <c r="P260" s="427"/>
      <c r="Q260" s="496"/>
      <c r="R260" s="429"/>
      <c r="S260" s="426"/>
      <c r="T260" s="427"/>
      <c r="U260" s="496"/>
      <c r="V260" s="429"/>
      <c r="W260" s="426"/>
      <c r="X260" s="427"/>
      <c r="Y260" s="496"/>
      <c r="Z260" s="429"/>
      <c r="AA260" s="426"/>
      <c r="AB260" s="427"/>
      <c r="AC260" s="496"/>
      <c r="AD260" s="429"/>
      <c r="AE260" s="426"/>
      <c r="AF260" s="427"/>
      <c r="AG260" s="496"/>
      <c r="AH260" s="429"/>
      <c r="AI260" s="426"/>
      <c r="AJ260" s="427"/>
      <c r="AK260" s="496"/>
      <c r="AL260" s="429"/>
      <c r="AM260" s="426"/>
      <c r="AN260" s="427"/>
      <c r="AO260" s="496"/>
      <c r="AP260" s="429"/>
      <c r="AQ260" s="426"/>
      <c r="AR260" s="427"/>
      <c r="AS260" s="496"/>
      <c r="AT260" s="429"/>
      <c r="AU260" s="426"/>
      <c r="AV260" s="427"/>
      <c r="AW260" s="496"/>
      <c r="AX260" s="429"/>
      <c r="AY260" s="426"/>
      <c r="AZ260" s="427"/>
      <c r="BA260" s="496"/>
      <c r="BB260" s="620"/>
      <c r="BC260" s="34"/>
      <c r="BD260" s="497"/>
      <c r="BE260" s="608"/>
      <c r="BF260" s="627"/>
      <c r="BG260" s="608"/>
      <c r="BH260" s="627"/>
      <c r="BI260" s="608"/>
      <c r="BJ260" s="608"/>
      <c r="BK260" s="608"/>
      <c r="BL260" s="497"/>
      <c r="BM260" s="131"/>
      <c r="BN260" s="497"/>
    </row>
    <row r="261" spans="1:69" s="409" customFormat="1" x14ac:dyDescent="0.2">
      <c r="A261" s="170"/>
      <c r="B261" s="128"/>
      <c r="C261" s="614">
        <f>'General Fund Budget Summary'!A67</f>
        <v>51030</v>
      </c>
      <c r="D261" s="615"/>
      <c r="E261" s="615" t="str">
        <f>'General Fund Budget Summary'!C67</f>
        <v>Snow Removal</v>
      </c>
      <c r="F261" s="616" t="s">
        <v>568</v>
      </c>
      <c r="G261" s="617">
        <v>1</v>
      </c>
      <c r="H261" s="105" t="s">
        <v>100</v>
      </c>
      <c r="I261" s="618">
        <f>7000/7</f>
        <v>1000</v>
      </c>
      <c r="J261" s="619">
        <f>I261*G261</f>
        <v>1000</v>
      </c>
      <c r="K261" s="617">
        <f>G261</f>
        <v>1</v>
      </c>
      <c r="L261" s="248" t="str">
        <f>H261</f>
        <v>Admin</v>
      </c>
      <c r="M261" s="410">
        <f>I261</f>
        <v>1000</v>
      </c>
      <c r="N261" s="212">
        <f>M261*K261</f>
        <v>1000</v>
      </c>
      <c r="O261" s="211">
        <v>1</v>
      </c>
      <c r="P261" s="248" t="str">
        <f>L261</f>
        <v>Admin</v>
      </c>
      <c r="Q261" s="410">
        <f>M261</f>
        <v>1000</v>
      </c>
      <c r="R261" s="212">
        <f>Q261*O261</f>
        <v>1000</v>
      </c>
      <c r="S261" s="211">
        <v>1</v>
      </c>
      <c r="T261" s="248" t="str">
        <f>P261</f>
        <v>Admin</v>
      </c>
      <c r="U261" s="410">
        <f>Q261</f>
        <v>1000</v>
      </c>
      <c r="V261" s="212">
        <f>U261*S261</f>
        <v>1000</v>
      </c>
      <c r="W261" s="211">
        <v>1</v>
      </c>
      <c r="X261" s="248" t="str">
        <f>T261</f>
        <v>Admin</v>
      </c>
      <c r="Y261" s="410">
        <f>U261</f>
        <v>1000</v>
      </c>
      <c r="Z261" s="212">
        <f>Y261*W261</f>
        <v>1000</v>
      </c>
      <c r="AA261" s="211"/>
      <c r="AB261" s="248" t="str">
        <f>X261</f>
        <v>Admin</v>
      </c>
      <c r="AC261" s="410">
        <f>Y261</f>
        <v>1000</v>
      </c>
      <c r="AD261" s="212">
        <f>AC261*AA261</f>
        <v>0</v>
      </c>
      <c r="AE261" s="211"/>
      <c r="AF261" s="248" t="str">
        <f>AB261</f>
        <v>Admin</v>
      </c>
      <c r="AG261" s="410">
        <f>AC261</f>
        <v>1000</v>
      </c>
      <c r="AH261" s="212">
        <f>AG261*AE261</f>
        <v>0</v>
      </c>
      <c r="AI261" s="211"/>
      <c r="AJ261" s="248" t="str">
        <f>AF261</f>
        <v>Admin</v>
      </c>
      <c r="AK261" s="410">
        <f>AG261</f>
        <v>1000</v>
      </c>
      <c r="AL261" s="212">
        <f>AK261*AI261</f>
        <v>0</v>
      </c>
      <c r="AM261" s="211"/>
      <c r="AN261" s="248" t="str">
        <f>AJ261</f>
        <v>Admin</v>
      </c>
      <c r="AO261" s="410">
        <f>AK261</f>
        <v>1000</v>
      </c>
      <c r="AP261" s="212">
        <f>AO261*AM261</f>
        <v>0</v>
      </c>
      <c r="AQ261" s="211"/>
      <c r="AR261" s="248" t="str">
        <f>AN261</f>
        <v>Admin</v>
      </c>
      <c r="AS261" s="410">
        <f>AO261</f>
        <v>1000</v>
      </c>
      <c r="AT261" s="212">
        <f>AS261*AQ261</f>
        <v>0</v>
      </c>
      <c r="AU261" s="211">
        <v>1</v>
      </c>
      <c r="AV261" s="248" t="str">
        <f>AR261</f>
        <v>Admin</v>
      </c>
      <c r="AW261" s="410">
        <f>AS261</f>
        <v>1000</v>
      </c>
      <c r="AX261" s="212">
        <f>AW261*AU261</f>
        <v>1000</v>
      </c>
      <c r="AY261" s="211">
        <v>1</v>
      </c>
      <c r="AZ261" s="248" t="str">
        <f>AV261</f>
        <v>Admin</v>
      </c>
      <c r="BA261" s="410">
        <f>AW261</f>
        <v>1000</v>
      </c>
      <c r="BB261" s="620">
        <f>BA261*AY261</f>
        <v>1000</v>
      </c>
      <c r="BC261" s="34"/>
      <c r="BD261" s="621">
        <f>SUM(BB261,AX261,AT261,AP261,AL261,AH261,AD261,Z261,R261,N261,J261,V261,)</f>
        <v>7000</v>
      </c>
      <c r="BE261" s="608"/>
      <c r="BF261" s="621">
        <v>5885</v>
      </c>
      <c r="BG261" s="608"/>
      <c r="BH261" s="621"/>
      <c r="BI261" s="608"/>
      <c r="BJ261" s="621">
        <f t="shared" ref="BJ261" si="929">SUM(BF261,BH261)</f>
        <v>5885</v>
      </c>
      <c r="BK261" s="608"/>
      <c r="BL261" s="621">
        <v>5000.0000000000009</v>
      </c>
      <c r="BM261" s="131"/>
      <c r="BN261" s="621">
        <v>240</v>
      </c>
      <c r="BP261" s="196"/>
    </row>
    <row r="262" spans="1:69" s="409" customFormat="1" x14ac:dyDescent="0.2">
      <c r="A262" s="170"/>
      <c r="B262" s="128"/>
      <c r="C262" s="41"/>
      <c r="D262" s="42"/>
      <c r="E262" s="42"/>
      <c r="F262" s="616"/>
      <c r="G262" s="617"/>
      <c r="H262" s="591"/>
      <c r="I262" s="618"/>
      <c r="J262" s="619">
        <f>I262*G262</f>
        <v>0</v>
      </c>
      <c r="K262" s="617"/>
      <c r="L262" s="248">
        <f t="shared" ref="L262:L264" si="930">H262</f>
        <v>0</v>
      </c>
      <c r="M262" s="592"/>
      <c r="N262" s="593">
        <f>M262*K262</f>
        <v>0</v>
      </c>
      <c r="O262" s="590"/>
      <c r="P262" s="248">
        <f t="shared" ref="P262:P264" si="931">L262</f>
        <v>0</v>
      </c>
      <c r="Q262" s="592"/>
      <c r="R262" s="593">
        <f>Q262*O262</f>
        <v>0</v>
      </c>
      <c r="S262" s="590"/>
      <c r="T262" s="248">
        <f t="shared" ref="T262:T264" si="932">P262</f>
        <v>0</v>
      </c>
      <c r="U262" s="592"/>
      <c r="V262" s="593">
        <f>U262*S262</f>
        <v>0</v>
      </c>
      <c r="W262" s="590"/>
      <c r="X262" s="248">
        <f t="shared" ref="X262:X264" si="933">T262</f>
        <v>0</v>
      </c>
      <c r="Y262" s="592"/>
      <c r="Z262" s="593">
        <f>Y262*W262</f>
        <v>0</v>
      </c>
      <c r="AA262" s="590"/>
      <c r="AB262" s="248">
        <f t="shared" ref="AB262:AB264" si="934">X262</f>
        <v>0</v>
      </c>
      <c r="AC262" s="592"/>
      <c r="AD262" s="593">
        <f>AC262*AA262</f>
        <v>0</v>
      </c>
      <c r="AE262" s="590"/>
      <c r="AF262" s="248">
        <f t="shared" ref="AF262:AF264" si="935">AB262</f>
        <v>0</v>
      </c>
      <c r="AG262" s="592"/>
      <c r="AH262" s="593">
        <f>AG262*AE262</f>
        <v>0</v>
      </c>
      <c r="AI262" s="590"/>
      <c r="AJ262" s="248">
        <f t="shared" ref="AJ262:AJ264" si="936">AF262</f>
        <v>0</v>
      </c>
      <c r="AK262" s="592"/>
      <c r="AL262" s="593">
        <f>AK262*AI262</f>
        <v>0</v>
      </c>
      <c r="AM262" s="590"/>
      <c r="AN262" s="248">
        <f t="shared" ref="AN262:AN264" si="937">AJ262</f>
        <v>0</v>
      </c>
      <c r="AO262" s="592"/>
      <c r="AP262" s="593">
        <f>AO262*AM262</f>
        <v>0</v>
      </c>
      <c r="AQ262" s="590"/>
      <c r="AR262" s="248">
        <f t="shared" ref="AR262:AR264" si="938">AN262</f>
        <v>0</v>
      </c>
      <c r="AS262" s="592"/>
      <c r="AT262" s="593">
        <f>AS262*AQ262</f>
        <v>0</v>
      </c>
      <c r="AU262" s="590"/>
      <c r="AV262" s="248">
        <f t="shared" ref="AV262:AV264" si="939">AR262</f>
        <v>0</v>
      </c>
      <c r="AW262" s="592"/>
      <c r="AX262" s="593">
        <f>AW262*AU262</f>
        <v>0</v>
      </c>
      <c r="AY262" s="590"/>
      <c r="AZ262" s="248">
        <f t="shared" ref="AZ262:AZ264" si="940">AV262</f>
        <v>0</v>
      </c>
      <c r="BA262" s="618"/>
      <c r="BB262" s="620">
        <f>BA262*AY262</f>
        <v>0</v>
      </c>
      <c r="BC262" s="34"/>
      <c r="BD262" s="622">
        <f>SUM(BB262,AX262,AT262,AP262,AL262,AH262,AD262,Z262,R262,N262,J262,V262,)</f>
        <v>0</v>
      </c>
      <c r="BE262" s="623"/>
      <c r="BF262" s="622">
        <v>0</v>
      </c>
      <c r="BG262" s="623"/>
      <c r="BH262" s="622">
        <v>0</v>
      </c>
      <c r="BI262" s="623"/>
      <c r="BJ262" s="622"/>
      <c r="BK262" s="623"/>
      <c r="BL262" s="622">
        <v>0</v>
      </c>
      <c r="BM262" s="131"/>
      <c r="BN262" s="622"/>
    </row>
    <row r="263" spans="1:69" s="409" customFormat="1" x14ac:dyDescent="0.2">
      <c r="A263" s="170"/>
      <c r="B263" s="128"/>
      <c r="C263" s="41"/>
      <c r="D263" s="42"/>
      <c r="E263" s="42"/>
      <c r="F263" s="616"/>
      <c r="G263" s="617"/>
      <c r="H263" s="106"/>
      <c r="I263" s="618"/>
      <c r="J263" s="619">
        <f>I263*G263</f>
        <v>0</v>
      </c>
      <c r="K263" s="617"/>
      <c r="L263" s="248">
        <f t="shared" si="930"/>
        <v>0</v>
      </c>
      <c r="M263" s="411"/>
      <c r="N263" s="214">
        <f>M263*K263</f>
        <v>0</v>
      </c>
      <c r="O263" s="213"/>
      <c r="P263" s="248">
        <f t="shared" si="931"/>
        <v>0</v>
      </c>
      <c r="Q263" s="411"/>
      <c r="R263" s="214">
        <f>Q263*O263</f>
        <v>0</v>
      </c>
      <c r="S263" s="213"/>
      <c r="T263" s="248">
        <f t="shared" si="932"/>
        <v>0</v>
      </c>
      <c r="U263" s="411"/>
      <c r="V263" s="214">
        <f>U263*S263</f>
        <v>0</v>
      </c>
      <c r="W263" s="213"/>
      <c r="X263" s="248">
        <f t="shared" si="933"/>
        <v>0</v>
      </c>
      <c r="Y263" s="411"/>
      <c r="Z263" s="214">
        <f>Y263*W263</f>
        <v>0</v>
      </c>
      <c r="AA263" s="213"/>
      <c r="AB263" s="248">
        <f t="shared" si="934"/>
        <v>0</v>
      </c>
      <c r="AC263" s="411"/>
      <c r="AD263" s="214">
        <f>AC263*AA263</f>
        <v>0</v>
      </c>
      <c r="AE263" s="213"/>
      <c r="AF263" s="248">
        <f t="shared" si="935"/>
        <v>0</v>
      </c>
      <c r="AG263" s="411"/>
      <c r="AH263" s="214">
        <f>AG263*AE263</f>
        <v>0</v>
      </c>
      <c r="AI263" s="213"/>
      <c r="AJ263" s="248">
        <f t="shared" si="936"/>
        <v>0</v>
      </c>
      <c r="AK263" s="411"/>
      <c r="AL263" s="214">
        <f>AK263*AI263</f>
        <v>0</v>
      </c>
      <c r="AM263" s="213"/>
      <c r="AN263" s="248">
        <f t="shared" si="937"/>
        <v>0</v>
      </c>
      <c r="AO263" s="411"/>
      <c r="AP263" s="214">
        <f>AO263*AM263</f>
        <v>0</v>
      </c>
      <c r="AQ263" s="213"/>
      <c r="AR263" s="248">
        <f t="shared" si="938"/>
        <v>0</v>
      </c>
      <c r="AS263" s="411"/>
      <c r="AT263" s="214">
        <f>AS263*AQ263</f>
        <v>0</v>
      </c>
      <c r="AU263" s="213"/>
      <c r="AV263" s="248">
        <f t="shared" si="939"/>
        <v>0</v>
      </c>
      <c r="AW263" s="411"/>
      <c r="AX263" s="214">
        <f>AW263*AU263</f>
        <v>0</v>
      </c>
      <c r="AY263" s="213"/>
      <c r="AZ263" s="248">
        <f t="shared" si="940"/>
        <v>0</v>
      </c>
      <c r="BA263" s="618"/>
      <c r="BB263" s="620">
        <f>BA263*AY263</f>
        <v>0</v>
      </c>
      <c r="BC263" s="34"/>
      <c r="BD263" s="622">
        <f>SUM(BB263,AX263,AT263,AP263,AL263,AH263,AD263,Z263,R263,N263,J263,V263,)</f>
        <v>0</v>
      </c>
      <c r="BE263" s="623"/>
      <c r="BF263" s="622">
        <v>0</v>
      </c>
      <c r="BG263" s="623"/>
      <c r="BH263" s="622">
        <v>0</v>
      </c>
      <c r="BI263" s="623"/>
      <c r="BJ263" s="622"/>
      <c r="BK263" s="623"/>
      <c r="BL263" s="622">
        <v>0</v>
      </c>
      <c r="BM263" s="131"/>
      <c r="BN263" s="622"/>
    </row>
    <row r="264" spans="1:69" s="409" customFormat="1" x14ac:dyDescent="0.2">
      <c r="A264" s="170"/>
      <c r="B264" s="128"/>
      <c r="C264" s="41"/>
      <c r="D264" s="42"/>
      <c r="E264" s="42"/>
      <c r="F264" s="616"/>
      <c r="G264" s="617"/>
      <c r="H264" s="106"/>
      <c r="I264" s="618"/>
      <c r="J264" s="619">
        <f>G264*I264</f>
        <v>0</v>
      </c>
      <c r="K264" s="617"/>
      <c r="L264" s="248">
        <f t="shared" si="930"/>
        <v>0</v>
      </c>
      <c r="M264" s="411"/>
      <c r="N264" s="214">
        <f>M264*K264</f>
        <v>0</v>
      </c>
      <c r="O264" s="213"/>
      <c r="P264" s="248">
        <f t="shared" si="931"/>
        <v>0</v>
      </c>
      <c r="Q264" s="411"/>
      <c r="R264" s="214">
        <f>Q264*O264</f>
        <v>0</v>
      </c>
      <c r="S264" s="213"/>
      <c r="T264" s="248">
        <f t="shared" si="932"/>
        <v>0</v>
      </c>
      <c r="U264" s="411"/>
      <c r="V264" s="214">
        <f>U264*S264</f>
        <v>0</v>
      </c>
      <c r="W264" s="213"/>
      <c r="X264" s="248">
        <f t="shared" si="933"/>
        <v>0</v>
      </c>
      <c r="Y264" s="411"/>
      <c r="Z264" s="214">
        <f>Y264*W264</f>
        <v>0</v>
      </c>
      <c r="AA264" s="213"/>
      <c r="AB264" s="248">
        <f t="shared" si="934"/>
        <v>0</v>
      </c>
      <c r="AC264" s="411"/>
      <c r="AD264" s="214">
        <f>AC264*AA264</f>
        <v>0</v>
      </c>
      <c r="AE264" s="213"/>
      <c r="AF264" s="248">
        <f t="shared" si="935"/>
        <v>0</v>
      </c>
      <c r="AG264" s="411"/>
      <c r="AH264" s="214">
        <f>AG264*AE264</f>
        <v>0</v>
      </c>
      <c r="AI264" s="213"/>
      <c r="AJ264" s="248">
        <f t="shared" si="936"/>
        <v>0</v>
      </c>
      <c r="AK264" s="411"/>
      <c r="AL264" s="214">
        <f>AK264*AI264</f>
        <v>0</v>
      </c>
      <c r="AM264" s="213"/>
      <c r="AN264" s="248">
        <f t="shared" si="937"/>
        <v>0</v>
      </c>
      <c r="AO264" s="411"/>
      <c r="AP264" s="214">
        <f>AO264*AM264</f>
        <v>0</v>
      </c>
      <c r="AQ264" s="213"/>
      <c r="AR264" s="248">
        <f t="shared" si="938"/>
        <v>0</v>
      </c>
      <c r="AS264" s="411"/>
      <c r="AT264" s="214">
        <f>AS264*AQ264</f>
        <v>0</v>
      </c>
      <c r="AU264" s="213"/>
      <c r="AV264" s="248">
        <f t="shared" si="939"/>
        <v>0</v>
      </c>
      <c r="AW264" s="411"/>
      <c r="AX264" s="214">
        <f>AW264*AU264</f>
        <v>0</v>
      </c>
      <c r="AY264" s="213"/>
      <c r="AZ264" s="248">
        <f t="shared" si="940"/>
        <v>0</v>
      </c>
      <c r="BA264" s="618"/>
      <c r="BB264" s="620">
        <f>AY264*BA264</f>
        <v>0</v>
      </c>
      <c r="BC264" s="34"/>
      <c r="BD264" s="622">
        <f>SUM(BB264,AX264,AT264,AP264,AL264,AH264,AD264,Z264,R264,N264,J264,V264,)</f>
        <v>0</v>
      </c>
      <c r="BE264" s="623"/>
      <c r="BF264" s="622">
        <v>0</v>
      </c>
      <c r="BG264" s="623"/>
      <c r="BH264" s="622">
        <v>0</v>
      </c>
      <c r="BI264" s="623"/>
      <c r="BJ264" s="622"/>
      <c r="BK264" s="623"/>
      <c r="BL264" s="622">
        <v>0</v>
      </c>
      <c r="BM264" s="131"/>
      <c r="BN264" s="622"/>
    </row>
    <row r="265" spans="1:69" s="409" customFormat="1" x14ac:dyDescent="0.2">
      <c r="A265" s="170"/>
      <c r="B265" s="128"/>
      <c r="C265" s="48"/>
      <c r="D265" s="43"/>
      <c r="E265" s="43"/>
      <c r="F265" s="624"/>
      <c r="G265" s="581"/>
      <c r="H265" s="582"/>
      <c r="I265" s="104" t="s">
        <v>132</v>
      </c>
      <c r="J265" s="619">
        <f>SUM(J261:J264)</f>
        <v>1000</v>
      </c>
      <c r="K265" s="581"/>
      <c r="L265" s="582"/>
      <c r="M265" s="104" t="s">
        <v>118</v>
      </c>
      <c r="N265" s="619">
        <f>SUM(N261:N264)</f>
        <v>1000</v>
      </c>
      <c r="O265" s="581"/>
      <c r="P265" s="582"/>
      <c r="Q265" s="625" t="s">
        <v>119</v>
      </c>
      <c r="R265" s="619">
        <f>SUM(R261:R264)</f>
        <v>1000</v>
      </c>
      <c r="S265" s="581"/>
      <c r="T265" s="582"/>
      <c r="U265" s="625" t="s">
        <v>120</v>
      </c>
      <c r="V265" s="619">
        <f>SUM(V261:V264)</f>
        <v>1000</v>
      </c>
      <c r="W265" s="581"/>
      <c r="X265" s="582"/>
      <c r="Y265" s="625" t="s">
        <v>121</v>
      </c>
      <c r="Z265" s="619">
        <f>SUM(Z261:Z264)</f>
        <v>1000</v>
      </c>
      <c r="AA265" s="581"/>
      <c r="AB265" s="582"/>
      <c r="AC265" s="625" t="s">
        <v>122</v>
      </c>
      <c r="AD265" s="619">
        <f>SUM(AD261:AD264)</f>
        <v>0</v>
      </c>
      <c r="AE265" s="581"/>
      <c r="AF265" s="582"/>
      <c r="AG265" s="625" t="s">
        <v>123</v>
      </c>
      <c r="AH265" s="619">
        <f>SUM(AH261:AH264)</f>
        <v>0</v>
      </c>
      <c r="AI265" s="581"/>
      <c r="AJ265" s="582"/>
      <c r="AK265" s="625" t="s">
        <v>124</v>
      </c>
      <c r="AL265" s="619">
        <f>SUM(AL261:AL264)</f>
        <v>0</v>
      </c>
      <c r="AM265" s="581"/>
      <c r="AN265" s="582"/>
      <c r="AO265" s="625" t="s">
        <v>125</v>
      </c>
      <c r="AP265" s="619">
        <f>SUM(AP261:AP264)</f>
        <v>0</v>
      </c>
      <c r="AQ265" s="581"/>
      <c r="AR265" s="582"/>
      <c r="AS265" s="625" t="s">
        <v>126</v>
      </c>
      <c r="AT265" s="619">
        <f>SUM(AT261:AT264)</f>
        <v>0</v>
      </c>
      <c r="AU265" s="581"/>
      <c r="AV265" s="582"/>
      <c r="AW265" s="625" t="s">
        <v>127</v>
      </c>
      <c r="AX265" s="619">
        <f>SUM(AX261:AX264)</f>
        <v>1000</v>
      </c>
      <c r="AY265" s="581"/>
      <c r="AZ265" s="582"/>
      <c r="BA265" s="625" t="s">
        <v>128</v>
      </c>
      <c r="BB265" s="620">
        <f>SUM(BB261:BB264)</f>
        <v>1000</v>
      </c>
      <c r="BC265" s="34"/>
      <c r="BD265" s="57">
        <f>SUM(BD261:BD264)</f>
        <v>7000</v>
      </c>
      <c r="BE265" s="608"/>
      <c r="BF265" s="57">
        <f>SUM(BF261:BF264)</f>
        <v>5885</v>
      </c>
      <c r="BG265" s="608"/>
      <c r="BH265" s="57">
        <f>SUM(BH261:BH264)</f>
        <v>0</v>
      </c>
      <c r="BI265" s="608"/>
      <c r="BJ265" s="57">
        <f t="shared" ref="BJ265" si="941">SUM(BF265,BH265)</f>
        <v>5885</v>
      </c>
      <c r="BK265" s="608"/>
      <c r="BL265" s="57">
        <v>5000.0000000000009</v>
      </c>
      <c r="BM265" s="131"/>
      <c r="BN265" s="57">
        <f>SUM(BN261:BN264)</f>
        <v>240</v>
      </c>
    </row>
    <row r="266" spans="1:69" s="27" customFormat="1" ht="5.0999999999999996" customHeight="1" x14ac:dyDescent="0.2">
      <c r="A266" s="170"/>
      <c r="B266" s="128"/>
      <c r="C266" s="32"/>
      <c r="F266" s="51"/>
      <c r="G266" s="226"/>
      <c r="H266" s="52"/>
      <c r="I266" s="154"/>
      <c r="J266" s="227"/>
      <c r="K266" s="226"/>
      <c r="L266" s="52"/>
      <c r="M266" s="154"/>
      <c r="N266" s="227"/>
      <c r="O266" s="226"/>
      <c r="P266" s="52"/>
      <c r="Q266" s="154"/>
      <c r="R266" s="227"/>
      <c r="S266" s="226"/>
      <c r="T266" s="52"/>
      <c r="U266" s="154"/>
      <c r="V266" s="227"/>
      <c r="W266" s="226"/>
      <c r="X266" s="52"/>
      <c r="Y266" s="154"/>
      <c r="Z266" s="227"/>
      <c r="AA266" s="226"/>
      <c r="AB266" s="52"/>
      <c r="AC266" s="154"/>
      <c r="AD266" s="227"/>
      <c r="AE266" s="226"/>
      <c r="AF266" s="52"/>
      <c r="AG266" s="154"/>
      <c r="AH266" s="227"/>
      <c r="AI266" s="226"/>
      <c r="AJ266" s="52"/>
      <c r="AK266" s="154"/>
      <c r="AL266" s="227"/>
      <c r="AM266" s="226"/>
      <c r="AN266" s="52"/>
      <c r="AO266" s="154"/>
      <c r="AP266" s="227"/>
      <c r="AQ266" s="226"/>
      <c r="AR266" s="52"/>
      <c r="AS266" s="154"/>
      <c r="AT266" s="227"/>
      <c r="AU266" s="226"/>
      <c r="AV266" s="52"/>
      <c r="AW266" s="154"/>
      <c r="AX266" s="227"/>
      <c r="AY266" s="226"/>
      <c r="AZ266" s="52"/>
      <c r="BA266" s="154"/>
      <c r="BB266" s="267"/>
      <c r="BC266" s="34"/>
      <c r="BD266" s="608"/>
      <c r="BE266" s="608"/>
      <c r="BF266" s="608"/>
      <c r="BG266" s="608"/>
      <c r="BH266" s="608"/>
      <c r="BI266" s="608"/>
      <c r="BJ266" s="608"/>
      <c r="BK266" s="608"/>
      <c r="BL266" s="608"/>
      <c r="BM266" s="131"/>
      <c r="BN266" s="608"/>
    </row>
    <row r="267" spans="1:69" x14ac:dyDescent="0.2">
      <c r="A267" s="170"/>
      <c r="B267" s="128"/>
      <c r="C267" s="614">
        <f>'General Fund Budget Summary'!A68</f>
        <v>51035</v>
      </c>
      <c r="D267" s="615"/>
      <c r="E267" s="615" t="str">
        <f>'General Fund Budget Summary'!C68</f>
        <v>955 Bldg Mntnc/Repair unreimb.</v>
      </c>
      <c r="F267" s="686">
        <v>4000</v>
      </c>
      <c r="G267" s="617">
        <v>1</v>
      </c>
      <c r="H267" s="105" t="s">
        <v>106</v>
      </c>
      <c r="I267" s="618">
        <f>4000/12</f>
        <v>333.33333333333331</v>
      </c>
      <c r="J267" s="619">
        <f>I267*G267</f>
        <v>333.33333333333331</v>
      </c>
      <c r="K267" s="617">
        <f>G267</f>
        <v>1</v>
      </c>
      <c r="L267" s="248" t="str">
        <f>H267</f>
        <v>Parks &amp; Buildings</v>
      </c>
      <c r="M267" s="410">
        <f>I267</f>
        <v>333.33333333333331</v>
      </c>
      <c r="N267" s="212">
        <f>M267*K267</f>
        <v>333.33333333333331</v>
      </c>
      <c r="O267" s="211">
        <v>1</v>
      </c>
      <c r="P267" s="248" t="str">
        <f>L267</f>
        <v>Parks &amp; Buildings</v>
      </c>
      <c r="Q267" s="410">
        <f>M267</f>
        <v>333.33333333333331</v>
      </c>
      <c r="R267" s="212">
        <f>Q267*O267</f>
        <v>333.33333333333331</v>
      </c>
      <c r="S267" s="211">
        <v>1</v>
      </c>
      <c r="T267" s="248" t="str">
        <f>P267</f>
        <v>Parks &amp; Buildings</v>
      </c>
      <c r="U267" s="410">
        <f>Q267</f>
        <v>333.33333333333331</v>
      </c>
      <c r="V267" s="212">
        <f>U267*S267</f>
        <v>333.33333333333331</v>
      </c>
      <c r="W267" s="211">
        <v>1</v>
      </c>
      <c r="X267" s="248" t="str">
        <f>T267</f>
        <v>Parks &amp; Buildings</v>
      </c>
      <c r="Y267" s="410">
        <f>U267</f>
        <v>333.33333333333331</v>
      </c>
      <c r="Z267" s="212">
        <f>Y267*W267</f>
        <v>333.33333333333331</v>
      </c>
      <c r="AA267" s="211">
        <v>1</v>
      </c>
      <c r="AB267" s="248" t="str">
        <f>X267</f>
        <v>Parks &amp; Buildings</v>
      </c>
      <c r="AC267" s="410">
        <f>Y267</f>
        <v>333.33333333333331</v>
      </c>
      <c r="AD267" s="212">
        <f>AC267*AA267</f>
        <v>333.33333333333331</v>
      </c>
      <c r="AE267" s="211">
        <v>1</v>
      </c>
      <c r="AF267" s="248" t="str">
        <f>AB267</f>
        <v>Parks &amp; Buildings</v>
      </c>
      <c r="AG267" s="410">
        <f>AC267</f>
        <v>333.33333333333331</v>
      </c>
      <c r="AH267" s="212">
        <f>AG267*AE267</f>
        <v>333.33333333333331</v>
      </c>
      <c r="AI267" s="211">
        <v>1</v>
      </c>
      <c r="AJ267" s="248" t="str">
        <f>AF267</f>
        <v>Parks &amp; Buildings</v>
      </c>
      <c r="AK267" s="410">
        <f>AG267</f>
        <v>333.33333333333331</v>
      </c>
      <c r="AL267" s="212">
        <f>AK267*AI267</f>
        <v>333.33333333333331</v>
      </c>
      <c r="AM267" s="211">
        <v>1</v>
      </c>
      <c r="AN267" s="248" t="str">
        <f>AJ267</f>
        <v>Parks &amp; Buildings</v>
      </c>
      <c r="AO267" s="410">
        <f>AK267</f>
        <v>333.33333333333331</v>
      </c>
      <c r="AP267" s="212">
        <f>AO267*AM267</f>
        <v>333.33333333333331</v>
      </c>
      <c r="AQ267" s="211">
        <v>1</v>
      </c>
      <c r="AR267" s="248" t="str">
        <f>AN267</f>
        <v>Parks &amp; Buildings</v>
      </c>
      <c r="AS267" s="410">
        <f>AO267</f>
        <v>333.33333333333331</v>
      </c>
      <c r="AT267" s="212">
        <f>AS267*AQ267</f>
        <v>333.33333333333331</v>
      </c>
      <c r="AU267" s="211">
        <v>1</v>
      </c>
      <c r="AV267" s="248" t="str">
        <f>AR267</f>
        <v>Parks &amp; Buildings</v>
      </c>
      <c r="AW267" s="410">
        <f>AS267</f>
        <v>333.33333333333331</v>
      </c>
      <c r="AX267" s="212">
        <f>AW267*AU267</f>
        <v>333.33333333333331</v>
      </c>
      <c r="AY267" s="211">
        <v>1</v>
      </c>
      <c r="AZ267" s="248" t="str">
        <f>AV267</f>
        <v>Parks &amp; Buildings</v>
      </c>
      <c r="BA267" s="410">
        <f>AW267</f>
        <v>333.33333333333331</v>
      </c>
      <c r="BB267" s="620">
        <f>BA267*AY267</f>
        <v>333.33333333333331</v>
      </c>
      <c r="BC267" s="34"/>
      <c r="BD267" s="621">
        <f>SUM(BB267,AX267,AT267,AP267,AL267,AH267,AD267,Z267,R267,N267,J267,V267,)</f>
        <v>4000.0000000000005</v>
      </c>
      <c r="BE267" s="608"/>
      <c r="BF267" s="621">
        <v>1885.09</v>
      </c>
      <c r="BG267" s="608"/>
      <c r="BH267" s="621">
        <v>3549</v>
      </c>
      <c r="BI267" s="608"/>
      <c r="BJ267" s="621">
        <f t="shared" ref="BJ267" si="942">SUM(BF267,BH267)</f>
        <v>5434.09</v>
      </c>
      <c r="BK267" s="608"/>
      <c r="BL267" s="621">
        <v>3499.9999999999995</v>
      </c>
      <c r="BM267" s="131"/>
      <c r="BN267" s="621">
        <v>8526.7999999999993</v>
      </c>
      <c r="BO267" s="409"/>
      <c r="BP267" s="409"/>
      <c r="BQ267" s="409"/>
    </row>
    <row r="268" spans="1:69" x14ac:dyDescent="0.2">
      <c r="A268" s="170"/>
      <c r="B268" s="128"/>
      <c r="C268" s="41"/>
      <c r="D268" s="42"/>
      <c r="E268" s="42"/>
      <c r="F268" s="616"/>
      <c r="G268" s="617"/>
      <c r="H268" s="591"/>
      <c r="I268" s="618"/>
      <c r="J268" s="619">
        <f>I268*G268</f>
        <v>0</v>
      </c>
      <c r="K268" s="617"/>
      <c r="L268" s="248">
        <f t="shared" ref="L268:L270" si="943">H268</f>
        <v>0</v>
      </c>
      <c r="M268" s="592"/>
      <c r="N268" s="593">
        <f>M268*K268</f>
        <v>0</v>
      </c>
      <c r="O268" s="590"/>
      <c r="P268" s="248">
        <f t="shared" ref="P268:P270" si="944">L268</f>
        <v>0</v>
      </c>
      <c r="Q268" s="592"/>
      <c r="R268" s="593">
        <f>Q268*O268</f>
        <v>0</v>
      </c>
      <c r="S268" s="590"/>
      <c r="T268" s="248">
        <f t="shared" ref="T268:T270" si="945">P268</f>
        <v>0</v>
      </c>
      <c r="U268" s="592"/>
      <c r="V268" s="593">
        <f>U268*S268</f>
        <v>0</v>
      </c>
      <c r="W268" s="590"/>
      <c r="X268" s="248">
        <f t="shared" ref="X268:X270" si="946">T268</f>
        <v>0</v>
      </c>
      <c r="Y268" s="592"/>
      <c r="Z268" s="593">
        <f>Y268*W268</f>
        <v>0</v>
      </c>
      <c r="AA268" s="590"/>
      <c r="AB268" s="248">
        <f t="shared" ref="AB268:AB270" si="947">X268</f>
        <v>0</v>
      </c>
      <c r="AC268" s="592"/>
      <c r="AD268" s="593">
        <f>AC268*AA268</f>
        <v>0</v>
      </c>
      <c r="AE268" s="590"/>
      <c r="AF268" s="248">
        <f t="shared" ref="AF268:AF270" si="948">AB268</f>
        <v>0</v>
      </c>
      <c r="AG268" s="592"/>
      <c r="AH268" s="593">
        <f>AG268*AE268</f>
        <v>0</v>
      </c>
      <c r="AI268" s="590"/>
      <c r="AJ268" s="248">
        <f t="shared" ref="AJ268:AJ270" si="949">AF268</f>
        <v>0</v>
      </c>
      <c r="AK268" s="592"/>
      <c r="AL268" s="593">
        <f>AK268*AI268</f>
        <v>0</v>
      </c>
      <c r="AM268" s="590"/>
      <c r="AN268" s="248">
        <f t="shared" ref="AN268:AN270" si="950">AJ268</f>
        <v>0</v>
      </c>
      <c r="AO268" s="592"/>
      <c r="AP268" s="593">
        <f>AO268*AM268</f>
        <v>0</v>
      </c>
      <c r="AQ268" s="590"/>
      <c r="AR268" s="248">
        <f t="shared" ref="AR268:AR270" si="951">AN268</f>
        <v>0</v>
      </c>
      <c r="AS268" s="592"/>
      <c r="AT268" s="593">
        <f>AS268*AQ268</f>
        <v>0</v>
      </c>
      <c r="AU268" s="590"/>
      <c r="AV268" s="248">
        <f t="shared" ref="AV268:AV270" si="952">AR268</f>
        <v>0</v>
      </c>
      <c r="AW268" s="592"/>
      <c r="AX268" s="593">
        <f>AW268*AU268</f>
        <v>0</v>
      </c>
      <c r="AY268" s="590"/>
      <c r="AZ268" s="248">
        <f t="shared" ref="AZ268:AZ270" si="953">AV268</f>
        <v>0</v>
      </c>
      <c r="BA268" s="618"/>
      <c r="BB268" s="620">
        <f>BA268*AY268</f>
        <v>0</v>
      </c>
      <c r="BC268" s="34"/>
      <c r="BD268" s="622">
        <f>SUM(BB268,AX268,AT268,AP268,AL268,AH268,AD268,Z268,R268,N268,J268,V268,)</f>
        <v>0</v>
      </c>
      <c r="BE268" s="623"/>
      <c r="BF268" s="711"/>
      <c r="BG268" s="623"/>
      <c r="BH268" s="711"/>
      <c r="BI268" s="623"/>
      <c r="BJ268" s="622"/>
      <c r="BK268" s="623"/>
      <c r="BL268" s="622">
        <v>0</v>
      </c>
      <c r="BM268" s="131"/>
      <c r="BN268" s="622"/>
      <c r="BO268" s="409"/>
      <c r="BP268" s="717"/>
      <c r="BQ268" s="409"/>
    </row>
    <row r="269" spans="1:69" x14ac:dyDescent="0.2">
      <c r="A269" s="170"/>
      <c r="B269" s="128"/>
      <c r="C269" s="41"/>
      <c r="D269" s="42"/>
      <c r="E269" s="42"/>
      <c r="F269" s="616"/>
      <c r="G269" s="617"/>
      <c r="H269" s="106"/>
      <c r="I269" s="618"/>
      <c r="J269" s="619">
        <f>I269*G269</f>
        <v>0</v>
      </c>
      <c r="K269" s="617"/>
      <c r="L269" s="248">
        <f t="shared" si="943"/>
        <v>0</v>
      </c>
      <c r="M269" s="411"/>
      <c r="N269" s="214">
        <f>M269*K269</f>
        <v>0</v>
      </c>
      <c r="O269" s="213"/>
      <c r="P269" s="248">
        <f t="shared" si="944"/>
        <v>0</v>
      </c>
      <c r="Q269" s="411"/>
      <c r="R269" s="214">
        <f>Q269*O269</f>
        <v>0</v>
      </c>
      <c r="S269" s="213"/>
      <c r="T269" s="248">
        <f t="shared" si="945"/>
        <v>0</v>
      </c>
      <c r="U269" s="411"/>
      <c r="V269" s="214">
        <f>U269*S269</f>
        <v>0</v>
      </c>
      <c r="W269" s="213"/>
      <c r="X269" s="248">
        <f t="shared" si="946"/>
        <v>0</v>
      </c>
      <c r="Y269" s="411"/>
      <c r="Z269" s="214">
        <f>Y269*W269</f>
        <v>0</v>
      </c>
      <c r="AA269" s="213"/>
      <c r="AB269" s="248">
        <f t="shared" si="947"/>
        <v>0</v>
      </c>
      <c r="AC269" s="411"/>
      <c r="AD269" s="214">
        <f>AC269*AA269</f>
        <v>0</v>
      </c>
      <c r="AE269" s="213"/>
      <c r="AF269" s="248">
        <f t="shared" si="948"/>
        <v>0</v>
      </c>
      <c r="AG269" s="411"/>
      <c r="AH269" s="214">
        <f>AG269*AE269</f>
        <v>0</v>
      </c>
      <c r="AI269" s="213"/>
      <c r="AJ269" s="248">
        <f t="shared" si="949"/>
        <v>0</v>
      </c>
      <c r="AK269" s="411"/>
      <c r="AL269" s="214">
        <f>AK269*AI269</f>
        <v>0</v>
      </c>
      <c r="AM269" s="213"/>
      <c r="AN269" s="248">
        <f t="shared" si="950"/>
        <v>0</v>
      </c>
      <c r="AO269" s="411"/>
      <c r="AP269" s="214">
        <f>AO269*AM269</f>
        <v>0</v>
      </c>
      <c r="AQ269" s="213"/>
      <c r="AR269" s="248">
        <f t="shared" si="951"/>
        <v>0</v>
      </c>
      <c r="AS269" s="411"/>
      <c r="AT269" s="214">
        <f>AS269*AQ269</f>
        <v>0</v>
      </c>
      <c r="AU269" s="213"/>
      <c r="AV269" s="248">
        <f t="shared" si="952"/>
        <v>0</v>
      </c>
      <c r="AW269" s="411"/>
      <c r="AX269" s="214">
        <f>AW269*AU269</f>
        <v>0</v>
      </c>
      <c r="AY269" s="213"/>
      <c r="AZ269" s="248">
        <f t="shared" si="953"/>
        <v>0</v>
      </c>
      <c r="BA269" s="618"/>
      <c r="BB269" s="620">
        <f>BA269*AY269</f>
        <v>0</v>
      </c>
      <c r="BC269" s="34"/>
      <c r="BD269" s="622">
        <f>SUM(BB269,AX269,AT269,AP269,AL269,AH269,AD269,Z269,R269,N269,J269,V269,)</f>
        <v>0</v>
      </c>
      <c r="BE269" s="623"/>
      <c r="BF269" s="622">
        <v>0</v>
      </c>
      <c r="BG269" s="623"/>
      <c r="BH269" s="622">
        <v>0</v>
      </c>
      <c r="BI269" s="623"/>
      <c r="BJ269" s="622"/>
      <c r="BK269" s="623"/>
      <c r="BL269" s="622">
        <v>0</v>
      </c>
      <c r="BM269" s="131"/>
      <c r="BN269" s="622"/>
      <c r="BO269" s="409"/>
      <c r="BP269" s="409"/>
      <c r="BQ269" s="409"/>
    </row>
    <row r="270" spans="1:69" x14ac:dyDescent="0.2">
      <c r="A270" s="170"/>
      <c r="B270" s="128"/>
      <c r="C270" s="41"/>
      <c r="D270" s="42"/>
      <c r="E270" s="42"/>
      <c r="F270" s="616"/>
      <c r="G270" s="617"/>
      <c r="H270" s="106"/>
      <c r="I270" s="618"/>
      <c r="J270" s="619">
        <f>G270*I270</f>
        <v>0</v>
      </c>
      <c r="K270" s="617"/>
      <c r="L270" s="248">
        <f t="shared" si="943"/>
        <v>0</v>
      </c>
      <c r="M270" s="411"/>
      <c r="N270" s="214">
        <f>M270*K270</f>
        <v>0</v>
      </c>
      <c r="O270" s="213"/>
      <c r="P270" s="248">
        <f t="shared" si="944"/>
        <v>0</v>
      </c>
      <c r="Q270" s="411"/>
      <c r="R270" s="214">
        <f>Q270*O270</f>
        <v>0</v>
      </c>
      <c r="S270" s="213"/>
      <c r="T270" s="248">
        <f t="shared" si="945"/>
        <v>0</v>
      </c>
      <c r="U270" s="411"/>
      <c r="V270" s="214">
        <f>U270*S270</f>
        <v>0</v>
      </c>
      <c r="W270" s="213"/>
      <c r="X270" s="248">
        <f t="shared" si="946"/>
        <v>0</v>
      </c>
      <c r="Y270" s="411"/>
      <c r="Z270" s="214">
        <f>Y270*W270</f>
        <v>0</v>
      </c>
      <c r="AA270" s="213"/>
      <c r="AB270" s="248">
        <f t="shared" si="947"/>
        <v>0</v>
      </c>
      <c r="AC270" s="411"/>
      <c r="AD270" s="214">
        <f>AC270*AA270</f>
        <v>0</v>
      </c>
      <c r="AE270" s="213"/>
      <c r="AF270" s="248">
        <f t="shared" si="948"/>
        <v>0</v>
      </c>
      <c r="AG270" s="411"/>
      <c r="AH270" s="214">
        <f>AG270*AE270</f>
        <v>0</v>
      </c>
      <c r="AI270" s="213"/>
      <c r="AJ270" s="248">
        <f t="shared" si="949"/>
        <v>0</v>
      </c>
      <c r="AK270" s="411"/>
      <c r="AL270" s="214">
        <f>AK270*AI270</f>
        <v>0</v>
      </c>
      <c r="AM270" s="213"/>
      <c r="AN270" s="248">
        <f t="shared" si="950"/>
        <v>0</v>
      </c>
      <c r="AO270" s="411"/>
      <c r="AP270" s="214">
        <f>AO270*AM270</f>
        <v>0</v>
      </c>
      <c r="AQ270" s="213"/>
      <c r="AR270" s="248">
        <f t="shared" si="951"/>
        <v>0</v>
      </c>
      <c r="AS270" s="411"/>
      <c r="AT270" s="214">
        <f>AS270*AQ270</f>
        <v>0</v>
      </c>
      <c r="AU270" s="213"/>
      <c r="AV270" s="248">
        <f t="shared" si="952"/>
        <v>0</v>
      </c>
      <c r="AW270" s="411"/>
      <c r="AX270" s="214">
        <f>AW270*AU270</f>
        <v>0</v>
      </c>
      <c r="AY270" s="213"/>
      <c r="AZ270" s="248">
        <f t="shared" si="953"/>
        <v>0</v>
      </c>
      <c r="BA270" s="618"/>
      <c r="BB270" s="620">
        <f>AY270*BA270</f>
        <v>0</v>
      </c>
      <c r="BC270" s="34"/>
      <c r="BD270" s="622">
        <f>SUM(BB270,AX270,AT270,AP270,AL270,AH270,AD270,Z270,R270,N270,J270,V270,)</f>
        <v>0</v>
      </c>
      <c r="BE270" s="623"/>
      <c r="BF270" s="622">
        <v>0</v>
      </c>
      <c r="BG270" s="623"/>
      <c r="BH270" s="622">
        <v>0</v>
      </c>
      <c r="BI270" s="623"/>
      <c r="BJ270" s="622"/>
      <c r="BK270" s="623"/>
      <c r="BL270" s="622">
        <v>0</v>
      </c>
      <c r="BM270" s="131"/>
      <c r="BN270" s="622"/>
      <c r="BO270" s="409"/>
      <c r="BP270" s="409"/>
      <c r="BQ270" s="409"/>
    </row>
    <row r="271" spans="1:69" x14ac:dyDescent="0.2">
      <c r="A271" s="170"/>
      <c r="B271" s="128"/>
      <c r="C271" s="48"/>
      <c r="D271" s="43"/>
      <c r="E271" s="43"/>
      <c r="F271" s="624"/>
      <c r="G271" s="581"/>
      <c r="H271" s="582"/>
      <c r="I271" s="104" t="s">
        <v>132</v>
      </c>
      <c r="J271" s="619">
        <f>SUM(J267:J270)</f>
        <v>333.33333333333331</v>
      </c>
      <c r="K271" s="581"/>
      <c r="L271" s="582"/>
      <c r="M271" s="104" t="s">
        <v>118</v>
      </c>
      <c r="N271" s="619">
        <f>SUM(N267:N270)</f>
        <v>333.33333333333331</v>
      </c>
      <c r="O271" s="581"/>
      <c r="P271" s="582"/>
      <c r="Q271" s="625" t="s">
        <v>119</v>
      </c>
      <c r="R271" s="619">
        <f>SUM(R267:R270)</f>
        <v>333.33333333333331</v>
      </c>
      <c r="S271" s="581"/>
      <c r="T271" s="582"/>
      <c r="U271" s="625" t="s">
        <v>120</v>
      </c>
      <c r="V271" s="619">
        <f>SUM(V267:V270)</f>
        <v>333.33333333333331</v>
      </c>
      <c r="W271" s="581"/>
      <c r="X271" s="582"/>
      <c r="Y271" s="625" t="s">
        <v>121</v>
      </c>
      <c r="Z271" s="619">
        <f>SUM(Z267:Z270)</f>
        <v>333.33333333333331</v>
      </c>
      <c r="AA271" s="581"/>
      <c r="AB271" s="582"/>
      <c r="AC271" s="625" t="s">
        <v>122</v>
      </c>
      <c r="AD271" s="619">
        <f>SUM(AD267:AD270)</f>
        <v>333.33333333333331</v>
      </c>
      <c r="AE271" s="581"/>
      <c r="AF271" s="582"/>
      <c r="AG271" s="625" t="s">
        <v>123</v>
      </c>
      <c r="AH271" s="619">
        <f>SUM(AH267:AH270)</f>
        <v>333.33333333333331</v>
      </c>
      <c r="AI271" s="581"/>
      <c r="AJ271" s="582"/>
      <c r="AK271" s="625" t="s">
        <v>124</v>
      </c>
      <c r="AL271" s="619">
        <f>SUM(AL267:AL270)</f>
        <v>333.33333333333331</v>
      </c>
      <c r="AM271" s="581"/>
      <c r="AN271" s="582"/>
      <c r="AO271" s="625" t="s">
        <v>125</v>
      </c>
      <c r="AP271" s="619">
        <f>SUM(AP267:AP270)</f>
        <v>333.33333333333331</v>
      </c>
      <c r="AQ271" s="581"/>
      <c r="AR271" s="582"/>
      <c r="AS271" s="625" t="s">
        <v>126</v>
      </c>
      <c r="AT271" s="619">
        <f>SUM(AT267:AT270)</f>
        <v>333.33333333333331</v>
      </c>
      <c r="AU271" s="581"/>
      <c r="AV271" s="582"/>
      <c r="AW271" s="625" t="s">
        <v>127</v>
      </c>
      <c r="AX271" s="619">
        <f>SUM(AX267:AX270)</f>
        <v>333.33333333333331</v>
      </c>
      <c r="AY271" s="581"/>
      <c r="AZ271" s="582"/>
      <c r="BA271" s="625" t="s">
        <v>128</v>
      </c>
      <c r="BB271" s="620">
        <f>SUM(BB267:BB270)</f>
        <v>333.33333333333331</v>
      </c>
      <c r="BC271" s="34"/>
      <c r="BD271" s="57">
        <f>SUM(BD267:BD270)</f>
        <v>4000.0000000000005</v>
      </c>
      <c r="BE271" s="608"/>
      <c r="BF271" s="57">
        <f>SUM(BF267:BF270)</f>
        <v>1885.09</v>
      </c>
      <c r="BG271" s="608"/>
      <c r="BH271" s="57">
        <f>SUM(BH267:BH270)</f>
        <v>3549</v>
      </c>
      <c r="BI271" s="608"/>
      <c r="BJ271" s="57">
        <f t="shared" ref="BJ271" si="954">SUM(BF271,BH271)</f>
        <v>5434.09</v>
      </c>
      <c r="BK271" s="608"/>
      <c r="BL271" s="57">
        <v>3499.9999999999995</v>
      </c>
      <c r="BM271" s="131"/>
      <c r="BN271" s="57">
        <f>SUM(BN267:BN270)</f>
        <v>8526.7999999999993</v>
      </c>
      <c r="BO271" s="409"/>
      <c r="BP271" s="409"/>
      <c r="BQ271" s="409"/>
    </row>
    <row r="272" spans="1:69" s="27" customFormat="1" ht="5.0999999999999996" customHeight="1" x14ac:dyDescent="0.2">
      <c r="A272" s="170"/>
      <c r="B272" s="128"/>
      <c r="C272" s="32"/>
      <c r="F272" s="51"/>
      <c r="G272" s="226"/>
      <c r="H272" s="52"/>
      <c r="I272" s="154"/>
      <c r="J272" s="227"/>
      <c r="K272" s="226"/>
      <c r="L272" s="52"/>
      <c r="M272" s="154"/>
      <c r="N272" s="227"/>
      <c r="O272" s="226"/>
      <c r="P272" s="52"/>
      <c r="Q272" s="154"/>
      <c r="R272" s="227"/>
      <c r="S272" s="226"/>
      <c r="T272" s="52"/>
      <c r="U272" s="154"/>
      <c r="V272" s="227"/>
      <c r="W272" s="226"/>
      <c r="X272" s="52"/>
      <c r="Y272" s="154"/>
      <c r="Z272" s="227"/>
      <c r="AA272" s="226"/>
      <c r="AB272" s="52"/>
      <c r="AC272" s="154"/>
      <c r="AD272" s="227"/>
      <c r="AE272" s="226"/>
      <c r="AF272" s="52"/>
      <c r="AG272" s="154"/>
      <c r="AH272" s="227"/>
      <c r="AI272" s="226"/>
      <c r="AJ272" s="52"/>
      <c r="AK272" s="154"/>
      <c r="AL272" s="227"/>
      <c r="AM272" s="226"/>
      <c r="AN272" s="52"/>
      <c r="AO272" s="154"/>
      <c r="AP272" s="227"/>
      <c r="AQ272" s="226"/>
      <c r="AR272" s="52"/>
      <c r="AS272" s="154"/>
      <c r="AT272" s="227"/>
      <c r="AU272" s="226"/>
      <c r="AV272" s="52"/>
      <c r="AW272" s="154"/>
      <c r="AX272" s="227"/>
      <c r="AY272" s="226"/>
      <c r="AZ272" s="52"/>
      <c r="BA272" s="154"/>
      <c r="BB272" s="267"/>
      <c r="BC272" s="34"/>
      <c r="BD272" s="608"/>
      <c r="BE272" s="608"/>
      <c r="BF272" s="608"/>
      <c r="BG272" s="608"/>
      <c r="BH272" s="608"/>
      <c r="BI272" s="608"/>
      <c r="BJ272" s="608"/>
      <c r="BK272" s="608"/>
      <c r="BL272" s="608"/>
      <c r="BM272" s="131"/>
      <c r="BN272" s="608"/>
    </row>
    <row r="273" spans="1:69" x14ac:dyDescent="0.2">
      <c r="A273" s="170"/>
      <c r="B273" s="128"/>
      <c r="C273" s="614">
        <f>'General Fund Budget Summary'!A69</f>
        <v>51045</v>
      </c>
      <c r="D273" s="615"/>
      <c r="E273" s="615" t="str">
        <f>'General Fund Budget Summary'!C69</f>
        <v>Trash Services</v>
      </c>
      <c r="F273" s="616" t="s">
        <v>567</v>
      </c>
      <c r="G273" s="617">
        <v>1</v>
      </c>
      <c r="H273" s="105" t="s">
        <v>106</v>
      </c>
      <c r="I273" s="736">
        <v>150</v>
      </c>
      <c r="J273" s="619">
        <f>I273*G273</f>
        <v>150</v>
      </c>
      <c r="K273" s="617">
        <v>1</v>
      </c>
      <c r="L273" s="248" t="str">
        <f>H273</f>
        <v>Parks &amp; Buildings</v>
      </c>
      <c r="M273" s="410">
        <f>I273</f>
        <v>150</v>
      </c>
      <c r="N273" s="212">
        <f>M273*K273</f>
        <v>150</v>
      </c>
      <c r="O273" s="211">
        <v>1</v>
      </c>
      <c r="P273" s="248" t="str">
        <f>L273</f>
        <v>Parks &amp; Buildings</v>
      </c>
      <c r="Q273" s="410">
        <f>M273</f>
        <v>150</v>
      </c>
      <c r="R273" s="212">
        <f>Q273*O273</f>
        <v>150</v>
      </c>
      <c r="S273" s="211">
        <v>1</v>
      </c>
      <c r="T273" s="248" t="str">
        <f>P273</f>
        <v>Parks &amp; Buildings</v>
      </c>
      <c r="U273" s="410">
        <f>Q273</f>
        <v>150</v>
      </c>
      <c r="V273" s="212">
        <f>U273*S273</f>
        <v>150</v>
      </c>
      <c r="W273" s="211">
        <v>1</v>
      </c>
      <c r="X273" s="248" t="str">
        <f>T273</f>
        <v>Parks &amp; Buildings</v>
      </c>
      <c r="Y273" s="410">
        <f>U273</f>
        <v>150</v>
      </c>
      <c r="Z273" s="212">
        <f>Y273*W273</f>
        <v>150</v>
      </c>
      <c r="AA273" s="211">
        <v>1</v>
      </c>
      <c r="AB273" s="248" t="str">
        <f>X273</f>
        <v>Parks &amp; Buildings</v>
      </c>
      <c r="AC273" s="410">
        <f>Y273</f>
        <v>150</v>
      </c>
      <c r="AD273" s="212">
        <f>AC273*AA273</f>
        <v>150</v>
      </c>
      <c r="AE273" s="211">
        <v>1</v>
      </c>
      <c r="AF273" s="248" t="str">
        <f>AB273</f>
        <v>Parks &amp; Buildings</v>
      </c>
      <c r="AG273" s="410">
        <f>AC273</f>
        <v>150</v>
      </c>
      <c r="AH273" s="212">
        <f>AG273*AE273</f>
        <v>150</v>
      </c>
      <c r="AI273" s="211">
        <v>1</v>
      </c>
      <c r="AJ273" s="248" t="str">
        <f>AF273</f>
        <v>Parks &amp; Buildings</v>
      </c>
      <c r="AK273" s="410">
        <f>AG273</f>
        <v>150</v>
      </c>
      <c r="AL273" s="212">
        <f>AK273*AI273</f>
        <v>150</v>
      </c>
      <c r="AM273" s="211">
        <v>1</v>
      </c>
      <c r="AN273" s="248" t="str">
        <f>AJ273</f>
        <v>Parks &amp; Buildings</v>
      </c>
      <c r="AO273" s="410">
        <f>AK273</f>
        <v>150</v>
      </c>
      <c r="AP273" s="212">
        <f>AO273*AM273</f>
        <v>150</v>
      </c>
      <c r="AQ273" s="211">
        <v>1</v>
      </c>
      <c r="AR273" s="248" t="str">
        <f>AN273</f>
        <v>Parks &amp; Buildings</v>
      </c>
      <c r="AS273" s="410">
        <f>AO273</f>
        <v>150</v>
      </c>
      <c r="AT273" s="212">
        <f>AS273*AQ273</f>
        <v>150</v>
      </c>
      <c r="AU273" s="211">
        <v>1</v>
      </c>
      <c r="AV273" s="248" t="str">
        <f>AR273</f>
        <v>Parks &amp; Buildings</v>
      </c>
      <c r="AW273" s="410">
        <f>AS273</f>
        <v>150</v>
      </c>
      <c r="AX273" s="212">
        <f>AW273*AU273</f>
        <v>150</v>
      </c>
      <c r="AY273" s="211">
        <v>1</v>
      </c>
      <c r="AZ273" s="248" t="str">
        <f>AV273</f>
        <v>Parks &amp; Buildings</v>
      </c>
      <c r="BA273" s="410">
        <f>AW273</f>
        <v>150</v>
      </c>
      <c r="BB273" s="620">
        <f>BA273*AY273</f>
        <v>150</v>
      </c>
      <c r="BC273" s="34"/>
      <c r="BD273" s="621">
        <f>SUM(BB273,AX273,AT273,AP273,AL273,AH273,AD273,Z273,R273,N273,J273,V273,)</f>
        <v>1800</v>
      </c>
      <c r="BE273" s="608"/>
      <c r="BF273" s="621">
        <v>0</v>
      </c>
      <c r="BG273" s="608"/>
      <c r="BH273" s="621">
        <v>0</v>
      </c>
      <c r="BI273" s="608"/>
      <c r="BJ273" s="621">
        <f t="shared" ref="BJ273" si="955">SUM(BF273,BH273)</f>
        <v>0</v>
      </c>
      <c r="BK273" s="608"/>
      <c r="BL273" s="621">
        <v>0</v>
      </c>
      <c r="BM273" s="131"/>
      <c r="BN273" s="621">
        <v>0</v>
      </c>
      <c r="BO273" s="409"/>
      <c r="BP273" s="409"/>
      <c r="BQ273" s="409"/>
    </row>
    <row r="274" spans="1:69" x14ac:dyDescent="0.2">
      <c r="A274" s="170"/>
      <c r="B274" s="128"/>
      <c r="C274" s="41"/>
      <c r="D274" s="42"/>
      <c r="E274" s="42"/>
      <c r="F274" s="616"/>
      <c r="G274" s="617"/>
      <c r="H274" s="591"/>
      <c r="I274" s="618"/>
      <c r="J274" s="619">
        <f>I274*G274</f>
        <v>0</v>
      </c>
      <c r="K274" s="617"/>
      <c r="L274" s="248">
        <f t="shared" ref="L274:L276" si="956">H274</f>
        <v>0</v>
      </c>
      <c r="M274" s="592"/>
      <c r="N274" s="593">
        <f>M274*K274</f>
        <v>0</v>
      </c>
      <c r="O274" s="590"/>
      <c r="P274" s="248">
        <f t="shared" ref="P274:P276" si="957">L274</f>
        <v>0</v>
      </c>
      <c r="Q274" s="592"/>
      <c r="R274" s="593">
        <f>Q274*O274</f>
        <v>0</v>
      </c>
      <c r="S274" s="590"/>
      <c r="T274" s="248">
        <f t="shared" ref="T274:T276" si="958">P274</f>
        <v>0</v>
      </c>
      <c r="U274" s="592"/>
      <c r="V274" s="593">
        <f>U274*S274</f>
        <v>0</v>
      </c>
      <c r="W274" s="590"/>
      <c r="X274" s="248">
        <f t="shared" ref="X274:X276" si="959">T274</f>
        <v>0</v>
      </c>
      <c r="Y274" s="592"/>
      <c r="Z274" s="593">
        <f>Y274*W274</f>
        <v>0</v>
      </c>
      <c r="AA274" s="590"/>
      <c r="AB274" s="248">
        <f t="shared" ref="AB274:AB276" si="960">X274</f>
        <v>0</v>
      </c>
      <c r="AC274" s="592"/>
      <c r="AD274" s="593">
        <f>AC274*AA274</f>
        <v>0</v>
      </c>
      <c r="AE274" s="590"/>
      <c r="AF274" s="248">
        <f t="shared" ref="AF274:AF276" si="961">AB274</f>
        <v>0</v>
      </c>
      <c r="AG274" s="592"/>
      <c r="AH274" s="593">
        <f>AG274*AE274</f>
        <v>0</v>
      </c>
      <c r="AI274" s="590"/>
      <c r="AJ274" s="248">
        <f t="shared" ref="AJ274:AJ276" si="962">AF274</f>
        <v>0</v>
      </c>
      <c r="AK274" s="592"/>
      <c r="AL274" s="593">
        <f>AK274*AI274</f>
        <v>0</v>
      </c>
      <c r="AM274" s="590"/>
      <c r="AN274" s="248">
        <f t="shared" ref="AN274:AN276" si="963">AJ274</f>
        <v>0</v>
      </c>
      <c r="AO274" s="592"/>
      <c r="AP274" s="593">
        <f>AO274*AM274</f>
        <v>0</v>
      </c>
      <c r="AQ274" s="590"/>
      <c r="AR274" s="248">
        <f t="shared" ref="AR274:AR276" si="964">AN274</f>
        <v>0</v>
      </c>
      <c r="AS274" s="592"/>
      <c r="AT274" s="593">
        <f>AS274*AQ274</f>
        <v>0</v>
      </c>
      <c r="AU274" s="590"/>
      <c r="AV274" s="248">
        <f t="shared" ref="AV274:AV276" si="965">AR274</f>
        <v>0</v>
      </c>
      <c r="AW274" s="592"/>
      <c r="AX274" s="593">
        <f>AW274*AU274</f>
        <v>0</v>
      </c>
      <c r="AY274" s="590"/>
      <c r="AZ274" s="248">
        <f t="shared" ref="AZ274:AZ276" si="966">AV274</f>
        <v>0</v>
      </c>
      <c r="BA274" s="618"/>
      <c r="BB274" s="620">
        <f>BA274*AY274</f>
        <v>0</v>
      </c>
      <c r="BC274" s="34"/>
      <c r="BD274" s="622">
        <f>SUM(BB274,AX274,AT274,AP274,AL274,AH274,AD274,Z274,R274,N274,J274,V274,)</f>
        <v>0</v>
      </c>
      <c r="BE274" s="623"/>
      <c r="BF274" s="622">
        <v>0</v>
      </c>
      <c r="BG274" s="623"/>
      <c r="BH274" s="622">
        <v>0</v>
      </c>
      <c r="BI274" s="623"/>
      <c r="BJ274" s="622"/>
      <c r="BK274" s="623"/>
      <c r="BL274" s="622">
        <v>0</v>
      </c>
      <c r="BM274" s="131"/>
      <c r="BN274" s="622"/>
      <c r="BO274" s="409"/>
      <c r="BP274" s="409"/>
      <c r="BQ274" s="409"/>
    </row>
    <row r="275" spans="1:69" x14ac:dyDescent="0.2">
      <c r="A275" s="170"/>
      <c r="B275" s="128"/>
      <c r="C275" s="41"/>
      <c r="D275" s="42"/>
      <c r="E275" s="42"/>
      <c r="F275" s="616"/>
      <c r="G275" s="617"/>
      <c r="H275" s="106"/>
      <c r="I275" s="618"/>
      <c r="J275" s="619">
        <f>I275*G275</f>
        <v>0</v>
      </c>
      <c r="K275" s="617"/>
      <c r="L275" s="248">
        <f t="shared" si="956"/>
        <v>0</v>
      </c>
      <c r="M275" s="411"/>
      <c r="N275" s="214">
        <f>M275*K275</f>
        <v>0</v>
      </c>
      <c r="O275" s="213"/>
      <c r="P275" s="248">
        <f t="shared" si="957"/>
        <v>0</v>
      </c>
      <c r="Q275" s="411"/>
      <c r="R275" s="214">
        <f>Q275*O275</f>
        <v>0</v>
      </c>
      <c r="S275" s="213"/>
      <c r="T275" s="248">
        <f t="shared" si="958"/>
        <v>0</v>
      </c>
      <c r="U275" s="411"/>
      <c r="V275" s="214">
        <f>U275*S275</f>
        <v>0</v>
      </c>
      <c r="W275" s="213"/>
      <c r="X275" s="248">
        <f t="shared" si="959"/>
        <v>0</v>
      </c>
      <c r="Y275" s="411"/>
      <c r="Z275" s="214">
        <f>Y275*W275</f>
        <v>0</v>
      </c>
      <c r="AA275" s="213"/>
      <c r="AB275" s="248">
        <f t="shared" si="960"/>
        <v>0</v>
      </c>
      <c r="AC275" s="411"/>
      <c r="AD275" s="214">
        <f>AC275*AA275</f>
        <v>0</v>
      </c>
      <c r="AE275" s="213"/>
      <c r="AF275" s="248">
        <f t="shared" si="961"/>
        <v>0</v>
      </c>
      <c r="AG275" s="411"/>
      <c r="AH275" s="214">
        <f>AG275*AE275</f>
        <v>0</v>
      </c>
      <c r="AI275" s="213"/>
      <c r="AJ275" s="248">
        <f t="shared" si="962"/>
        <v>0</v>
      </c>
      <c r="AK275" s="411"/>
      <c r="AL275" s="214">
        <f>AK275*AI275</f>
        <v>0</v>
      </c>
      <c r="AM275" s="213"/>
      <c r="AN275" s="248">
        <f t="shared" si="963"/>
        <v>0</v>
      </c>
      <c r="AO275" s="411"/>
      <c r="AP275" s="214">
        <f>AO275*AM275</f>
        <v>0</v>
      </c>
      <c r="AQ275" s="213"/>
      <c r="AR275" s="248">
        <f t="shared" si="964"/>
        <v>0</v>
      </c>
      <c r="AS275" s="411"/>
      <c r="AT275" s="214">
        <f>AS275*AQ275</f>
        <v>0</v>
      </c>
      <c r="AU275" s="213"/>
      <c r="AV275" s="248">
        <f t="shared" si="965"/>
        <v>0</v>
      </c>
      <c r="AW275" s="411"/>
      <c r="AX275" s="214">
        <f>AW275*AU275</f>
        <v>0</v>
      </c>
      <c r="AY275" s="213"/>
      <c r="AZ275" s="248">
        <f t="shared" si="966"/>
        <v>0</v>
      </c>
      <c r="BA275" s="618"/>
      <c r="BB275" s="620">
        <f>BA275*AY275</f>
        <v>0</v>
      </c>
      <c r="BC275" s="34"/>
      <c r="BD275" s="622">
        <f>SUM(BB275,AX275,AT275,AP275,AL275,AH275,AD275,Z275,R275,N275,J275,V275,)</f>
        <v>0</v>
      </c>
      <c r="BE275" s="623"/>
      <c r="BF275" s="622">
        <v>0</v>
      </c>
      <c r="BG275" s="623"/>
      <c r="BH275" s="622">
        <v>0</v>
      </c>
      <c r="BI275" s="623"/>
      <c r="BJ275" s="622"/>
      <c r="BK275" s="623"/>
      <c r="BL275" s="622">
        <v>0</v>
      </c>
      <c r="BM275" s="131"/>
      <c r="BN275" s="622"/>
      <c r="BO275" s="409"/>
      <c r="BP275" s="409"/>
      <c r="BQ275" s="409"/>
    </row>
    <row r="276" spans="1:69" x14ac:dyDescent="0.2">
      <c r="A276" s="170"/>
      <c r="B276" s="128"/>
      <c r="C276" s="41"/>
      <c r="D276" s="42"/>
      <c r="E276" s="42"/>
      <c r="F276" s="616"/>
      <c r="G276" s="617"/>
      <c r="H276" s="106"/>
      <c r="I276" s="618"/>
      <c r="J276" s="619">
        <f>G276*I276</f>
        <v>0</v>
      </c>
      <c r="K276" s="617"/>
      <c r="L276" s="248">
        <f t="shared" si="956"/>
        <v>0</v>
      </c>
      <c r="M276" s="411"/>
      <c r="N276" s="214">
        <f>M276*K276</f>
        <v>0</v>
      </c>
      <c r="O276" s="213"/>
      <c r="P276" s="248">
        <f t="shared" si="957"/>
        <v>0</v>
      </c>
      <c r="Q276" s="411"/>
      <c r="R276" s="214">
        <f>Q276*O276</f>
        <v>0</v>
      </c>
      <c r="S276" s="213"/>
      <c r="T276" s="248">
        <f t="shared" si="958"/>
        <v>0</v>
      </c>
      <c r="U276" s="411"/>
      <c r="V276" s="214">
        <f>U276*S276</f>
        <v>0</v>
      </c>
      <c r="W276" s="213"/>
      <c r="X276" s="248">
        <f t="shared" si="959"/>
        <v>0</v>
      </c>
      <c r="Y276" s="411"/>
      <c r="Z276" s="214">
        <f>Y276*W276</f>
        <v>0</v>
      </c>
      <c r="AA276" s="213"/>
      <c r="AB276" s="248">
        <f t="shared" si="960"/>
        <v>0</v>
      </c>
      <c r="AC276" s="411"/>
      <c r="AD276" s="214">
        <f>AC276*AA276</f>
        <v>0</v>
      </c>
      <c r="AE276" s="213"/>
      <c r="AF276" s="248">
        <f t="shared" si="961"/>
        <v>0</v>
      </c>
      <c r="AG276" s="411"/>
      <c r="AH276" s="214">
        <f>AG276*AE276</f>
        <v>0</v>
      </c>
      <c r="AI276" s="213"/>
      <c r="AJ276" s="248">
        <f t="shared" si="962"/>
        <v>0</v>
      </c>
      <c r="AK276" s="411"/>
      <c r="AL276" s="214">
        <f>AK276*AI276</f>
        <v>0</v>
      </c>
      <c r="AM276" s="213"/>
      <c r="AN276" s="248">
        <f t="shared" si="963"/>
        <v>0</v>
      </c>
      <c r="AO276" s="411"/>
      <c r="AP276" s="214">
        <f>AO276*AM276</f>
        <v>0</v>
      </c>
      <c r="AQ276" s="213"/>
      <c r="AR276" s="248">
        <f t="shared" si="964"/>
        <v>0</v>
      </c>
      <c r="AS276" s="411"/>
      <c r="AT276" s="214">
        <f>AS276*AQ276</f>
        <v>0</v>
      </c>
      <c r="AU276" s="213"/>
      <c r="AV276" s="248">
        <f t="shared" si="965"/>
        <v>0</v>
      </c>
      <c r="AW276" s="411"/>
      <c r="AX276" s="214">
        <f>AW276*AU276</f>
        <v>0</v>
      </c>
      <c r="AY276" s="213"/>
      <c r="AZ276" s="248">
        <f t="shared" si="966"/>
        <v>0</v>
      </c>
      <c r="BA276" s="618"/>
      <c r="BB276" s="620">
        <f>AY276*BA276</f>
        <v>0</v>
      </c>
      <c r="BC276" s="34"/>
      <c r="BD276" s="622">
        <f>SUM(BB276,AX276,AT276,AP276,AL276,AH276,AD276,Z276,R276,N276,J276,V276,)</f>
        <v>0</v>
      </c>
      <c r="BE276" s="623"/>
      <c r="BF276" s="622">
        <v>0</v>
      </c>
      <c r="BG276" s="623"/>
      <c r="BH276" s="622">
        <v>0</v>
      </c>
      <c r="BI276" s="623"/>
      <c r="BJ276" s="622"/>
      <c r="BK276" s="623"/>
      <c r="BL276" s="622">
        <v>0</v>
      </c>
      <c r="BM276" s="131"/>
      <c r="BN276" s="622"/>
      <c r="BO276" s="409"/>
      <c r="BP276" s="409"/>
      <c r="BQ276" s="409"/>
    </row>
    <row r="277" spans="1:69" x14ac:dyDescent="0.2">
      <c r="A277" s="170"/>
      <c r="B277" s="128"/>
      <c r="C277" s="48"/>
      <c r="D277" s="43"/>
      <c r="E277" s="43"/>
      <c r="F277" s="624"/>
      <c r="G277" s="581"/>
      <c r="H277" s="582"/>
      <c r="I277" s="104" t="s">
        <v>132</v>
      </c>
      <c r="J277" s="619">
        <f>SUM(J273:J276)</f>
        <v>150</v>
      </c>
      <c r="K277" s="581"/>
      <c r="L277" s="582"/>
      <c r="M277" s="104" t="s">
        <v>118</v>
      </c>
      <c r="N277" s="619">
        <f>SUM(N273:N276)</f>
        <v>150</v>
      </c>
      <c r="O277" s="581"/>
      <c r="P277" s="582"/>
      <c r="Q277" s="625" t="s">
        <v>119</v>
      </c>
      <c r="R277" s="619">
        <f>SUM(R273:R276)</f>
        <v>150</v>
      </c>
      <c r="S277" s="581"/>
      <c r="T277" s="582"/>
      <c r="U277" s="625" t="s">
        <v>120</v>
      </c>
      <c r="V277" s="619">
        <f>SUM(V273:V276)</f>
        <v>150</v>
      </c>
      <c r="W277" s="581"/>
      <c r="X277" s="582"/>
      <c r="Y277" s="625" t="s">
        <v>121</v>
      </c>
      <c r="Z277" s="619">
        <f>SUM(Z273:Z276)</f>
        <v>150</v>
      </c>
      <c r="AA277" s="581"/>
      <c r="AB277" s="582"/>
      <c r="AC277" s="625" t="s">
        <v>122</v>
      </c>
      <c r="AD277" s="619">
        <f>SUM(AD273:AD276)</f>
        <v>150</v>
      </c>
      <c r="AE277" s="581"/>
      <c r="AF277" s="582"/>
      <c r="AG277" s="625" t="s">
        <v>123</v>
      </c>
      <c r="AH277" s="619">
        <f>SUM(AH273:AH276)</f>
        <v>150</v>
      </c>
      <c r="AI277" s="581"/>
      <c r="AJ277" s="582"/>
      <c r="AK277" s="625" t="s">
        <v>124</v>
      </c>
      <c r="AL277" s="619">
        <f>SUM(AL273:AL276)</f>
        <v>150</v>
      </c>
      <c r="AM277" s="581"/>
      <c r="AN277" s="582"/>
      <c r="AO277" s="625" t="s">
        <v>125</v>
      </c>
      <c r="AP277" s="619">
        <f>SUM(AP273:AP276)</f>
        <v>150</v>
      </c>
      <c r="AQ277" s="581"/>
      <c r="AR277" s="582"/>
      <c r="AS277" s="625" t="s">
        <v>126</v>
      </c>
      <c r="AT277" s="619">
        <f>SUM(AT273:AT276)</f>
        <v>150</v>
      </c>
      <c r="AU277" s="581"/>
      <c r="AV277" s="582"/>
      <c r="AW277" s="625" t="s">
        <v>127</v>
      </c>
      <c r="AX277" s="619">
        <f>SUM(AX273:AX276)</f>
        <v>150</v>
      </c>
      <c r="AY277" s="581"/>
      <c r="AZ277" s="582"/>
      <c r="BA277" s="625" t="s">
        <v>128</v>
      </c>
      <c r="BB277" s="620">
        <f>SUM(BB273:BB276)</f>
        <v>150</v>
      </c>
      <c r="BC277" s="34"/>
      <c r="BD277" s="57">
        <f>SUM(BD273:BD276)</f>
        <v>1800</v>
      </c>
      <c r="BE277" s="608"/>
      <c r="BF277" s="57">
        <f>SUM(BF273:BF276)</f>
        <v>0</v>
      </c>
      <c r="BG277" s="608"/>
      <c r="BH277" s="57">
        <f>SUM(BH273:BH276)</f>
        <v>0</v>
      </c>
      <c r="BI277" s="608"/>
      <c r="BJ277" s="57">
        <f t="shared" ref="BJ277" si="967">SUM(BF277,BH277)</f>
        <v>0</v>
      </c>
      <c r="BK277" s="608"/>
      <c r="BL277" s="57">
        <v>0</v>
      </c>
      <c r="BM277" s="131"/>
      <c r="BN277" s="57">
        <f>SUM(BN273:BN276)</f>
        <v>0</v>
      </c>
      <c r="BO277" s="409"/>
      <c r="BP277" s="409"/>
      <c r="BQ277" s="409"/>
    </row>
    <row r="278" spans="1:69" s="27" customFormat="1" ht="5.0999999999999996" customHeight="1" x14ac:dyDescent="0.2">
      <c r="A278" s="170"/>
      <c r="B278" s="128"/>
      <c r="C278" s="32"/>
      <c r="F278" s="51"/>
      <c r="G278" s="226"/>
      <c r="H278" s="52"/>
      <c r="I278" s="154"/>
      <c r="J278" s="227"/>
      <c r="K278" s="226"/>
      <c r="L278" s="52"/>
      <c r="M278" s="154"/>
      <c r="N278" s="227"/>
      <c r="O278" s="226"/>
      <c r="P278" s="52"/>
      <c r="Q278" s="154"/>
      <c r="R278" s="227"/>
      <c r="S278" s="226"/>
      <c r="T278" s="52"/>
      <c r="U278" s="154"/>
      <c r="V278" s="227"/>
      <c r="W278" s="226"/>
      <c r="X278" s="52"/>
      <c r="Y278" s="154"/>
      <c r="Z278" s="227"/>
      <c r="AA278" s="226"/>
      <c r="AB278" s="52"/>
      <c r="AC278" s="154"/>
      <c r="AD278" s="227"/>
      <c r="AE278" s="226"/>
      <c r="AF278" s="52"/>
      <c r="AG278" s="154"/>
      <c r="AH278" s="227"/>
      <c r="AI278" s="226"/>
      <c r="AJ278" s="52"/>
      <c r="AK278" s="154"/>
      <c r="AL278" s="227"/>
      <c r="AM278" s="226"/>
      <c r="AN278" s="52"/>
      <c r="AO278" s="154"/>
      <c r="AP278" s="227"/>
      <c r="AQ278" s="226"/>
      <c r="AR278" s="52"/>
      <c r="AS278" s="154"/>
      <c r="AT278" s="227"/>
      <c r="AU278" s="226"/>
      <c r="AV278" s="52"/>
      <c r="AW278" s="154"/>
      <c r="AX278" s="227"/>
      <c r="AY278" s="226"/>
      <c r="AZ278" s="52"/>
      <c r="BA278" s="154"/>
      <c r="BB278" s="267"/>
      <c r="BC278" s="34"/>
      <c r="BD278" s="608"/>
      <c r="BE278" s="608"/>
      <c r="BF278" s="608"/>
      <c r="BG278" s="608"/>
      <c r="BH278" s="608"/>
      <c r="BI278" s="608"/>
      <c r="BJ278" s="608"/>
      <c r="BK278" s="608"/>
      <c r="BL278" s="608"/>
      <c r="BM278" s="131"/>
      <c r="BN278" s="608"/>
    </row>
    <row r="279" spans="1:69" s="409" customFormat="1" x14ac:dyDescent="0.2">
      <c r="A279" s="170"/>
      <c r="B279" s="128"/>
      <c r="C279" s="614">
        <f>'General Fund Budget Summary'!A70</f>
        <v>51055</v>
      </c>
      <c r="D279" s="615"/>
      <c r="E279" s="615" t="str">
        <f>'General Fund Budget Summary'!C70</f>
        <v>Cell Phone expense</v>
      </c>
      <c r="F279" s="686" t="s">
        <v>569</v>
      </c>
      <c r="G279" s="617">
        <v>1</v>
      </c>
      <c r="H279" s="105" t="s">
        <v>100</v>
      </c>
      <c r="I279" s="618">
        <f>777.48/12</f>
        <v>64.790000000000006</v>
      </c>
      <c r="J279" s="619">
        <f>I279*G279</f>
        <v>64.790000000000006</v>
      </c>
      <c r="K279" s="617">
        <f>G279</f>
        <v>1</v>
      </c>
      <c r="L279" s="248" t="str">
        <f>H279</f>
        <v>Admin</v>
      </c>
      <c r="M279" s="618">
        <f>I279</f>
        <v>64.790000000000006</v>
      </c>
      <c r="N279" s="212">
        <f>M279*K279</f>
        <v>64.790000000000006</v>
      </c>
      <c r="O279" s="211">
        <v>1</v>
      </c>
      <c r="P279" s="248" t="str">
        <f>L279</f>
        <v>Admin</v>
      </c>
      <c r="Q279" s="410">
        <f>M279</f>
        <v>64.790000000000006</v>
      </c>
      <c r="R279" s="212">
        <f>Q279*O279</f>
        <v>64.790000000000006</v>
      </c>
      <c r="S279" s="211">
        <v>1</v>
      </c>
      <c r="T279" s="248" t="str">
        <f>P279</f>
        <v>Admin</v>
      </c>
      <c r="U279" s="410">
        <f>Q279</f>
        <v>64.790000000000006</v>
      </c>
      <c r="V279" s="212">
        <f>U279*S279</f>
        <v>64.790000000000006</v>
      </c>
      <c r="W279" s="211">
        <v>1</v>
      </c>
      <c r="X279" s="248" t="str">
        <f>T279</f>
        <v>Admin</v>
      </c>
      <c r="Y279" s="410">
        <f>U279</f>
        <v>64.790000000000006</v>
      </c>
      <c r="Z279" s="212">
        <f>Y279*W279</f>
        <v>64.790000000000006</v>
      </c>
      <c r="AA279" s="211">
        <v>1</v>
      </c>
      <c r="AB279" s="248" t="str">
        <f>X279</f>
        <v>Admin</v>
      </c>
      <c r="AC279" s="410">
        <f>Y279</f>
        <v>64.790000000000006</v>
      </c>
      <c r="AD279" s="212">
        <f>AC279*AA279</f>
        <v>64.790000000000006</v>
      </c>
      <c r="AE279" s="211">
        <v>1</v>
      </c>
      <c r="AF279" s="248" t="str">
        <f>AB279</f>
        <v>Admin</v>
      </c>
      <c r="AG279" s="410">
        <f>AC279</f>
        <v>64.790000000000006</v>
      </c>
      <c r="AH279" s="212">
        <f>AG279*AE279</f>
        <v>64.790000000000006</v>
      </c>
      <c r="AI279" s="211">
        <v>1</v>
      </c>
      <c r="AJ279" s="248" t="str">
        <f>AF279</f>
        <v>Admin</v>
      </c>
      <c r="AK279" s="410">
        <f>AG279</f>
        <v>64.790000000000006</v>
      </c>
      <c r="AL279" s="212">
        <f>AK279*AI279</f>
        <v>64.790000000000006</v>
      </c>
      <c r="AM279" s="211">
        <v>1</v>
      </c>
      <c r="AN279" s="248" t="str">
        <f>AJ279</f>
        <v>Admin</v>
      </c>
      <c r="AO279" s="410">
        <f>AK279</f>
        <v>64.790000000000006</v>
      </c>
      <c r="AP279" s="212">
        <f>AO279*AM279</f>
        <v>64.790000000000006</v>
      </c>
      <c r="AQ279" s="211">
        <v>1</v>
      </c>
      <c r="AR279" s="248" t="str">
        <f>AN279</f>
        <v>Admin</v>
      </c>
      <c r="AS279" s="410">
        <f>AO279</f>
        <v>64.790000000000006</v>
      </c>
      <c r="AT279" s="212">
        <f>AS279*AQ279</f>
        <v>64.790000000000006</v>
      </c>
      <c r="AU279" s="211">
        <v>1</v>
      </c>
      <c r="AV279" s="248" t="str">
        <f>AR279</f>
        <v>Admin</v>
      </c>
      <c r="AW279" s="410">
        <f>AS279</f>
        <v>64.790000000000006</v>
      </c>
      <c r="AX279" s="212">
        <f>AW279*AU279</f>
        <v>64.790000000000006</v>
      </c>
      <c r="AY279" s="211">
        <v>1</v>
      </c>
      <c r="AZ279" s="248" t="str">
        <f>AV279</f>
        <v>Admin</v>
      </c>
      <c r="BA279" s="410">
        <f>AW279</f>
        <v>64.790000000000006</v>
      </c>
      <c r="BB279" s="620">
        <f>BA279*AY279</f>
        <v>64.790000000000006</v>
      </c>
      <c r="BC279" s="34"/>
      <c r="BD279" s="621">
        <f>SUM(BB279,AX279,AT279,AP279,AL279,AH279,AD279,Z279,R279,N279,J279,V279,)</f>
        <v>777.4799999999999</v>
      </c>
      <c r="BE279" s="608"/>
      <c r="BF279" s="621">
        <v>1270.8800000000001</v>
      </c>
      <c r="BG279" s="608"/>
      <c r="BH279" s="621">
        <v>638.12</v>
      </c>
      <c r="BI279" s="608"/>
      <c r="BJ279" s="621">
        <f t="shared" ref="BJ279" si="968">SUM(BF279,BH279)</f>
        <v>1909</v>
      </c>
      <c r="BK279" s="608"/>
      <c r="BL279" s="621">
        <v>2520</v>
      </c>
      <c r="BM279" s="131"/>
      <c r="BN279" s="621">
        <v>2511.6</v>
      </c>
    </row>
    <row r="280" spans="1:69" s="409" customFormat="1" x14ac:dyDescent="0.2">
      <c r="A280" s="170"/>
      <c r="B280" s="128"/>
      <c r="C280" s="41"/>
      <c r="D280" s="42"/>
      <c r="E280" s="42"/>
      <c r="F280" s="616"/>
      <c r="G280" s="617"/>
      <c r="H280" s="591"/>
      <c r="I280" s="618"/>
      <c r="J280" s="619">
        <f>I280*G280</f>
        <v>0</v>
      </c>
      <c r="K280" s="617"/>
      <c r="L280" s="248">
        <f t="shared" ref="L280:L282" si="969">H280</f>
        <v>0</v>
      </c>
      <c r="M280" s="618"/>
      <c r="N280" s="593">
        <f>M280*K280</f>
        <v>0</v>
      </c>
      <c r="O280" s="590"/>
      <c r="P280" s="248">
        <f t="shared" ref="P280:P282" si="970">L280</f>
        <v>0</v>
      </c>
      <c r="Q280" s="618"/>
      <c r="R280" s="593">
        <f>Q280*O280</f>
        <v>0</v>
      </c>
      <c r="S280" s="590"/>
      <c r="T280" s="248">
        <f t="shared" ref="T280:T282" si="971">P280</f>
        <v>0</v>
      </c>
      <c r="U280" s="618"/>
      <c r="V280" s="593">
        <f>U280*S280</f>
        <v>0</v>
      </c>
      <c r="W280" s="590"/>
      <c r="X280" s="248">
        <f t="shared" ref="X280:X282" si="972">T280</f>
        <v>0</v>
      </c>
      <c r="Y280" s="618"/>
      <c r="Z280" s="593">
        <f>Y280*W280</f>
        <v>0</v>
      </c>
      <c r="AA280" s="590"/>
      <c r="AB280" s="248">
        <f t="shared" ref="AB280:AB282" si="973">X280</f>
        <v>0</v>
      </c>
      <c r="AC280" s="618"/>
      <c r="AD280" s="593">
        <f>AC280*AA280</f>
        <v>0</v>
      </c>
      <c r="AE280" s="590"/>
      <c r="AF280" s="248">
        <f t="shared" ref="AF280:AF282" si="974">AB280</f>
        <v>0</v>
      </c>
      <c r="AG280" s="618"/>
      <c r="AH280" s="593">
        <f>AG280*AE280</f>
        <v>0</v>
      </c>
      <c r="AI280" s="590"/>
      <c r="AJ280" s="248">
        <f t="shared" ref="AJ280:AJ282" si="975">AF280</f>
        <v>0</v>
      </c>
      <c r="AK280" s="618"/>
      <c r="AL280" s="593">
        <f>AK280*AI280</f>
        <v>0</v>
      </c>
      <c r="AM280" s="590"/>
      <c r="AN280" s="248">
        <f t="shared" ref="AN280:AN282" si="976">AJ280</f>
        <v>0</v>
      </c>
      <c r="AO280" s="618"/>
      <c r="AP280" s="593">
        <f>AO280*AM280</f>
        <v>0</v>
      </c>
      <c r="AQ280" s="590"/>
      <c r="AR280" s="248">
        <f t="shared" ref="AR280:AR282" si="977">AN280</f>
        <v>0</v>
      </c>
      <c r="AS280" s="618"/>
      <c r="AT280" s="593">
        <f>AS280*AQ280</f>
        <v>0</v>
      </c>
      <c r="AU280" s="590"/>
      <c r="AV280" s="248">
        <f t="shared" ref="AV280:AV282" si="978">AR280</f>
        <v>0</v>
      </c>
      <c r="AW280" s="618"/>
      <c r="AX280" s="593">
        <f>AW280*AU280</f>
        <v>0</v>
      </c>
      <c r="AY280" s="590"/>
      <c r="AZ280" s="248">
        <f t="shared" ref="AZ280:AZ282" si="979">AV280</f>
        <v>0</v>
      </c>
      <c r="BA280" s="618"/>
      <c r="BB280" s="620">
        <f>BA280*AY280</f>
        <v>0</v>
      </c>
      <c r="BC280" s="34"/>
      <c r="BD280" s="622">
        <f>SUM(BB280,AX280,AT280,AP280,AL280,AH280,AD280,Z280,R280,N280,J280,V280,)</f>
        <v>0</v>
      </c>
      <c r="BE280" s="623"/>
      <c r="BF280" s="711"/>
      <c r="BG280" s="623"/>
      <c r="BH280" s="711"/>
      <c r="BI280" s="623"/>
      <c r="BJ280" s="622"/>
      <c r="BK280" s="623"/>
      <c r="BL280" s="622">
        <v>0</v>
      </c>
      <c r="BM280" s="131"/>
      <c r="BN280" s="622"/>
      <c r="BP280" s="717"/>
    </row>
    <row r="281" spans="1:69" s="409" customFormat="1" x14ac:dyDescent="0.2">
      <c r="A281" s="170"/>
      <c r="B281" s="128"/>
      <c r="C281" s="41"/>
      <c r="D281" s="42"/>
      <c r="E281" s="42"/>
      <c r="F281" s="616"/>
      <c r="G281" s="617"/>
      <c r="H281" s="105"/>
      <c r="I281" s="618"/>
      <c r="J281" s="619">
        <f>I281*G281</f>
        <v>0</v>
      </c>
      <c r="K281" s="617"/>
      <c r="L281" s="248">
        <f t="shared" si="969"/>
        <v>0</v>
      </c>
      <c r="M281" s="411"/>
      <c r="N281" s="214">
        <f>M281*K281</f>
        <v>0</v>
      </c>
      <c r="O281" s="213"/>
      <c r="P281" s="248">
        <f t="shared" si="970"/>
        <v>0</v>
      </c>
      <c r="Q281" s="411"/>
      <c r="R281" s="214">
        <f>Q281*O281</f>
        <v>0</v>
      </c>
      <c r="S281" s="213"/>
      <c r="T281" s="248">
        <f t="shared" si="971"/>
        <v>0</v>
      </c>
      <c r="U281" s="411"/>
      <c r="V281" s="214">
        <f>U281*S281</f>
        <v>0</v>
      </c>
      <c r="W281" s="213"/>
      <c r="X281" s="248">
        <f t="shared" si="972"/>
        <v>0</v>
      </c>
      <c r="Y281" s="411"/>
      <c r="Z281" s="214">
        <f>Y281*W281</f>
        <v>0</v>
      </c>
      <c r="AA281" s="213"/>
      <c r="AB281" s="248">
        <f t="shared" si="973"/>
        <v>0</v>
      </c>
      <c r="AC281" s="411"/>
      <c r="AD281" s="214">
        <f>AC281*AA281</f>
        <v>0</v>
      </c>
      <c r="AE281" s="213"/>
      <c r="AF281" s="248">
        <f t="shared" si="974"/>
        <v>0</v>
      </c>
      <c r="AG281" s="411"/>
      <c r="AH281" s="214">
        <f>AG281*AE281</f>
        <v>0</v>
      </c>
      <c r="AI281" s="213"/>
      <c r="AJ281" s="248">
        <f t="shared" si="975"/>
        <v>0</v>
      </c>
      <c r="AK281" s="411"/>
      <c r="AL281" s="214">
        <f>AK281*AI281</f>
        <v>0</v>
      </c>
      <c r="AM281" s="213"/>
      <c r="AN281" s="248">
        <f t="shared" si="976"/>
        <v>0</v>
      </c>
      <c r="AO281" s="411"/>
      <c r="AP281" s="214">
        <f>AO281*AM281</f>
        <v>0</v>
      </c>
      <c r="AQ281" s="213"/>
      <c r="AR281" s="248">
        <f t="shared" si="977"/>
        <v>0</v>
      </c>
      <c r="AS281" s="411"/>
      <c r="AT281" s="214">
        <f>AS281*AQ281</f>
        <v>0</v>
      </c>
      <c r="AU281" s="213"/>
      <c r="AV281" s="248">
        <f t="shared" si="978"/>
        <v>0</v>
      </c>
      <c r="AW281" s="411"/>
      <c r="AX281" s="214">
        <f>AW281*AU281</f>
        <v>0</v>
      </c>
      <c r="AY281" s="213"/>
      <c r="AZ281" s="248">
        <f t="shared" si="979"/>
        <v>0</v>
      </c>
      <c r="BA281" s="618"/>
      <c r="BB281" s="620">
        <f>BA281*AY281</f>
        <v>0</v>
      </c>
      <c r="BC281" s="34"/>
      <c r="BD281" s="622">
        <f>SUM(BB281,AX281,AT281,AP281,AL281,AH281,AD281,Z281,R281,N281,J281,V281,)</f>
        <v>0</v>
      </c>
      <c r="BE281" s="623"/>
      <c r="BF281" s="622">
        <v>0</v>
      </c>
      <c r="BG281" s="623"/>
      <c r="BH281" s="622">
        <v>0</v>
      </c>
      <c r="BI281" s="623"/>
      <c r="BJ281" s="622"/>
      <c r="BK281" s="623"/>
      <c r="BL281" s="622">
        <v>0</v>
      </c>
      <c r="BM281" s="131"/>
      <c r="BN281" s="622"/>
    </row>
    <row r="282" spans="1:69" s="409" customFormat="1" x14ac:dyDescent="0.2">
      <c r="A282" s="170"/>
      <c r="B282" s="128"/>
      <c r="C282" s="41"/>
      <c r="D282" s="42"/>
      <c r="E282" s="42"/>
      <c r="F282" s="616"/>
      <c r="G282" s="617"/>
      <c r="H282" s="591"/>
      <c r="I282" s="618"/>
      <c r="J282" s="619">
        <f>G282*I282</f>
        <v>0</v>
      </c>
      <c r="K282" s="617"/>
      <c r="L282" s="248">
        <f t="shared" si="969"/>
        <v>0</v>
      </c>
      <c r="M282" s="411"/>
      <c r="N282" s="214">
        <f>M282*K282</f>
        <v>0</v>
      </c>
      <c r="O282" s="213"/>
      <c r="P282" s="248">
        <f t="shared" si="970"/>
        <v>0</v>
      </c>
      <c r="Q282" s="411"/>
      <c r="R282" s="214">
        <f>Q282*O282</f>
        <v>0</v>
      </c>
      <c r="S282" s="213"/>
      <c r="T282" s="248">
        <f t="shared" si="971"/>
        <v>0</v>
      </c>
      <c r="U282" s="411"/>
      <c r="V282" s="214">
        <f>U282*S282</f>
        <v>0</v>
      </c>
      <c r="W282" s="213"/>
      <c r="X282" s="248">
        <f t="shared" si="972"/>
        <v>0</v>
      </c>
      <c r="Y282" s="411"/>
      <c r="Z282" s="214">
        <f>Y282*W282</f>
        <v>0</v>
      </c>
      <c r="AA282" s="213"/>
      <c r="AB282" s="248">
        <f t="shared" si="973"/>
        <v>0</v>
      </c>
      <c r="AC282" s="411"/>
      <c r="AD282" s="214">
        <f>AC282*AA282</f>
        <v>0</v>
      </c>
      <c r="AE282" s="213"/>
      <c r="AF282" s="248">
        <f t="shared" si="974"/>
        <v>0</v>
      </c>
      <c r="AG282" s="411"/>
      <c r="AH282" s="214">
        <f>AG282*AE282</f>
        <v>0</v>
      </c>
      <c r="AI282" s="213"/>
      <c r="AJ282" s="248">
        <f t="shared" si="975"/>
        <v>0</v>
      </c>
      <c r="AK282" s="411"/>
      <c r="AL282" s="214">
        <f>AK282*AI282</f>
        <v>0</v>
      </c>
      <c r="AM282" s="213"/>
      <c r="AN282" s="248">
        <f t="shared" si="976"/>
        <v>0</v>
      </c>
      <c r="AO282" s="411"/>
      <c r="AP282" s="214">
        <f>AO282*AM282</f>
        <v>0</v>
      </c>
      <c r="AQ282" s="213"/>
      <c r="AR282" s="248">
        <f t="shared" si="977"/>
        <v>0</v>
      </c>
      <c r="AS282" s="411"/>
      <c r="AT282" s="214">
        <f>AS282*AQ282</f>
        <v>0</v>
      </c>
      <c r="AU282" s="213"/>
      <c r="AV282" s="248">
        <f t="shared" si="978"/>
        <v>0</v>
      </c>
      <c r="AW282" s="411"/>
      <c r="AX282" s="214">
        <f>AW282*AU282</f>
        <v>0</v>
      </c>
      <c r="AY282" s="213"/>
      <c r="AZ282" s="248">
        <f t="shared" si="979"/>
        <v>0</v>
      </c>
      <c r="BA282" s="411"/>
      <c r="BB282" s="620">
        <f>AY282*BA282</f>
        <v>0</v>
      </c>
      <c r="BC282" s="34"/>
      <c r="BD282" s="622">
        <f>SUM(BB282,AX282,AT282,AP282,AL282,AH282,AD282,Z282,R282,N282,J282,V282,)</f>
        <v>0</v>
      </c>
      <c r="BE282" s="623"/>
      <c r="BF282" s="622">
        <v>0</v>
      </c>
      <c r="BG282" s="623"/>
      <c r="BH282" s="622">
        <v>0</v>
      </c>
      <c r="BI282" s="623"/>
      <c r="BJ282" s="622"/>
      <c r="BK282" s="623"/>
      <c r="BL282" s="622">
        <v>0</v>
      </c>
      <c r="BM282" s="131"/>
      <c r="BN282" s="622"/>
    </row>
    <row r="283" spans="1:69" s="409" customFormat="1" x14ac:dyDescent="0.2">
      <c r="A283" s="170"/>
      <c r="B283" s="128"/>
      <c r="C283" s="48"/>
      <c r="D283" s="43"/>
      <c r="E283" s="43"/>
      <c r="F283" s="624"/>
      <c r="G283" s="581"/>
      <c r="H283" s="582"/>
      <c r="I283" s="104" t="s">
        <v>132</v>
      </c>
      <c r="J283" s="619">
        <f>SUM(J279:J282)</f>
        <v>64.790000000000006</v>
      </c>
      <c r="K283" s="581"/>
      <c r="L283" s="582"/>
      <c r="M283" s="104" t="s">
        <v>118</v>
      </c>
      <c r="N283" s="619">
        <f>SUM(N279:N282)</f>
        <v>64.790000000000006</v>
      </c>
      <c r="O283" s="581"/>
      <c r="P283" s="582"/>
      <c r="Q283" s="625" t="s">
        <v>119</v>
      </c>
      <c r="R283" s="619">
        <f>SUM(R279:R282)</f>
        <v>64.790000000000006</v>
      </c>
      <c r="S283" s="581"/>
      <c r="T283" s="582"/>
      <c r="U283" s="625" t="s">
        <v>120</v>
      </c>
      <c r="V283" s="619">
        <f>SUM(V279:V282)</f>
        <v>64.790000000000006</v>
      </c>
      <c r="W283" s="581"/>
      <c r="X283" s="582"/>
      <c r="Y283" s="625" t="s">
        <v>121</v>
      </c>
      <c r="Z283" s="619">
        <f>SUM(Z279:Z282)</f>
        <v>64.790000000000006</v>
      </c>
      <c r="AA283" s="581"/>
      <c r="AB283" s="582"/>
      <c r="AC283" s="625" t="s">
        <v>122</v>
      </c>
      <c r="AD283" s="619">
        <f>SUM(AD279:AD282)</f>
        <v>64.790000000000006</v>
      </c>
      <c r="AE283" s="581"/>
      <c r="AF283" s="582"/>
      <c r="AG283" s="625" t="s">
        <v>123</v>
      </c>
      <c r="AH283" s="619">
        <f>SUM(AH279:AH282)</f>
        <v>64.790000000000006</v>
      </c>
      <c r="AI283" s="581"/>
      <c r="AJ283" s="582"/>
      <c r="AK283" s="625" t="s">
        <v>124</v>
      </c>
      <c r="AL283" s="619">
        <f>SUM(AL279:AL282)</f>
        <v>64.790000000000006</v>
      </c>
      <c r="AM283" s="581"/>
      <c r="AN283" s="582"/>
      <c r="AO283" s="625" t="s">
        <v>125</v>
      </c>
      <c r="AP283" s="619">
        <f>SUM(AP279:AP282)</f>
        <v>64.790000000000006</v>
      </c>
      <c r="AQ283" s="581"/>
      <c r="AR283" s="582"/>
      <c r="AS283" s="625" t="s">
        <v>126</v>
      </c>
      <c r="AT283" s="619">
        <f>SUM(AT279:AT282)</f>
        <v>64.790000000000006</v>
      </c>
      <c r="AU283" s="581"/>
      <c r="AV283" s="582"/>
      <c r="AW283" s="625" t="s">
        <v>127</v>
      </c>
      <c r="AX283" s="619">
        <f>SUM(AX279:AX282)</f>
        <v>64.790000000000006</v>
      </c>
      <c r="AY283" s="581"/>
      <c r="AZ283" s="582"/>
      <c r="BA283" s="625" t="s">
        <v>128</v>
      </c>
      <c r="BB283" s="620">
        <f>SUM(BB279:BB282)</f>
        <v>64.790000000000006</v>
      </c>
      <c r="BC283" s="34"/>
      <c r="BD283" s="57">
        <f>SUM(BD279:BD282)</f>
        <v>777.4799999999999</v>
      </c>
      <c r="BE283" s="608"/>
      <c r="BF283" s="57">
        <f>SUM(BF279:BF282)</f>
        <v>1270.8800000000001</v>
      </c>
      <c r="BG283" s="608"/>
      <c r="BH283" s="57">
        <f>SUM(BH279:BH282)</f>
        <v>638.12</v>
      </c>
      <c r="BI283" s="608"/>
      <c r="BJ283" s="57">
        <f t="shared" ref="BJ283" si="980">SUM(BF283,BH283)</f>
        <v>1909</v>
      </c>
      <c r="BK283" s="608"/>
      <c r="BL283" s="57">
        <f>SUM(BL279:BL282)</f>
        <v>2520</v>
      </c>
      <c r="BM283" s="131"/>
      <c r="BN283" s="57">
        <f>SUM(BN279:BN282)</f>
        <v>2511.6</v>
      </c>
    </row>
    <row r="284" spans="1:69" s="27" customFormat="1" ht="5.0999999999999996" customHeight="1" x14ac:dyDescent="0.2">
      <c r="A284" s="170"/>
      <c r="B284" s="128"/>
      <c r="C284" s="32"/>
      <c r="F284" s="51"/>
      <c r="G284" s="226"/>
      <c r="H284" s="52"/>
      <c r="I284" s="154"/>
      <c r="J284" s="227"/>
      <c r="K284" s="226"/>
      <c r="L284" s="52"/>
      <c r="M284" s="154"/>
      <c r="N284" s="227"/>
      <c r="O284" s="226"/>
      <c r="P284" s="52"/>
      <c r="Q284" s="154"/>
      <c r="R284" s="227"/>
      <c r="S284" s="226"/>
      <c r="T284" s="52"/>
      <c r="U284" s="154"/>
      <c r="V284" s="227"/>
      <c r="W284" s="226"/>
      <c r="X284" s="52"/>
      <c r="Y284" s="154"/>
      <c r="Z284" s="227"/>
      <c r="AA284" s="226"/>
      <c r="AB284" s="52"/>
      <c r="AC284" s="154"/>
      <c r="AD284" s="227"/>
      <c r="AE284" s="226"/>
      <c r="AF284" s="52"/>
      <c r="AG284" s="154"/>
      <c r="AH284" s="227"/>
      <c r="AI284" s="226"/>
      <c r="AJ284" s="52"/>
      <c r="AK284" s="154"/>
      <c r="AL284" s="227"/>
      <c r="AM284" s="226"/>
      <c r="AN284" s="52"/>
      <c r="AO284" s="154"/>
      <c r="AP284" s="227"/>
      <c r="AQ284" s="226"/>
      <c r="AR284" s="52"/>
      <c r="AS284" s="154"/>
      <c r="AT284" s="227"/>
      <c r="AU284" s="226"/>
      <c r="AV284" s="52"/>
      <c r="AW284" s="154"/>
      <c r="AX284" s="227"/>
      <c r="AY284" s="226"/>
      <c r="AZ284" s="52"/>
      <c r="BA284" s="154"/>
      <c r="BB284" s="267"/>
      <c r="BC284" s="34"/>
      <c r="BD284" s="608"/>
      <c r="BE284" s="608"/>
      <c r="BF284" s="608"/>
      <c r="BG284" s="608"/>
      <c r="BH284" s="608"/>
      <c r="BI284" s="608"/>
      <c r="BJ284" s="608"/>
      <c r="BK284" s="608"/>
      <c r="BL284" s="608"/>
      <c r="BM284" s="131"/>
      <c r="BN284" s="608"/>
    </row>
    <row r="285" spans="1:69" x14ac:dyDescent="0.2">
      <c r="A285" s="170"/>
      <c r="B285" s="128"/>
      <c r="C285" s="614">
        <f>'General Fund Budget Summary'!A71</f>
        <v>51065</v>
      </c>
      <c r="D285" s="615"/>
      <c r="E285" s="615" t="str">
        <f>'General Fund Budget Summary'!C71</f>
        <v>Business Gifts</v>
      </c>
      <c r="F285" s="686">
        <v>250</v>
      </c>
      <c r="G285" s="617">
        <v>1</v>
      </c>
      <c r="H285" s="105" t="s">
        <v>100</v>
      </c>
      <c r="I285" s="618">
        <f>250/12</f>
        <v>20.833333333333332</v>
      </c>
      <c r="J285" s="619">
        <f>I285*G285</f>
        <v>20.833333333333332</v>
      </c>
      <c r="K285" s="617">
        <f>G285</f>
        <v>1</v>
      </c>
      <c r="L285" s="248" t="str">
        <f>H285</f>
        <v>Admin</v>
      </c>
      <c r="M285" s="618">
        <f>I285</f>
        <v>20.833333333333332</v>
      </c>
      <c r="N285" s="212">
        <f>M285*K285</f>
        <v>20.833333333333332</v>
      </c>
      <c r="O285" s="211">
        <v>1</v>
      </c>
      <c r="P285" s="248" t="str">
        <f>L285</f>
        <v>Admin</v>
      </c>
      <c r="Q285" s="410">
        <f>M285</f>
        <v>20.833333333333332</v>
      </c>
      <c r="R285" s="212">
        <f>Q285*O285</f>
        <v>20.833333333333332</v>
      </c>
      <c r="S285" s="211">
        <v>1</v>
      </c>
      <c r="T285" s="248" t="str">
        <f>P285</f>
        <v>Admin</v>
      </c>
      <c r="U285" s="410">
        <f>Q285</f>
        <v>20.833333333333332</v>
      </c>
      <c r="V285" s="212">
        <f>U285*S285</f>
        <v>20.833333333333332</v>
      </c>
      <c r="W285" s="211">
        <v>1</v>
      </c>
      <c r="X285" s="248" t="str">
        <f>T285</f>
        <v>Admin</v>
      </c>
      <c r="Y285" s="410">
        <f>U285</f>
        <v>20.833333333333332</v>
      </c>
      <c r="Z285" s="212">
        <f>Y285*W285</f>
        <v>20.833333333333332</v>
      </c>
      <c r="AA285" s="211">
        <v>1</v>
      </c>
      <c r="AB285" s="248" t="str">
        <f>X285</f>
        <v>Admin</v>
      </c>
      <c r="AC285" s="410">
        <f>Y285</f>
        <v>20.833333333333332</v>
      </c>
      <c r="AD285" s="212">
        <f>AC285*AA285</f>
        <v>20.833333333333332</v>
      </c>
      <c r="AE285" s="211">
        <v>1</v>
      </c>
      <c r="AF285" s="248" t="str">
        <f>AB285</f>
        <v>Admin</v>
      </c>
      <c r="AG285" s="410">
        <f>AC285</f>
        <v>20.833333333333332</v>
      </c>
      <c r="AH285" s="212">
        <f>AG285*AE285</f>
        <v>20.833333333333332</v>
      </c>
      <c r="AI285" s="211">
        <v>1</v>
      </c>
      <c r="AJ285" s="248" t="str">
        <f>AF285</f>
        <v>Admin</v>
      </c>
      <c r="AK285" s="410">
        <f>AG285</f>
        <v>20.833333333333332</v>
      </c>
      <c r="AL285" s="212">
        <f>AK285*AI285</f>
        <v>20.833333333333332</v>
      </c>
      <c r="AM285" s="211">
        <v>1</v>
      </c>
      <c r="AN285" s="248" t="str">
        <f>AJ285</f>
        <v>Admin</v>
      </c>
      <c r="AO285" s="410">
        <f>AK285</f>
        <v>20.833333333333332</v>
      </c>
      <c r="AP285" s="212">
        <f>AO285*AM285</f>
        <v>20.833333333333332</v>
      </c>
      <c r="AQ285" s="211">
        <v>1</v>
      </c>
      <c r="AR285" s="248" t="str">
        <f>AN285</f>
        <v>Admin</v>
      </c>
      <c r="AS285" s="410">
        <f>AO285</f>
        <v>20.833333333333332</v>
      </c>
      <c r="AT285" s="212">
        <f>AS285*AQ285</f>
        <v>20.833333333333332</v>
      </c>
      <c r="AU285" s="211">
        <v>1</v>
      </c>
      <c r="AV285" s="248" t="str">
        <f>AR285</f>
        <v>Admin</v>
      </c>
      <c r="AW285" s="410">
        <f>AS285</f>
        <v>20.833333333333332</v>
      </c>
      <c r="AX285" s="212">
        <f>AW285*AU285</f>
        <v>20.833333333333332</v>
      </c>
      <c r="AY285" s="211">
        <v>1</v>
      </c>
      <c r="AZ285" s="248" t="str">
        <f>AV285</f>
        <v>Admin</v>
      </c>
      <c r="BA285" s="410">
        <f>AW285</f>
        <v>20.833333333333332</v>
      </c>
      <c r="BB285" s="620">
        <f>BA285*AY285</f>
        <v>20.833333333333332</v>
      </c>
      <c r="BC285" s="34"/>
      <c r="BD285" s="621">
        <f>SUM(BB285,AX285,AT285,AP285,AL285,AH285,AD285,Z285,R285,N285,J285,V285,)</f>
        <v>250.00000000000003</v>
      </c>
      <c r="BE285" s="608"/>
      <c r="BF285" s="621">
        <v>417.74</v>
      </c>
      <c r="BG285" s="608"/>
      <c r="BH285" s="621"/>
      <c r="BI285" s="608"/>
      <c r="BJ285" s="621">
        <f t="shared" ref="BJ285" si="981">SUM(BF285,BH285)</f>
        <v>417.74</v>
      </c>
      <c r="BK285" s="608"/>
      <c r="BL285" s="621">
        <v>250.00000000000003</v>
      </c>
      <c r="BM285" s="131"/>
      <c r="BN285" s="621">
        <v>0</v>
      </c>
      <c r="BO285" s="409"/>
      <c r="BP285" s="409"/>
      <c r="BQ285" s="409"/>
    </row>
    <row r="286" spans="1:69" x14ac:dyDescent="0.2">
      <c r="A286" s="170"/>
      <c r="B286" s="128"/>
      <c r="C286" s="41"/>
      <c r="D286" s="42"/>
      <c r="E286" s="42"/>
      <c r="F286" s="616"/>
      <c r="G286" s="617"/>
      <c r="H286" s="591"/>
      <c r="I286" s="618"/>
      <c r="J286" s="619">
        <f>I286*G286</f>
        <v>0</v>
      </c>
      <c r="K286" s="617"/>
      <c r="L286" s="248">
        <f t="shared" ref="L286:L288" si="982">H286</f>
        <v>0</v>
      </c>
      <c r="M286" s="618"/>
      <c r="N286" s="593">
        <f>M286*K286</f>
        <v>0</v>
      </c>
      <c r="O286" s="590"/>
      <c r="P286" s="248">
        <f t="shared" ref="P286:P288" si="983">L286</f>
        <v>0</v>
      </c>
      <c r="Q286" s="618"/>
      <c r="R286" s="593">
        <f>Q286*O286</f>
        <v>0</v>
      </c>
      <c r="S286" s="590"/>
      <c r="T286" s="248">
        <f t="shared" ref="T286:T288" si="984">P286</f>
        <v>0</v>
      </c>
      <c r="U286" s="618"/>
      <c r="V286" s="593">
        <f>U286*S286</f>
        <v>0</v>
      </c>
      <c r="W286" s="590"/>
      <c r="X286" s="248">
        <f t="shared" ref="X286:X288" si="985">T286</f>
        <v>0</v>
      </c>
      <c r="Y286" s="618"/>
      <c r="Z286" s="593">
        <f>Y286*W286</f>
        <v>0</v>
      </c>
      <c r="AA286" s="590"/>
      <c r="AB286" s="248">
        <f t="shared" ref="AB286:AB288" si="986">X286</f>
        <v>0</v>
      </c>
      <c r="AC286" s="618"/>
      <c r="AD286" s="593">
        <f>AC286*AA286</f>
        <v>0</v>
      </c>
      <c r="AE286" s="590"/>
      <c r="AF286" s="248">
        <f t="shared" ref="AF286:AF288" si="987">AB286</f>
        <v>0</v>
      </c>
      <c r="AG286" s="618"/>
      <c r="AH286" s="593">
        <f>AG286*AE286</f>
        <v>0</v>
      </c>
      <c r="AI286" s="590"/>
      <c r="AJ286" s="248">
        <f t="shared" ref="AJ286:AJ288" si="988">AF286</f>
        <v>0</v>
      </c>
      <c r="AK286" s="618"/>
      <c r="AL286" s="593">
        <f>AK286*AI286</f>
        <v>0</v>
      </c>
      <c r="AM286" s="590"/>
      <c r="AN286" s="248">
        <f t="shared" ref="AN286:AN288" si="989">AJ286</f>
        <v>0</v>
      </c>
      <c r="AO286" s="618"/>
      <c r="AP286" s="593">
        <f>AO286*AM286</f>
        <v>0</v>
      </c>
      <c r="AQ286" s="590"/>
      <c r="AR286" s="248">
        <f t="shared" ref="AR286:AR288" si="990">AN286</f>
        <v>0</v>
      </c>
      <c r="AS286" s="618"/>
      <c r="AT286" s="593">
        <f>AS286*AQ286</f>
        <v>0</v>
      </c>
      <c r="AU286" s="590"/>
      <c r="AV286" s="248">
        <f t="shared" ref="AV286:AV288" si="991">AR286</f>
        <v>0</v>
      </c>
      <c r="AW286" s="618"/>
      <c r="AX286" s="593">
        <f>AW286*AU286</f>
        <v>0</v>
      </c>
      <c r="AY286" s="590"/>
      <c r="AZ286" s="248">
        <f t="shared" ref="AZ286:AZ288" si="992">AV286</f>
        <v>0</v>
      </c>
      <c r="BA286" s="618"/>
      <c r="BB286" s="620">
        <f>BA286*AY286</f>
        <v>0</v>
      </c>
      <c r="BC286" s="34"/>
      <c r="BD286" s="622">
        <f>SUM(BB286,AX286,AT286,AP286,AL286,AH286,AD286,Z286,R286,N286,J286,V286,)</f>
        <v>0</v>
      </c>
      <c r="BE286" s="623"/>
      <c r="BF286" s="622">
        <v>0</v>
      </c>
      <c r="BG286" s="623"/>
      <c r="BH286" s="622">
        <v>0</v>
      </c>
      <c r="BI286" s="623"/>
      <c r="BJ286" s="622"/>
      <c r="BK286" s="623"/>
      <c r="BL286" s="622">
        <v>0</v>
      </c>
      <c r="BM286" s="131"/>
      <c r="BN286" s="622"/>
      <c r="BO286" s="409"/>
      <c r="BP286" s="409"/>
      <c r="BQ286" s="409"/>
    </row>
    <row r="287" spans="1:69" x14ac:dyDescent="0.2">
      <c r="A287" s="170"/>
      <c r="B287" s="128"/>
      <c r="C287" s="41"/>
      <c r="D287" s="42"/>
      <c r="E287" s="42"/>
      <c r="F287" s="616"/>
      <c r="G287" s="617"/>
      <c r="H287" s="105"/>
      <c r="I287" s="618"/>
      <c r="J287" s="619">
        <f>I287*G287</f>
        <v>0</v>
      </c>
      <c r="K287" s="617"/>
      <c r="L287" s="248">
        <f t="shared" si="982"/>
        <v>0</v>
      </c>
      <c r="M287" s="411"/>
      <c r="N287" s="214">
        <f>M287*K287</f>
        <v>0</v>
      </c>
      <c r="O287" s="213"/>
      <c r="P287" s="248">
        <f t="shared" si="983"/>
        <v>0</v>
      </c>
      <c r="Q287" s="411"/>
      <c r="R287" s="214">
        <f>Q287*O287</f>
        <v>0</v>
      </c>
      <c r="S287" s="213"/>
      <c r="T287" s="248">
        <f t="shared" si="984"/>
        <v>0</v>
      </c>
      <c r="U287" s="411"/>
      <c r="V287" s="214">
        <f>U287*S287</f>
        <v>0</v>
      </c>
      <c r="W287" s="213"/>
      <c r="X287" s="248">
        <f t="shared" si="985"/>
        <v>0</v>
      </c>
      <c r="Y287" s="411"/>
      <c r="Z287" s="214">
        <f>Y287*W287</f>
        <v>0</v>
      </c>
      <c r="AA287" s="213"/>
      <c r="AB287" s="248">
        <f t="shared" si="986"/>
        <v>0</v>
      </c>
      <c r="AC287" s="411"/>
      <c r="AD287" s="214">
        <f>AC287*AA287</f>
        <v>0</v>
      </c>
      <c r="AE287" s="213"/>
      <c r="AF287" s="248">
        <f t="shared" si="987"/>
        <v>0</v>
      </c>
      <c r="AG287" s="411"/>
      <c r="AH287" s="214">
        <f>AG287*AE287</f>
        <v>0</v>
      </c>
      <c r="AI287" s="213"/>
      <c r="AJ287" s="248">
        <f t="shared" si="988"/>
        <v>0</v>
      </c>
      <c r="AK287" s="411"/>
      <c r="AL287" s="214">
        <f>AK287*AI287</f>
        <v>0</v>
      </c>
      <c r="AM287" s="213"/>
      <c r="AN287" s="248">
        <f t="shared" si="989"/>
        <v>0</v>
      </c>
      <c r="AO287" s="411"/>
      <c r="AP287" s="214">
        <f>AO287*AM287</f>
        <v>0</v>
      </c>
      <c r="AQ287" s="213"/>
      <c r="AR287" s="248">
        <f t="shared" si="990"/>
        <v>0</v>
      </c>
      <c r="AS287" s="411"/>
      <c r="AT287" s="214">
        <f>AS287*AQ287</f>
        <v>0</v>
      </c>
      <c r="AU287" s="213"/>
      <c r="AV287" s="248">
        <f t="shared" si="991"/>
        <v>0</v>
      </c>
      <c r="AW287" s="411"/>
      <c r="AX287" s="214">
        <f>AW287*AU287</f>
        <v>0</v>
      </c>
      <c r="AY287" s="213"/>
      <c r="AZ287" s="248">
        <f t="shared" si="992"/>
        <v>0</v>
      </c>
      <c r="BA287" s="618"/>
      <c r="BB287" s="620">
        <f>BA287*AY287</f>
        <v>0</v>
      </c>
      <c r="BC287" s="34"/>
      <c r="BD287" s="622">
        <f>SUM(BB287,AX287,AT287,AP287,AL287,AH287,AD287,Z287,R287,N287,J287,V287,)</f>
        <v>0</v>
      </c>
      <c r="BE287" s="623"/>
      <c r="BF287" s="622">
        <v>0</v>
      </c>
      <c r="BG287" s="623"/>
      <c r="BH287" s="622">
        <v>0</v>
      </c>
      <c r="BI287" s="623"/>
      <c r="BJ287" s="622"/>
      <c r="BK287" s="623"/>
      <c r="BL287" s="622">
        <v>0</v>
      </c>
      <c r="BM287" s="131"/>
      <c r="BN287" s="622"/>
      <c r="BO287" s="409"/>
      <c r="BP287" s="409"/>
      <c r="BQ287" s="409"/>
    </row>
    <row r="288" spans="1:69" x14ac:dyDescent="0.2">
      <c r="A288" s="170"/>
      <c r="B288" s="128"/>
      <c r="C288" s="41"/>
      <c r="D288" s="42"/>
      <c r="E288" s="42"/>
      <c r="F288" s="616"/>
      <c r="G288" s="617"/>
      <c r="H288" s="591"/>
      <c r="I288" s="618"/>
      <c r="J288" s="619">
        <f>G288*I288</f>
        <v>0</v>
      </c>
      <c r="K288" s="617"/>
      <c r="L288" s="248">
        <f t="shared" si="982"/>
        <v>0</v>
      </c>
      <c r="M288" s="411"/>
      <c r="N288" s="214">
        <f>M288*K288</f>
        <v>0</v>
      </c>
      <c r="O288" s="213"/>
      <c r="P288" s="248">
        <f t="shared" si="983"/>
        <v>0</v>
      </c>
      <c r="Q288" s="411"/>
      <c r="R288" s="214">
        <f>Q288*O288</f>
        <v>0</v>
      </c>
      <c r="S288" s="213"/>
      <c r="T288" s="248">
        <f t="shared" si="984"/>
        <v>0</v>
      </c>
      <c r="U288" s="411"/>
      <c r="V288" s="214">
        <f>U288*S288</f>
        <v>0</v>
      </c>
      <c r="W288" s="213"/>
      <c r="X288" s="248">
        <f t="shared" si="985"/>
        <v>0</v>
      </c>
      <c r="Y288" s="411"/>
      <c r="Z288" s="214">
        <f>Y288*W288</f>
        <v>0</v>
      </c>
      <c r="AA288" s="213"/>
      <c r="AB288" s="248">
        <f t="shared" si="986"/>
        <v>0</v>
      </c>
      <c r="AC288" s="411"/>
      <c r="AD288" s="214">
        <f>AC288*AA288</f>
        <v>0</v>
      </c>
      <c r="AE288" s="213"/>
      <c r="AF288" s="248">
        <f t="shared" si="987"/>
        <v>0</v>
      </c>
      <c r="AG288" s="411"/>
      <c r="AH288" s="214">
        <f>AG288*AE288</f>
        <v>0</v>
      </c>
      <c r="AI288" s="213"/>
      <c r="AJ288" s="248">
        <f t="shared" si="988"/>
        <v>0</v>
      </c>
      <c r="AK288" s="411"/>
      <c r="AL288" s="214">
        <f>AK288*AI288</f>
        <v>0</v>
      </c>
      <c r="AM288" s="213"/>
      <c r="AN288" s="248">
        <f t="shared" si="989"/>
        <v>0</v>
      </c>
      <c r="AO288" s="411"/>
      <c r="AP288" s="214">
        <f>AO288*AM288</f>
        <v>0</v>
      </c>
      <c r="AQ288" s="213"/>
      <c r="AR288" s="248">
        <f t="shared" si="990"/>
        <v>0</v>
      </c>
      <c r="AS288" s="411"/>
      <c r="AT288" s="214">
        <f>AS288*AQ288</f>
        <v>0</v>
      </c>
      <c r="AU288" s="213"/>
      <c r="AV288" s="248">
        <f t="shared" si="991"/>
        <v>0</v>
      </c>
      <c r="AW288" s="411"/>
      <c r="AX288" s="214">
        <f>AW288*AU288</f>
        <v>0</v>
      </c>
      <c r="AY288" s="213"/>
      <c r="AZ288" s="248">
        <f t="shared" si="992"/>
        <v>0</v>
      </c>
      <c r="BA288" s="411"/>
      <c r="BB288" s="620">
        <f>AY288*BA288</f>
        <v>0</v>
      </c>
      <c r="BC288" s="34"/>
      <c r="BD288" s="622">
        <f>SUM(BB288,AX288,AT288,AP288,AL288,AH288,AD288,Z288,R288,N288,J288,V288,)</f>
        <v>0</v>
      </c>
      <c r="BE288" s="623"/>
      <c r="BF288" s="622">
        <v>0</v>
      </c>
      <c r="BG288" s="623"/>
      <c r="BH288" s="622">
        <v>0</v>
      </c>
      <c r="BI288" s="623"/>
      <c r="BJ288" s="622"/>
      <c r="BK288" s="623"/>
      <c r="BL288" s="622">
        <v>0</v>
      </c>
      <c r="BM288" s="131"/>
      <c r="BN288" s="622"/>
      <c r="BO288" s="409"/>
      <c r="BP288" s="409"/>
      <c r="BQ288" s="409"/>
    </row>
    <row r="289" spans="1:69" x14ac:dyDescent="0.2">
      <c r="A289" s="170"/>
      <c r="B289" s="128"/>
      <c r="C289" s="48"/>
      <c r="D289" s="43"/>
      <c r="E289" s="43"/>
      <c r="F289" s="624"/>
      <c r="G289" s="581"/>
      <c r="H289" s="582"/>
      <c r="I289" s="104" t="s">
        <v>132</v>
      </c>
      <c r="J289" s="619">
        <f>SUM(J285:J288)</f>
        <v>20.833333333333332</v>
      </c>
      <c r="K289" s="581"/>
      <c r="L289" s="582"/>
      <c r="M289" s="104" t="s">
        <v>118</v>
      </c>
      <c r="N289" s="619">
        <f>SUM(N285:N288)</f>
        <v>20.833333333333332</v>
      </c>
      <c r="O289" s="581"/>
      <c r="P289" s="582"/>
      <c r="Q289" s="625" t="s">
        <v>119</v>
      </c>
      <c r="R289" s="619">
        <f>SUM(R285:R288)</f>
        <v>20.833333333333332</v>
      </c>
      <c r="S289" s="581"/>
      <c r="T289" s="582"/>
      <c r="U289" s="625" t="s">
        <v>120</v>
      </c>
      <c r="V289" s="619">
        <f>SUM(V285:V288)</f>
        <v>20.833333333333332</v>
      </c>
      <c r="W289" s="581"/>
      <c r="X289" s="582"/>
      <c r="Y289" s="625" t="s">
        <v>121</v>
      </c>
      <c r="Z289" s="619">
        <f>SUM(Z285:Z288)</f>
        <v>20.833333333333332</v>
      </c>
      <c r="AA289" s="581"/>
      <c r="AB289" s="582"/>
      <c r="AC289" s="625" t="s">
        <v>122</v>
      </c>
      <c r="AD289" s="619">
        <f>SUM(AD285:AD288)</f>
        <v>20.833333333333332</v>
      </c>
      <c r="AE289" s="581"/>
      <c r="AF289" s="582"/>
      <c r="AG289" s="625" t="s">
        <v>123</v>
      </c>
      <c r="AH289" s="619">
        <f>SUM(AH285:AH288)</f>
        <v>20.833333333333332</v>
      </c>
      <c r="AI289" s="581"/>
      <c r="AJ289" s="582"/>
      <c r="AK289" s="625" t="s">
        <v>124</v>
      </c>
      <c r="AL289" s="619">
        <f>SUM(AL285:AL288)</f>
        <v>20.833333333333332</v>
      </c>
      <c r="AM289" s="581"/>
      <c r="AN289" s="582"/>
      <c r="AO289" s="625" t="s">
        <v>125</v>
      </c>
      <c r="AP289" s="619">
        <f>SUM(AP285:AP288)</f>
        <v>20.833333333333332</v>
      </c>
      <c r="AQ289" s="581"/>
      <c r="AR289" s="582"/>
      <c r="AS289" s="625" t="s">
        <v>126</v>
      </c>
      <c r="AT289" s="619">
        <f>SUM(AT285:AT288)</f>
        <v>20.833333333333332</v>
      </c>
      <c r="AU289" s="581"/>
      <c r="AV289" s="582"/>
      <c r="AW289" s="625" t="s">
        <v>127</v>
      </c>
      <c r="AX289" s="619">
        <f>SUM(AX285:AX288)</f>
        <v>20.833333333333332</v>
      </c>
      <c r="AY289" s="581"/>
      <c r="AZ289" s="582"/>
      <c r="BA289" s="625" t="s">
        <v>128</v>
      </c>
      <c r="BB289" s="620">
        <f>SUM(BB285:BB288)</f>
        <v>20.833333333333332</v>
      </c>
      <c r="BC289" s="34"/>
      <c r="BD289" s="57">
        <f>SUM(BD285:BD288)</f>
        <v>250.00000000000003</v>
      </c>
      <c r="BE289" s="608"/>
      <c r="BF289" s="57">
        <f>SUM(BF285:BF288)</f>
        <v>417.74</v>
      </c>
      <c r="BG289" s="608"/>
      <c r="BH289" s="57">
        <f>SUM(BH285:BH288)</f>
        <v>0</v>
      </c>
      <c r="BI289" s="608"/>
      <c r="BJ289" s="57">
        <f t="shared" ref="BJ289" si="993">SUM(BF289,BH289)</f>
        <v>417.74</v>
      </c>
      <c r="BK289" s="608"/>
      <c r="BL289" s="57">
        <v>250.00000000000003</v>
      </c>
      <c r="BM289" s="131"/>
      <c r="BN289" s="57">
        <f>SUM(BN285:BN288)</f>
        <v>0</v>
      </c>
      <c r="BO289" s="409"/>
      <c r="BP289" s="409"/>
      <c r="BQ289" s="409"/>
    </row>
    <row r="290" spans="1:69" s="27" customFormat="1" ht="5.0999999999999996" customHeight="1" x14ac:dyDescent="0.2">
      <c r="A290" s="170"/>
      <c r="B290" s="128"/>
      <c r="C290" s="32"/>
      <c r="F290" s="51"/>
      <c r="G290" s="226"/>
      <c r="H290" s="52"/>
      <c r="I290" s="154"/>
      <c r="J290" s="227"/>
      <c r="K290" s="226"/>
      <c r="L290" s="52"/>
      <c r="M290" s="154"/>
      <c r="N290" s="227"/>
      <c r="O290" s="226"/>
      <c r="P290" s="52"/>
      <c r="Q290" s="154"/>
      <c r="R290" s="227"/>
      <c r="S290" s="226"/>
      <c r="T290" s="52"/>
      <c r="U290" s="154"/>
      <c r="V290" s="227"/>
      <c r="W290" s="226"/>
      <c r="X290" s="52"/>
      <c r="Y290" s="154"/>
      <c r="Z290" s="227"/>
      <c r="AA290" s="226"/>
      <c r="AB290" s="52"/>
      <c r="AC290" s="154"/>
      <c r="AD290" s="227"/>
      <c r="AE290" s="226"/>
      <c r="AF290" s="52"/>
      <c r="AG290" s="154"/>
      <c r="AH290" s="227"/>
      <c r="AI290" s="226"/>
      <c r="AJ290" s="52"/>
      <c r="AK290" s="154"/>
      <c r="AL290" s="227"/>
      <c r="AM290" s="226"/>
      <c r="AN290" s="52"/>
      <c r="AO290" s="154"/>
      <c r="AP290" s="227"/>
      <c r="AQ290" s="226"/>
      <c r="AR290" s="52"/>
      <c r="AS290" s="154"/>
      <c r="AT290" s="227"/>
      <c r="AU290" s="226"/>
      <c r="AV290" s="52"/>
      <c r="AW290" s="154"/>
      <c r="AX290" s="227"/>
      <c r="AY290" s="226"/>
      <c r="AZ290" s="52"/>
      <c r="BA290" s="154"/>
      <c r="BB290" s="267"/>
      <c r="BC290" s="34"/>
      <c r="BD290" s="608"/>
      <c r="BE290" s="608"/>
      <c r="BF290" s="608"/>
      <c r="BG290" s="608"/>
      <c r="BH290" s="608"/>
      <c r="BI290" s="608"/>
      <c r="BJ290" s="608"/>
      <c r="BK290" s="608"/>
      <c r="BL290" s="608"/>
      <c r="BM290" s="131"/>
      <c r="BN290" s="608"/>
    </row>
    <row r="291" spans="1:69" s="409" customFormat="1" x14ac:dyDescent="0.2">
      <c r="A291" s="170"/>
      <c r="B291" s="128"/>
      <c r="C291" s="734">
        <f>'General Fund Budget Summary'!A72</f>
        <v>51070</v>
      </c>
      <c r="D291" s="615"/>
      <c r="E291" s="615" t="str">
        <f>'General Fund Budget Summary'!C72</f>
        <v>Building Reimburseable Expenses</v>
      </c>
      <c r="F291" s="616"/>
      <c r="G291" s="617">
        <v>1</v>
      </c>
      <c r="H291" s="105"/>
      <c r="I291" s="618"/>
      <c r="J291" s="619">
        <f>I291*G291</f>
        <v>0</v>
      </c>
      <c r="K291" s="617">
        <f>G291</f>
        <v>1</v>
      </c>
      <c r="L291" s="248">
        <f>H291</f>
        <v>0</v>
      </c>
      <c r="M291" s="410">
        <f>I291</f>
        <v>0</v>
      </c>
      <c r="N291" s="212">
        <f>M291*K291</f>
        <v>0</v>
      </c>
      <c r="O291" s="211">
        <v>1</v>
      </c>
      <c r="P291" s="248">
        <f>L291</f>
        <v>0</v>
      </c>
      <c r="Q291" s="410">
        <f>M291</f>
        <v>0</v>
      </c>
      <c r="R291" s="212">
        <f>Q291*O291</f>
        <v>0</v>
      </c>
      <c r="S291" s="211">
        <v>1</v>
      </c>
      <c r="T291" s="248">
        <f>P291</f>
        <v>0</v>
      </c>
      <c r="U291" s="410">
        <f>Q291</f>
        <v>0</v>
      </c>
      <c r="V291" s="212">
        <f>U291*S291</f>
        <v>0</v>
      </c>
      <c r="W291" s="211">
        <v>1</v>
      </c>
      <c r="X291" s="248">
        <f>T291</f>
        <v>0</v>
      </c>
      <c r="Y291" s="410">
        <f>U291</f>
        <v>0</v>
      </c>
      <c r="Z291" s="212">
        <f>Y291*W291</f>
        <v>0</v>
      </c>
      <c r="AA291" s="211">
        <v>1</v>
      </c>
      <c r="AB291" s="248">
        <f>X291</f>
        <v>0</v>
      </c>
      <c r="AC291" s="410">
        <f>Y291</f>
        <v>0</v>
      </c>
      <c r="AD291" s="212">
        <f>AC291*AA291</f>
        <v>0</v>
      </c>
      <c r="AE291" s="211">
        <v>1</v>
      </c>
      <c r="AF291" s="248">
        <f>AB291</f>
        <v>0</v>
      </c>
      <c r="AG291" s="410">
        <f>AC291</f>
        <v>0</v>
      </c>
      <c r="AH291" s="212">
        <f>AG291*AE291</f>
        <v>0</v>
      </c>
      <c r="AI291" s="211">
        <v>1</v>
      </c>
      <c r="AJ291" s="248">
        <f>AF291</f>
        <v>0</v>
      </c>
      <c r="AK291" s="410">
        <f>AG291</f>
        <v>0</v>
      </c>
      <c r="AL291" s="212">
        <f>AK291*AI291</f>
        <v>0</v>
      </c>
      <c r="AM291" s="211">
        <v>1</v>
      </c>
      <c r="AN291" s="248">
        <f>AJ291</f>
        <v>0</v>
      </c>
      <c r="AO291" s="410">
        <f>AK291</f>
        <v>0</v>
      </c>
      <c r="AP291" s="212">
        <f>AO291*AM291</f>
        <v>0</v>
      </c>
      <c r="AQ291" s="211">
        <v>1</v>
      </c>
      <c r="AR291" s="248">
        <f>AN291</f>
        <v>0</v>
      </c>
      <c r="AS291" s="410">
        <f>AO291</f>
        <v>0</v>
      </c>
      <c r="AT291" s="212">
        <f>AS291*AQ291</f>
        <v>0</v>
      </c>
      <c r="AU291" s="211">
        <v>1</v>
      </c>
      <c r="AV291" s="248">
        <f>AR291</f>
        <v>0</v>
      </c>
      <c r="AW291" s="410">
        <f>AS291</f>
        <v>0</v>
      </c>
      <c r="AX291" s="212">
        <f>AW291*AU291</f>
        <v>0</v>
      </c>
      <c r="AY291" s="211">
        <v>1</v>
      </c>
      <c r="AZ291" s="248">
        <f>AV291</f>
        <v>0</v>
      </c>
      <c r="BA291" s="410">
        <f>AW291</f>
        <v>0</v>
      </c>
      <c r="BB291" s="620">
        <f>BA291*AY291</f>
        <v>0</v>
      </c>
      <c r="BC291" s="34"/>
      <c r="BD291" s="621">
        <f>SUM(BB291,AX291,AT291,AP291,AL291,AH291,AD291,Z291,R291,N291,J291,V291,)</f>
        <v>0</v>
      </c>
      <c r="BE291" s="608"/>
      <c r="BF291" s="621">
        <v>103.68</v>
      </c>
      <c r="BG291" s="608"/>
      <c r="BH291" s="621"/>
      <c r="BI291" s="608"/>
      <c r="BJ291" s="621">
        <f t="shared" ref="BJ291" si="994">SUM(BF291,BH291)</f>
        <v>103.68</v>
      </c>
      <c r="BK291" s="608"/>
      <c r="BL291" s="621">
        <v>0</v>
      </c>
      <c r="BM291" s="131"/>
      <c r="BN291" s="621">
        <v>123.69</v>
      </c>
    </row>
    <row r="292" spans="1:69" s="409" customFormat="1" x14ac:dyDescent="0.2">
      <c r="A292" s="170"/>
      <c r="B292" s="128"/>
      <c r="C292" s="41"/>
      <c r="D292" s="42"/>
      <c r="E292" s="42"/>
      <c r="F292" s="616"/>
      <c r="G292" s="617"/>
      <c r="H292" s="591"/>
      <c r="I292" s="618"/>
      <c r="J292" s="619">
        <f>I292*G292</f>
        <v>0</v>
      </c>
      <c r="K292" s="617"/>
      <c r="L292" s="248">
        <f t="shared" ref="L292:L294" si="995">H292</f>
        <v>0</v>
      </c>
      <c r="M292" s="592"/>
      <c r="N292" s="593">
        <f>M292*K292</f>
        <v>0</v>
      </c>
      <c r="O292" s="590"/>
      <c r="P292" s="248">
        <f t="shared" ref="P292:P294" si="996">L292</f>
        <v>0</v>
      </c>
      <c r="Q292" s="592"/>
      <c r="R292" s="593">
        <f>Q292*O292</f>
        <v>0</v>
      </c>
      <c r="S292" s="590"/>
      <c r="T292" s="248">
        <f t="shared" ref="T292:T294" si="997">P292</f>
        <v>0</v>
      </c>
      <c r="U292" s="592"/>
      <c r="V292" s="593">
        <f>U292*S292</f>
        <v>0</v>
      </c>
      <c r="W292" s="590"/>
      <c r="X292" s="248">
        <f t="shared" ref="X292:X294" si="998">T292</f>
        <v>0</v>
      </c>
      <c r="Y292" s="592"/>
      <c r="Z292" s="593">
        <f>Y292*W292</f>
        <v>0</v>
      </c>
      <c r="AA292" s="590"/>
      <c r="AB292" s="248">
        <f t="shared" ref="AB292:AB294" si="999">X292</f>
        <v>0</v>
      </c>
      <c r="AC292" s="592"/>
      <c r="AD292" s="593">
        <f>AC292*AA292</f>
        <v>0</v>
      </c>
      <c r="AE292" s="590"/>
      <c r="AF292" s="248">
        <f t="shared" ref="AF292:AF294" si="1000">AB292</f>
        <v>0</v>
      </c>
      <c r="AG292" s="592"/>
      <c r="AH292" s="593">
        <f>AG292*AE292</f>
        <v>0</v>
      </c>
      <c r="AI292" s="590"/>
      <c r="AJ292" s="248">
        <f t="shared" ref="AJ292:AJ294" si="1001">AF292</f>
        <v>0</v>
      </c>
      <c r="AK292" s="592"/>
      <c r="AL292" s="593">
        <f>AK292*AI292</f>
        <v>0</v>
      </c>
      <c r="AM292" s="590"/>
      <c r="AN292" s="248">
        <f t="shared" ref="AN292:AN294" si="1002">AJ292</f>
        <v>0</v>
      </c>
      <c r="AO292" s="592"/>
      <c r="AP292" s="593">
        <f>AO292*AM292</f>
        <v>0</v>
      </c>
      <c r="AQ292" s="590"/>
      <c r="AR292" s="248">
        <f t="shared" ref="AR292:AR294" si="1003">AN292</f>
        <v>0</v>
      </c>
      <c r="AS292" s="592"/>
      <c r="AT292" s="593">
        <f>AS292*AQ292</f>
        <v>0</v>
      </c>
      <c r="AU292" s="590"/>
      <c r="AV292" s="248">
        <f t="shared" ref="AV292:AV294" si="1004">AR292</f>
        <v>0</v>
      </c>
      <c r="AW292" s="592"/>
      <c r="AX292" s="593">
        <f>AW292*AU292</f>
        <v>0</v>
      </c>
      <c r="AY292" s="590"/>
      <c r="AZ292" s="248">
        <f t="shared" ref="AZ292:AZ294" si="1005">AV292</f>
        <v>0</v>
      </c>
      <c r="BA292" s="618"/>
      <c r="BB292" s="620">
        <f>BA292*AY292</f>
        <v>0</v>
      </c>
      <c r="BC292" s="34"/>
      <c r="BD292" s="622">
        <f>SUM(BB292,AX292,AT292,AP292,AL292,AH292,AD292,Z292,R292,N292,J292,V292,)</f>
        <v>0</v>
      </c>
      <c r="BE292" s="623"/>
      <c r="BF292" s="622">
        <v>0</v>
      </c>
      <c r="BG292" s="623"/>
      <c r="BH292" s="622">
        <v>0</v>
      </c>
      <c r="BI292" s="623"/>
      <c r="BJ292" s="622"/>
      <c r="BK292" s="623"/>
      <c r="BL292" s="622">
        <v>0</v>
      </c>
      <c r="BM292" s="131"/>
      <c r="BN292" s="622"/>
    </row>
    <row r="293" spans="1:69" s="409" customFormat="1" x14ac:dyDescent="0.2">
      <c r="A293" s="170"/>
      <c r="B293" s="128"/>
      <c r="C293" s="41"/>
      <c r="D293" s="42"/>
      <c r="E293" s="42"/>
      <c r="F293" s="616"/>
      <c r="G293" s="617"/>
      <c r="H293" s="106"/>
      <c r="I293" s="618"/>
      <c r="J293" s="619">
        <f>I293*G293</f>
        <v>0</v>
      </c>
      <c r="K293" s="617"/>
      <c r="L293" s="248">
        <f t="shared" si="995"/>
        <v>0</v>
      </c>
      <c r="M293" s="411"/>
      <c r="N293" s="214">
        <f>M293*K293</f>
        <v>0</v>
      </c>
      <c r="O293" s="213"/>
      <c r="P293" s="248">
        <f t="shared" si="996"/>
        <v>0</v>
      </c>
      <c r="Q293" s="411"/>
      <c r="R293" s="214">
        <f>Q293*O293</f>
        <v>0</v>
      </c>
      <c r="S293" s="213"/>
      <c r="T293" s="248">
        <f t="shared" si="997"/>
        <v>0</v>
      </c>
      <c r="U293" s="411"/>
      <c r="V293" s="214">
        <f>U293*S293</f>
        <v>0</v>
      </c>
      <c r="W293" s="213"/>
      <c r="X293" s="248">
        <f t="shared" si="998"/>
        <v>0</v>
      </c>
      <c r="Y293" s="411"/>
      <c r="Z293" s="214">
        <f>Y293*W293</f>
        <v>0</v>
      </c>
      <c r="AA293" s="213"/>
      <c r="AB293" s="248">
        <f t="shared" si="999"/>
        <v>0</v>
      </c>
      <c r="AC293" s="411"/>
      <c r="AD293" s="214">
        <f>AC293*AA293</f>
        <v>0</v>
      </c>
      <c r="AE293" s="213"/>
      <c r="AF293" s="248">
        <f t="shared" si="1000"/>
        <v>0</v>
      </c>
      <c r="AG293" s="411"/>
      <c r="AH293" s="214">
        <f>AG293*AE293</f>
        <v>0</v>
      </c>
      <c r="AI293" s="213"/>
      <c r="AJ293" s="248">
        <f t="shared" si="1001"/>
        <v>0</v>
      </c>
      <c r="AK293" s="411"/>
      <c r="AL293" s="214">
        <f>AK293*AI293</f>
        <v>0</v>
      </c>
      <c r="AM293" s="213"/>
      <c r="AN293" s="248">
        <f t="shared" si="1002"/>
        <v>0</v>
      </c>
      <c r="AO293" s="411"/>
      <c r="AP293" s="214">
        <f>AO293*AM293</f>
        <v>0</v>
      </c>
      <c r="AQ293" s="213"/>
      <c r="AR293" s="248">
        <f t="shared" si="1003"/>
        <v>0</v>
      </c>
      <c r="AS293" s="411"/>
      <c r="AT293" s="214">
        <f>AS293*AQ293</f>
        <v>0</v>
      </c>
      <c r="AU293" s="213"/>
      <c r="AV293" s="248">
        <f t="shared" si="1004"/>
        <v>0</v>
      </c>
      <c r="AW293" s="411"/>
      <c r="AX293" s="214">
        <f>AW293*AU293</f>
        <v>0</v>
      </c>
      <c r="AY293" s="213"/>
      <c r="AZ293" s="248">
        <f t="shared" si="1005"/>
        <v>0</v>
      </c>
      <c r="BA293" s="618"/>
      <c r="BB293" s="620">
        <f>BA293*AY293</f>
        <v>0</v>
      </c>
      <c r="BC293" s="34"/>
      <c r="BD293" s="622">
        <f>SUM(BB293,AX293,AT293,AP293,AL293,AH293,AD293,Z293,R293,N293,J293,V293,)</f>
        <v>0</v>
      </c>
      <c r="BE293" s="623"/>
      <c r="BF293" s="622">
        <v>0</v>
      </c>
      <c r="BG293" s="623"/>
      <c r="BH293" s="622">
        <v>0</v>
      </c>
      <c r="BI293" s="623"/>
      <c r="BJ293" s="622"/>
      <c r="BK293" s="623"/>
      <c r="BL293" s="622">
        <v>0</v>
      </c>
      <c r="BM293" s="131"/>
      <c r="BN293" s="622"/>
    </row>
    <row r="294" spans="1:69" s="409" customFormat="1" x14ac:dyDescent="0.2">
      <c r="A294" s="170"/>
      <c r="B294" s="128"/>
      <c r="C294" s="41"/>
      <c r="D294" s="42"/>
      <c r="E294" s="42"/>
      <c r="F294" s="616"/>
      <c r="G294" s="617"/>
      <c r="H294" s="106"/>
      <c r="I294" s="618"/>
      <c r="J294" s="619">
        <f>G294*I294</f>
        <v>0</v>
      </c>
      <c r="K294" s="617"/>
      <c r="L294" s="248">
        <f t="shared" si="995"/>
        <v>0</v>
      </c>
      <c r="M294" s="411"/>
      <c r="N294" s="214">
        <f>M294*K294</f>
        <v>0</v>
      </c>
      <c r="O294" s="213"/>
      <c r="P294" s="248">
        <f t="shared" si="996"/>
        <v>0</v>
      </c>
      <c r="Q294" s="411"/>
      <c r="R294" s="214">
        <f>Q294*O294</f>
        <v>0</v>
      </c>
      <c r="S294" s="213"/>
      <c r="T294" s="248">
        <f t="shared" si="997"/>
        <v>0</v>
      </c>
      <c r="U294" s="411"/>
      <c r="V294" s="214">
        <f>U294*S294</f>
        <v>0</v>
      </c>
      <c r="W294" s="213"/>
      <c r="X294" s="248">
        <f t="shared" si="998"/>
        <v>0</v>
      </c>
      <c r="Y294" s="411"/>
      <c r="Z294" s="214">
        <f>Y294*W294</f>
        <v>0</v>
      </c>
      <c r="AA294" s="213"/>
      <c r="AB294" s="248">
        <f t="shared" si="999"/>
        <v>0</v>
      </c>
      <c r="AC294" s="411"/>
      <c r="AD294" s="214">
        <f>AC294*AA294</f>
        <v>0</v>
      </c>
      <c r="AE294" s="213"/>
      <c r="AF294" s="248">
        <f t="shared" si="1000"/>
        <v>0</v>
      </c>
      <c r="AG294" s="411"/>
      <c r="AH294" s="214">
        <f>AG294*AE294</f>
        <v>0</v>
      </c>
      <c r="AI294" s="213"/>
      <c r="AJ294" s="248">
        <f t="shared" si="1001"/>
        <v>0</v>
      </c>
      <c r="AK294" s="411"/>
      <c r="AL294" s="214">
        <f>AK294*AI294</f>
        <v>0</v>
      </c>
      <c r="AM294" s="213"/>
      <c r="AN294" s="248">
        <f t="shared" si="1002"/>
        <v>0</v>
      </c>
      <c r="AO294" s="411"/>
      <c r="AP294" s="214">
        <f>AO294*AM294</f>
        <v>0</v>
      </c>
      <c r="AQ294" s="213"/>
      <c r="AR294" s="248">
        <f t="shared" si="1003"/>
        <v>0</v>
      </c>
      <c r="AS294" s="411"/>
      <c r="AT294" s="214">
        <f>AS294*AQ294</f>
        <v>0</v>
      </c>
      <c r="AU294" s="213"/>
      <c r="AV294" s="248">
        <f t="shared" si="1004"/>
        <v>0</v>
      </c>
      <c r="AW294" s="411"/>
      <c r="AX294" s="214">
        <f>AW294*AU294</f>
        <v>0</v>
      </c>
      <c r="AY294" s="213"/>
      <c r="AZ294" s="248">
        <f t="shared" si="1005"/>
        <v>0</v>
      </c>
      <c r="BA294" s="618"/>
      <c r="BB294" s="620">
        <f>AY294*BA294</f>
        <v>0</v>
      </c>
      <c r="BC294" s="34"/>
      <c r="BD294" s="622">
        <f>SUM(BB294,AX294,AT294,AP294,AL294,AH294,AD294,Z294,R294,N294,J294,V294,)</f>
        <v>0</v>
      </c>
      <c r="BE294" s="623"/>
      <c r="BF294" s="622">
        <v>0</v>
      </c>
      <c r="BG294" s="623"/>
      <c r="BH294" s="622">
        <v>0</v>
      </c>
      <c r="BI294" s="623"/>
      <c r="BJ294" s="622"/>
      <c r="BK294" s="623"/>
      <c r="BL294" s="622">
        <v>0</v>
      </c>
      <c r="BM294" s="131"/>
      <c r="BN294" s="622"/>
    </row>
    <row r="295" spans="1:69" s="409" customFormat="1" x14ac:dyDescent="0.2">
      <c r="A295" s="170"/>
      <c r="B295" s="128"/>
      <c r="C295" s="48"/>
      <c r="D295" s="43"/>
      <c r="E295" s="43"/>
      <c r="F295" s="624"/>
      <c r="G295" s="581"/>
      <c r="H295" s="582"/>
      <c r="I295" s="104" t="s">
        <v>132</v>
      </c>
      <c r="J295" s="619">
        <f>SUM(J291:J294)</f>
        <v>0</v>
      </c>
      <c r="K295" s="581"/>
      <c r="L295" s="582"/>
      <c r="M295" s="104" t="s">
        <v>118</v>
      </c>
      <c r="N295" s="619">
        <f>SUM(N291:N294)</f>
        <v>0</v>
      </c>
      <c r="O295" s="581"/>
      <c r="P295" s="582"/>
      <c r="Q295" s="625" t="s">
        <v>119</v>
      </c>
      <c r="R295" s="619">
        <f>SUM(R291:R294)</f>
        <v>0</v>
      </c>
      <c r="S295" s="581"/>
      <c r="T295" s="582"/>
      <c r="U295" s="625" t="s">
        <v>120</v>
      </c>
      <c r="V295" s="619">
        <f>SUM(V291:V294)</f>
        <v>0</v>
      </c>
      <c r="W295" s="581"/>
      <c r="X295" s="582"/>
      <c r="Y295" s="625" t="s">
        <v>121</v>
      </c>
      <c r="Z295" s="619">
        <f>SUM(Z291:Z294)</f>
        <v>0</v>
      </c>
      <c r="AA295" s="581"/>
      <c r="AB295" s="582"/>
      <c r="AC295" s="625" t="s">
        <v>122</v>
      </c>
      <c r="AD295" s="619">
        <f>SUM(AD291:AD294)</f>
        <v>0</v>
      </c>
      <c r="AE295" s="581"/>
      <c r="AF295" s="582"/>
      <c r="AG295" s="625" t="s">
        <v>123</v>
      </c>
      <c r="AH295" s="619">
        <f>SUM(AH291:AH294)</f>
        <v>0</v>
      </c>
      <c r="AI295" s="581"/>
      <c r="AJ295" s="582"/>
      <c r="AK295" s="625" t="s">
        <v>124</v>
      </c>
      <c r="AL295" s="619">
        <f>SUM(AL291:AL294)</f>
        <v>0</v>
      </c>
      <c r="AM295" s="581"/>
      <c r="AN295" s="582"/>
      <c r="AO295" s="625" t="s">
        <v>125</v>
      </c>
      <c r="AP295" s="619">
        <f>SUM(AP291:AP294)</f>
        <v>0</v>
      </c>
      <c r="AQ295" s="581"/>
      <c r="AR295" s="582"/>
      <c r="AS295" s="625" t="s">
        <v>126</v>
      </c>
      <c r="AT295" s="619">
        <f>SUM(AT291:AT294)</f>
        <v>0</v>
      </c>
      <c r="AU295" s="581"/>
      <c r="AV295" s="582"/>
      <c r="AW295" s="625" t="s">
        <v>127</v>
      </c>
      <c r="AX295" s="619">
        <f>SUM(AX291:AX294)</f>
        <v>0</v>
      </c>
      <c r="AY295" s="581"/>
      <c r="AZ295" s="582"/>
      <c r="BA295" s="625" t="s">
        <v>128</v>
      </c>
      <c r="BB295" s="620">
        <f>SUM(BB291:BB294)</f>
        <v>0</v>
      </c>
      <c r="BC295" s="34"/>
      <c r="BD295" s="57">
        <f>SUM(BD291:BD294)</f>
        <v>0</v>
      </c>
      <c r="BE295" s="608"/>
      <c r="BF295" s="57">
        <f>SUM(BF291:BF294)</f>
        <v>103.68</v>
      </c>
      <c r="BG295" s="608"/>
      <c r="BH295" s="57">
        <f>SUM(BH291:BH294)</f>
        <v>0</v>
      </c>
      <c r="BI295" s="608"/>
      <c r="BJ295" s="57">
        <f t="shared" ref="BJ295" si="1006">SUM(BF295,BH295)</f>
        <v>103.68</v>
      </c>
      <c r="BK295" s="608"/>
      <c r="BL295" s="57">
        <f>SUM(BL291:BL294)</f>
        <v>0</v>
      </c>
      <c r="BM295" s="131"/>
      <c r="BN295" s="57">
        <f>SUM(BN291:BN294)</f>
        <v>123.69</v>
      </c>
    </row>
    <row r="296" spans="1:69" s="27" customFormat="1" ht="5.0999999999999996" customHeight="1" x14ac:dyDescent="0.2">
      <c r="A296" s="170"/>
      <c r="B296" s="128"/>
      <c r="C296" s="32"/>
      <c r="F296" s="51"/>
      <c r="G296" s="226"/>
      <c r="H296" s="52"/>
      <c r="I296" s="154"/>
      <c r="J296" s="227"/>
      <c r="K296" s="226"/>
      <c r="L296" s="52"/>
      <c r="M296" s="154"/>
      <c r="N296" s="227"/>
      <c r="O296" s="226"/>
      <c r="P296" s="52"/>
      <c r="Q296" s="154"/>
      <c r="R296" s="227"/>
      <c r="S296" s="226"/>
      <c r="T296" s="52"/>
      <c r="U296" s="154"/>
      <c r="V296" s="227"/>
      <c r="W296" s="226"/>
      <c r="X296" s="52"/>
      <c r="Y296" s="154"/>
      <c r="Z296" s="227"/>
      <c r="AA296" s="226"/>
      <c r="AB296" s="52"/>
      <c r="AC296" s="154"/>
      <c r="AD296" s="227"/>
      <c r="AE296" s="226"/>
      <c r="AF296" s="52"/>
      <c r="AG296" s="154"/>
      <c r="AH296" s="227"/>
      <c r="AI296" s="226"/>
      <c r="AJ296" s="52"/>
      <c r="AK296" s="154"/>
      <c r="AL296" s="227"/>
      <c r="AM296" s="226"/>
      <c r="AN296" s="52"/>
      <c r="AO296" s="154"/>
      <c r="AP296" s="227"/>
      <c r="AQ296" s="226"/>
      <c r="AR296" s="52"/>
      <c r="AS296" s="154"/>
      <c r="AT296" s="227"/>
      <c r="AU296" s="226"/>
      <c r="AV296" s="52"/>
      <c r="AW296" s="154"/>
      <c r="AX296" s="227"/>
      <c r="AY296" s="226"/>
      <c r="AZ296" s="52"/>
      <c r="BA296" s="154"/>
      <c r="BB296" s="267"/>
      <c r="BC296" s="34"/>
      <c r="BD296" s="608"/>
      <c r="BE296" s="608"/>
      <c r="BF296" s="608"/>
      <c r="BG296" s="608"/>
      <c r="BH296" s="608"/>
      <c r="BI296" s="608"/>
      <c r="BJ296" s="608"/>
      <c r="BK296" s="608"/>
      <c r="BL296" s="608"/>
      <c r="BM296" s="131"/>
      <c r="BN296" s="608"/>
    </row>
    <row r="297" spans="1:69" x14ac:dyDescent="0.2">
      <c r="A297" s="170"/>
      <c r="B297" s="128"/>
      <c r="C297" s="614">
        <f>'General Fund Budget Summary'!A73</f>
        <v>51075</v>
      </c>
      <c r="D297" s="615"/>
      <c r="E297" s="615" t="str">
        <f>'General Fund Budget Summary'!C73</f>
        <v>Building Committee Budget Exp</v>
      </c>
      <c r="F297" s="616" t="s">
        <v>570</v>
      </c>
      <c r="G297" s="617">
        <v>1</v>
      </c>
      <c r="H297" s="105" t="s">
        <v>106</v>
      </c>
      <c r="I297" s="618">
        <f>25174/12</f>
        <v>2097.8333333333335</v>
      </c>
      <c r="J297" s="619">
        <f>I297*G297</f>
        <v>2097.8333333333335</v>
      </c>
      <c r="K297" s="617">
        <f>G297</f>
        <v>1</v>
      </c>
      <c r="L297" s="248" t="str">
        <f>H297</f>
        <v>Parks &amp; Buildings</v>
      </c>
      <c r="M297" s="410">
        <f>I297</f>
        <v>2097.8333333333335</v>
      </c>
      <c r="N297" s="212">
        <f>M297*K297</f>
        <v>2097.8333333333335</v>
      </c>
      <c r="O297" s="211">
        <v>1</v>
      </c>
      <c r="P297" s="248" t="str">
        <f>L297</f>
        <v>Parks &amp; Buildings</v>
      </c>
      <c r="Q297" s="410">
        <f>M297</f>
        <v>2097.8333333333335</v>
      </c>
      <c r="R297" s="212">
        <f>Q297*O297</f>
        <v>2097.8333333333335</v>
      </c>
      <c r="S297" s="211">
        <v>1</v>
      </c>
      <c r="T297" s="248" t="str">
        <f>P297</f>
        <v>Parks &amp; Buildings</v>
      </c>
      <c r="U297" s="410">
        <f>Q297</f>
        <v>2097.8333333333335</v>
      </c>
      <c r="V297" s="212">
        <f>U297*S297</f>
        <v>2097.8333333333335</v>
      </c>
      <c r="W297" s="211">
        <v>1</v>
      </c>
      <c r="X297" s="248" t="str">
        <f>T297</f>
        <v>Parks &amp; Buildings</v>
      </c>
      <c r="Y297" s="410">
        <f>U297</f>
        <v>2097.8333333333335</v>
      </c>
      <c r="Z297" s="212">
        <f>Y297*W297</f>
        <v>2097.8333333333335</v>
      </c>
      <c r="AA297" s="211">
        <v>1</v>
      </c>
      <c r="AB297" s="248" t="str">
        <f>X297</f>
        <v>Parks &amp; Buildings</v>
      </c>
      <c r="AC297" s="410">
        <f>Y297</f>
        <v>2097.8333333333335</v>
      </c>
      <c r="AD297" s="212">
        <f>AC297*AA297</f>
        <v>2097.8333333333335</v>
      </c>
      <c r="AE297" s="211">
        <v>1</v>
      </c>
      <c r="AF297" s="248" t="str">
        <f>AB297</f>
        <v>Parks &amp; Buildings</v>
      </c>
      <c r="AG297" s="410">
        <f>AC297</f>
        <v>2097.8333333333335</v>
      </c>
      <c r="AH297" s="212">
        <f>AG297*AE297</f>
        <v>2097.8333333333335</v>
      </c>
      <c r="AI297" s="211">
        <v>1</v>
      </c>
      <c r="AJ297" s="248" t="str">
        <f>AF297</f>
        <v>Parks &amp; Buildings</v>
      </c>
      <c r="AK297" s="410">
        <f>AG297</f>
        <v>2097.8333333333335</v>
      </c>
      <c r="AL297" s="212">
        <f>AK297*AI297</f>
        <v>2097.8333333333335</v>
      </c>
      <c r="AM297" s="211">
        <v>1</v>
      </c>
      <c r="AN297" s="248" t="str">
        <f>AJ297</f>
        <v>Parks &amp; Buildings</v>
      </c>
      <c r="AO297" s="410">
        <f>AK297</f>
        <v>2097.8333333333335</v>
      </c>
      <c r="AP297" s="212">
        <f>AO297*AM297</f>
        <v>2097.8333333333335</v>
      </c>
      <c r="AQ297" s="211">
        <v>1</v>
      </c>
      <c r="AR297" s="248" t="str">
        <f>AN297</f>
        <v>Parks &amp; Buildings</v>
      </c>
      <c r="AS297" s="410">
        <f>AO297</f>
        <v>2097.8333333333335</v>
      </c>
      <c r="AT297" s="212">
        <f>AS297*AQ297</f>
        <v>2097.8333333333335</v>
      </c>
      <c r="AU297" s="211">
        <v>1</v>
      </c>
      <c r="AV297" s="248" t="str">
        <f>AR297</f>
        <v>Parks &amp; Buildings</v>
      </c>
      <c r="AW297" s="410">
        <f>AS297</f>
        <v>2097.8333333333335</v>
      </c>
      <c r="AX297" s="212">
        <f>AW297*AU297</f>
        <v>2097.8333333333335</v>
      </c>
      <c r="AY297" s="211">
        <v>1</v>
      </c>
      <c r="AZ297" s="248" t="str">
        <f>AV297</f>
        <v>Parks &amp; Buildings</v>
      </c>
      <c r="BA297" s="410">
        <f>AW297</f>
        <v>2097.8333333333335</v>
      </c>
      <c r="BB297" s="620">
        <f>BA297*AY297</f>
        <v>2097.8333333333335</v>
      </c>
      <c r="BC297" s="34"/>
      <c r="BD297" s="621">
        <f>SUM(BB297,AX297,AT297,AP297,AL297,AH297,AD297,Z297,R297,N297,J297,V297,)</f>
        <v>25173.999999999996</v>
      </c>
      <c r="BE297" s="608"/>
      <c r="BF297" s="621">
        <v>25154</v>
      </c>
      <c r="BG297" s="608"/>
      <c r="BH297" s="621"/>
      <c r="BI297" s="608"/>
      <c r="BJ297" s="621">
        <f t="shared" ref="BJ297:BJ309" si="1007">SUM(BF297,BH297)</f>
        <v>25154</v>
      </c>
      <c r="BK297" s="608"/>
      <c r="BL297" s="621">
        <v>36952</v>
      </c>
      <c r="BM297" s="131"/>
      <c r="BN297" s="621">
        <v>23566</v>
      </c>
      <c r="BO297" s="409"/>
      <c r="BP297" s="409"/>
      <c r="BQ297" s="409"/>
    </row>
    <row r="298" spans="1:69" x14ac:dyDescent="0.2">
      <c r="A298" s="170"/>
      <c r="B298" s="128"/>
      <c r="C298" s="41"/>
      <c r="D298" s="42"/>
      <c r="E298" s="42"/>
      <c r="F298" s="616" t="s">
        <v>571</v>
      </c>
      <c r="G298" s="617">
        <v>1</v>
      </c>
      <c r="H298" s="591" t="s">
        <v>106</v>
      </c>
      <c r="I298" s="736">
        <v>833.33333333333337</v>
      </c>
      <c r="J298" s="619">
        <f>I298*G298</f>
        <v>833.33333333333337</v>
      </c>
      <c r="K298" s="617">
        <f>G298</f>
        <v>1</v>
      </c>
      <c r="L298" s="248" t="str">
        <f t="shared" ref="L298:L300" si="1008">H298</f>
        <v>Parks &amp; Buildings</v>
      </c>
      <c r="M298" s="410">
        <f>I298</f>
        <v>833.33333333333337</v>
      </c>
      <c r="N298" s="593">
        <f>M298*K298</f>
        <v>833.33333333333337</v>
      </c>
      <c r="O298" s="211">
        <v>1</v>
      </c>
      <c r="P298" s="248" t="str">
        <f t="shared" ref="P298:P300" si="1009">L298</f>
        <v>Parks &amp; Buildings</v>
      </c>
      <c r="Q298" s="410">
        <f>M298</f>
        <v>833.33333333333337</v>
      </c>
      <c r="R298" s="593">
        <f>Q298*O298</f>
        <v>833.33333333333337</v>
      </c>
      <c r="S298" s="211">
        <v>1</v>
      </c>
      <c r="T298" s="248" t="str">
        <f t="shared" ref="T298:T300" si="1010">P298</f>
        <v>Parks &amp; Buildings</v>
      </c>
      <c r="U298" s="410">
        <f>Q298</f>
        <v>833.33333333333337</v>
      </c>
      <c r="V298" s="593">
        <f>U298*S298</f>
        <v>833.33333333333337</v>
      </c>
      <c r="W298" s="211">
        <v>1</v>
      </c>
      <c r="X298" s="248" t="str">
        <f>T298</f>
        <v>Parks &amp; Buildings</v>
      </c>
      <c r="Y298" s="410">
        <f>U298</f>
        <v>833.33333333333337</v>
      </c>
      <c r="Z298" s="593">
        <f>Y298*W298</f>
        <v>833.33333333333337</v>
      </c>
      <c r="AA298" s="211">
        <v>1</v>
      </c>
      <c r="AB298" s="248" t="str">
        <f>X298</f>
        <v>Parks &amp; Buildings</v>
      </c>
      <c r="AC298" s="410">
        <f>Y298</f>
        <v>833.33333333333337</v>
      </c>
      <c r="AD298" s="593">
        <f>AC298*AA298</f>
        <v>833.33333333333337</v>
      </c>
      <c r="AE298" s="590">
        <v>1</v>
      </c>
      <c r="AF298" s="248" t="str">
        <f t="shared" ref="AF298:AF300" si="1011">AB298</f>
        <v>Parks &amp; Buildings</v>
      </c>
      <c r="AG298" s="410">
        <f>AC298</f>
        <v>833.33333333333337</v>
      </c>
      <c r="AH298" s="593">
        <f>AG298*AE298</f>
        <v>833.33333333333337</v>
      </c>
      <c r="AI298" s="590">
        <v>1</v>
      </c>
      <c r="AJ298" s="248" t="str">
        <f t="shared" ref="AJ298:AJ300" si="1012">AF298</f>
        <v>Parks &amp; Buildings</v>
      </c>
      <c r="AK298" s="410">
        <f>AG298</f>
        <v>833.33333333333337</v>
      </c>
      <c r="AL298" s="593">
        <f>AK298*AI298</f>
        <v>833.33333333333337</v>
      </c>
      <c r="AM298" s="590">
        <v>1</v>
      </c>
      <c r="AN298" s="248" t="str">
        <f t="shared" ref="AN298:AN300" si="1013">AJ298</f>
        <v>Parks &amp; Buildings</v>
      </c>
      <c r="AO298" s="410">
        <f>AK298</f>
        <v>833.33333333333337</v>
      </c>
      <c r="AP298" s="593">
        <f>AO298*AM298</f>
        <v>833.33333333333337</v>
      </c>
      <c r="AQ298" s="590">
        <v>1</v>
      </c>
      <c r="AR298" s="248" t="str">
        <f t="shared" ref="AR298:AR300" si="1014">AN298</f>
        <v>Parks &amp; Buildings</v>
      </c>
      <c r="AS298" s="410">
        <f>AO298</f>
        <v>833.33333333333337</v>
      </c>
      <c r="AT298" s="593">
        <f>AS298*AQ298</f>
        <v>833.33333333333337</v>
      </c>
      <c r="AU298" s="590">
        <v>1</v>
      </c>
      <c r="AV298" s="248" t="str">
        <f t="shared" ref="AV298:AV300" si="1015">AR298</f>
        <v>Parks &amp; Buildings</v>
      </c>
      <c r="AW298" s="410">
        <f>AS298</f>
        <v>833.33333333333337</v>
      </c>
      <c r="AX298" s="593">
        <f>AW298*AU298</f>
        <v>833.33333333333337</v>
      </c>
      <c r="AY298" s="590">
        <v>1</v>
      </c>
      <c r="AZ298" s="248" t="str">
        <f t="shared" ref="AZ298:AZ300" si="1016">AV298</f>
        <v>Parks &amp; Buildings</v>
      </c>
      <c r="BA298" s="410">
        <f>AW298</f>
        <v>833.33333333333337</v>
      </c>
      <c r="BB298" s="620">
        <f>BA298*AY298</f>
        <v>833.33333333333337</v>
      </c>
      <c r="BC298" s="34"/>
      <c r="BD298" s="622">
        <f>SUM(BB298,AX298,AT298,AP298,AL298,AH298,AD298,Z298,R298,N298,J298,V298,)</f>
        <v>10000</v>
      </c>
      <c r="BE298" s="623"/>
      <c r="BF298" s="622">
        <v>0</v>
      </c>
      <c r="BG298" s="623"/>
      <c r="BH298" s="622">
        <v>0</v>
      </c>
      <c r="BI298" s="623"/>
      <c r="BJ298" s="622"/>
      <c r="BK298" s="623"/>
      <c r="BL298" s="622">
        <v>0</v>
      </c>
      <c r="BM298" s="131"/>
      <c r="BN298" s="622"/>
      <c r="BO298" s="409"/>
      <c r="BP298" s="409"/>
      <c r="BQ298" s="409"/>
    </row>
    <row r="299" spans="1:69" x14ac:dyDescent="0.2">
      <c r="A299" s="170"/>
      <c r="B299" s="128"/>
      <c r="C299" s="41"/>
      <c r="D299" s="42"/>
      <c r="E299" s="42"/>
      <c r="F299" s="616"/>
      <c r="G299" s="617"/>
      <c r="H299" s="106"/>
      <c r="I299" s="618"/>
      <c r="J299" s="619">
        <f>I299*G299</f>
        <v>0</v>
      </c>
      <c r="K299" s="617"/>
      <c r="L299" s="248">
        <f t="shared" si="1008"/>
        <v>0</v>
      </c>
      <c r="M299" s="411"/>
      <c r="N299" s="214">
        <f>M299*K299</f>
        <v>0</v>
      </c>
      <c r="O299" s="213"/>
      <c r="P299" s="248">
        <f t="shared" si="1009"/>
        <v>0</v>
      </c>
      <c r="Q299" s="411"/>
      <c r="R299" s="214">
        <f>Q299*O299</f>
        <v>0</v>
      </c>
      <c r="S299" s="213"/>
      <c r="T299" s="248">
        <f t="shared" si="1010"/>
        <v>0</v>
      </c>
      <c r="U299" s="411"/>
      <c r="V299" s="214">
        <f>U299*S299</f>
        <v>0</v>
      </c>
      <c r="W299" s="213"/>
      <c r="X299" s="248">
        <f t="shared" ref="X299:X300" si="1017">T299</f>
        <v>0</v>
      </c>
      <c r="Y299" s="411"/>
      <c r="Z299" s="214">
        <f>Y299*W299</f>
        <v>0</v>
      </c>
      <c r="AA299" s="213"/>
      <c r="AB299" s="248">
        <f t="shared" ref="AB299:AB300" si="1018">X299</f>
        <v>0</v>
      </c>
      <c r="AC299" s="411"/>
      <c r="AD299" s="214">
        <f>AC299*AA299</f>
        <v>0</v>
      </c>
      <c r="AE299" s="213"/>
      <c r="AF299" s="248">
        <f t="shared" si="1011"/>
        <v>0</v>
      </c>
      <c r="AG299" s="411"/>
      <c r="AH299" s="214">
        <f>AG299*AE299</f>
        <v>0</v>
      </c>
      <c r="AI299" s="213"/>
      <c r="AJ299" s="248">
        <f t="shared" si="1012"/>
        <v>0</v>
      </c>
      <c r="AK299" s="411"/>
      <c r="AL299" s="214">
        <f>AK299*AI299</f>
        <v>0</v>
      </c>
      <c r="AM299" s="213"/>
      <c r="AN299" s="248">
        <f t="shared" si="1013"/>
        <v>0</v>
      </c>
      <c r="AO299" s="411"/>
      <c r="AP299" s="214">
        <f>AO299*AM299</f>
        <v>0</v>
      </c>
      <c r="AQ299" s="213"/>
      <c r="AR299" s="248">
        <f t="shared" si="1014"/>
        <v>0</v>
      </c>
      <c r="AS299" s="411"/>
      <c r="AT299" s="214">
        <f>AS299*AQ299</f>
        <v>0</v>
      </c>
      <c r="AU299" s="213"/>
      <c r="AV299" s="248">
        <f t="shared" si="1015"/>
        <v>0</v>
      </c>
      <c r="AW299" s="411"/>
      <c r="AX299" s="214">
        <f>AW299*AU299</f>
        <v>0</v>
      </c>
      <c r="AY299" s="213"/>
      <c r="AZ299" s="248">
        <f t="shared" si="1016"/>
        <v>0</v>
      </c>
      <c r="BA299" s="618"/>
      <c r="BB299" s="620">
        <f>BA299*AY299</f>
        <v>0</v>
      </c>
      <c r="BC299" s="34"/>
      <c r="BD299" s="622">
        <f>SUM(BB299,AX299,AT299,AP299,AL299,AH299,AD299,Z299,R299,N299,J299,V299,)</f>
        <v>0</v>
      </c>
      <c r="BE299" s="623"/>
      <c r="BF299" s="622">
        <v>0</v>
      </c>
      <c r="BG299" s="623"/>
      <c r="BH299" s="622">
        <v>0</v>
      </c>
      <c r="BI299" s="623"/>
      <c r="BJ299" s="622"/>
      <c r="BK299" s="623"/>
      <c r="BL299" s="622">
        <v>0</v>
      </c>
      <c r="BM299" s="131"/>
      <c r="BN299" s="622"/>
      <c r="BO299" s="409"/>
      <c r="BP299" s="409"/>
      <c r="BQ299" s="409"/>
    </row>
    <row r="300" spans="1:69" x14ac:dyDescent="0.2">
      <c r="A300" s="170"/>
      <c r="B300" s="128"/>
      <c r="C300" s="41"/>
      <c r="D300" s="42"/>
      <c r="E300" s="42"/>
      <c r="F300" s="616"/>
      <c r="G300" s="617"/>
      <c r="H300" s="106"/>
      <c r="I300" s="618"/>
      <c r="J300" s="619">
        <f>G300*I300</f>
        <v>0</v>
      </c>
      <c r="K300" s="617"/>
      <c r="L300" s="248">
        <f t="shared" si="1008"/>
        <v>0</v>
      </c>
      <c r="M300" s="411"/>
      <c r="N300" s="214">
        <f>M300*K300</f>
        <v>0</v>
      </c>
      <c r="O300" s="213"/>
      <c r="P300" s="248">
        <f t="shared" si="1009"/>
        <v>0</v>
      </c>
      <c r="Q300" s="411"/>
      <c r="R300" s="214">
        <f>Q300*O300</f>
        <v>0</v>
      </c>
      <c r="S300" s="213"/>
      <c r="T300" s="248">
        <f t="shared" si="1010"/>
        <v>0</v>
      </c>
      <c r="U300" s="411"/>
      <c r="V300" s="214">
        <f>U300*S300</f>
        <v>0</v>
      </c>
      <c r="W300" s="213"/>
      <c r="X300" s="248">
        <f t="shared" si="1017"/>
        <v>0</v>
      </c>
      <c r="Y300" s="411"/>
      <c r="Z300" s="214">
        <f>Y300*W300</f>
        <v>0</v>
      </c>
      <c r="AA300" s="213"/>
      <c r="AB300" s="248">
        <f t="shared" si="1018"/>
        <v>0</v>
      </c>
      <c r="AC300" s="411"/>
      <c r="AD300" s="214">
        <f>AC300*AA300</f>
        <v>0</v>
      </c>
      <c r="AE300" s="213"/>
      <c r="AF300" s="248">
        <f t="shared" si="1011"/>
        <v>0</v>
      </c>
      <c r="AG300" s="411"/>
      <c r="AH300" s="214">
        <f>AG300*AE300</f>
        <v>0</v>
      </c>
      <c r="AI300" s="213"/>
      <c r="AJ300" s="248">
        <f t="shared" si="1012"/>
        <v>0</v>
      </c>
      <c r="AK300" s="411"/>
      <c r="AL300" s="214">
        <f>AK300*AI300</f>
        <v>0</v>
      </c>
      <c r="AM300" s="213"/>
      <c r="AN300" s="248">
        <f t="shared" si="1013"/>
        <v>0</v>
      </c>
      <c r="AO300" s="411"/>
      <c r="AP300" s="214">
        <f>AO300*AM300</f>
        <v>0</v>
      </c>
      <c r="AQ300" s="213"/>
      <c r="AR300" s="248">
        <f t="shared" si="1014"/>
        <v>0</v>
      </c>
      <c r="AS300" s="411"/>
      <c r="AT300" s="214">
        <f>AS300*AQ300</f>
        <v>0</v>
      </c>
      <c r="AU300" s="213"/>
      <c r="AV300" s="248">
        <f t="shared" si="1015"/>
        <v>0</v>
      </c>
      <c r="AW300" s="411"/>
      <c r="AX300" s="214">
        <f>AW300*AU300</f>
        <v>0</v>
      </c>
      <c r="AY300" s="213"/>
      <c r="AZ300" s="248">
        <f t="shared" si="1016"/>
        <v>0</v>
      </c>
      <c r="BA300" s="618"/>
      <c r="BB300" s="620">
        <f>AY300*BA300</f>
        <v>0</v>
      </c>
      <c r="BC300" s="34"/>
      <c r="BD300" s="622">
        <f>SUM(BB300,AX300,AT300,AP300,AL300,AH300,AD300,Z300,R300,N300,J300,V300,)</f>
        <v>0</v>
      </c>
      <c r="BE300" s="623"/>
      <c r="BF300" s="622">
        <v>0</v>
      </c>
      <c r="BG300" s="623"/>
      <c r="BH300" s="622">
        <v>0</v>
      </c>
      <c r="BI300" s="623"/>
      <c r="BJ300" s="622"/>
      <c r="BK300" s="623"/>
      <c r="BL300" s="622">
        <v>0</v>
      </c>
      <c r="BM300" s="131"/>
      <c r="BN300" s="622"/>
      <c r="BO300" s="409"/>
      <c r="BP300" s="409"/>
      <c r="BQ300" s="409"/>
    </row>
    <row r="301" spans="1:69" x14ac:dyDescent="0.2">
      <c r="A301" s="170"/>
      <c r="B301" s="128"/>
      <c r="C301" s="48"/>
      <c r="D301" s="43"/>
      <c r="E301" s="43"/>
      <c r="F301" s="624"/>
      <c r="G301" s="581"/>
      <c r="H301" s="582"/>
      <c r="I301" s="104" t="s">
        <v>132</v>
      </c>
      <c r="J301" s="619">
        <f>SUM(J297:J300)</f>
        <v>2931.166666666667</v>
      </c>
      <c r="K301" s="581"/>
      <c r="L301" s="582"/>
      <c r="M301" s="104" t="s">
        <v>118</v>
      </c>
      <c r="N301" s="619">
        <f>SUM(N297:N300)</f>
        <v>2931.166666666667</v>
      </c>
      <c r="O301" s="581"/>
      <c r="P301" s="582"/>
      <c r="Q301" s="625" t="s">
        <v>119</v>
      </c>
      <c r="R301" s="619">
        <f>SUM(R297:R300)</f>
        <v>2931.166666666667</v>
      </c>
      <c r="S301" s="581"/>
      <c r="T301" s="582"/>
      <c r="U301" s="625" t="s">
        <v>120</v>
      </c>
      <c r="V301" s="619">
        <f>SUM(V297:V300)</f>
        <v>2931.166666666667</v>
      </c>
      <c r="W301" s="581"/>
      <c r="X301" s="582"/>
      <c r="Y301" s="625" t="s">
        <v>121</v>
      </c>
      <c r="Z301" s="619">
        <f>SUM(Z297:Z300)</f>
        <v>2931.166666666667</v>
      </c>
      <c r="AA301" s="581"/>
      <c r="AB301" s="582"/>
      <c r="AC301" s="625" t="s">
        <v>122</v>
      </c>
      <c r="AD301" s="619">
        <f>SUM(AD297:AD300)</f>
        <v>2931.166666666667</v>
      </c>
      <c r="AE301" s="581"/>
      <c r="AF301" s="582"/>
      <c r="AG301" s="625" t="s">
        <v>123</v>
      </c>
      <c r="AH301" s="619">
        <f>SUM(AH297:AH300)</f>
        <v>2931.166666666667</v>
      </c>
      <c r="AI301" s="581"/>
      <c r="AJ301" s="582"/>
      <c r="AK301" s="625" t="s">
        <v>124</v>
      </c>
      <c r="AL301" s="619">
        <f>SUM(AL297:AL300)</f>
        <v>2931.166666666667</v>
      </c>
      <c r="AM301" s="581"/>
      <c r="AN301" s="582"/>
      <c r="AO301" s="625" t="s">
        <v>125</v>
      </c>
      <c r="AP301" s="619">
        <f>SUM(AP297:AP300)</f>
        <v>2931.166666666667</v>
      </c>
      <c r="AQ301" s="581"/>
      <c r="AR301" s="582"/>
      <c r="AS301" s="625" t="s">
        <v>126</v>
      </c>
      <c r="AT301" s="619">
        <f>SUM(AT297:AT300)</f>
        <v>2931.166666666667</v>
      </c>
      <c r="AU301" s="581"/>
      <c r="AV301" s="582"/>
      <c r="AW301" s="625" t="s">
        <v>127</v>
      </c>
      <c r="AX301" s="619">
        <f>SUM(AX297:AX300)</f>
        <v>2931.166666666667</v>
      </c>
      <c r="AY301" s="581"/>
      <c r="AZ301" s="582"/>
      <c r="BA301" s="625" t="s">
        <v>128</v>
      </c>
      <c r="BB301" s="620">
        <f>SUM(BB297:BB300)</f>
        <v>2931.166666666667</v>
      </c>
      <c r="BC301" s="34"/>
      <c r="BD301" s="57">
        <f>SUM(BD297:BD300)</f>
        <v>35174</v>
      </c>
      <c r="BE301" s="608"/>
      <c r="BF301" s="57">
        <f>SUM(BF297:BF300)</f>
        <v>25154</v>
      </c>
      <c r="BG301" s="608"/>
      <c r="BH301" s="57">
        <f>SUM(BH297:BH300)</f>
        <v>0</v>
      </c>
      <c r="BI301" s="608"/>
      <c r="BJ301" s="57">
        <f t="shared" ref="BJ301" si="1019">SUM(BF301,BH301)</f>
        <v>25154</v>
      </c>
      <c r="BK301" s="608"/>
      <c r="BL301" s="57">
        <v>36952</v>
      </c>
      <c r="BM301" s="131"/>
      <c r="BN301" s="57">
        <f>SUM(BN297:BN300)</f>
        <v>23566</v>
      </c>
      <c r="BO301" s="409"/>
      <c r="BP301" s="409"/>
      <c r="BQ301" s="409"/>
    </row>
    <row r="302" spans="1:69" s="27" customFormat="1" ht="5.0999999999999996" customHeight="1" x14ac:dyDescent="0.2">
      <c r="A302" s="170"/>
      <c r="B302" s="128"/>
      <c r="C302" s="32"/>
      <c r="F302" s="51"/>
      <c r="G302" s="226"/>
      <c r="H302" s="52"/>
      <c r="I302" s="154"/>
      <c r="J302" s="227"/>
      <c r="K302" s="226"/>
      <c r="L302" s="52"/>
      <c r="M302" s="154"/>
      <c r="N302" s="227"/>
      <c r="O302" s="226"/>
      <c r="P302" s="52"/>
      <c r="Q302" s="154"/>
      <c r="R302" s="227"/>
      <c r="S302" s="226"/>
      <c r="T302" s="52"/>
      <c r="U302" s="154"/>
      <c r="V302" s="227"/>
      <c r="W302" s="226"/>
      <c r="X302" s="52"/>
      <c r="Y302" s="154"/>
      <c r="Z302" s="227"/>
      <c r="AA302" s="226"/>
      <c r="AB302" s="52"/>
      <c r="AC302" s="154"/>
      <c r="AD302" s="227"/>
      <c r="AE302" s="226"/>
      <c r="AF302" s="52"/>
      <c r="AG302" s="154"/>
      <c r="AH302" s="227"/>
      <c r="AI302" s="226"/>
      <c r="AJ302" s="52"/>
      <c r="AK302" s="154"/>
      <c r="AL302" s="227"/>
      <c r="AM302" s="226"/>
      <c r="AN302" s="52"/>
      <c r="AO302" s="154"/>
      <c r="AP302" s="227"/>
      <c r="AQ302" s="226"/>
      <c r="AR302" s="52"/>
      <c r="AS302" s="154"/>
      <c r="AT302" s="227"/>
      <c r="AU302" s="226"/>
      <c r="AV302" s="52"/>
      <c r="AW302" s="154"/>
      <c r="AX302" s="227"/>
      <c r="AY302" s="226"/>
      <c r="AZ302" s="52"/>
      <c r="BA302" s="154"/>
      <c r="BB302" s="267"/>
      <c r="BC302" s="34"/>
      <c r="BD302" s="608"/>
      <c r="BE302" s="608"/>
      <c r="BF302" s="608"/>
      <c r="BG302" s="608"/>
      <c r="BH302" s="608"/>
      <c r="BI302" s="608"/>
      <c r="BJ302" s="608"/>
      <c r="BK302" s="608"/>
      <c r="BL302" s="608"/>
      <c r="BM302" s="131"/>
      <c r="BN302" s="608"/>
    </row>
    <row r="303" spans="1:69" x14ac:dyDescent="0.2">
      <c r="A303" s="170"/>
      <c r="B303" s="128"/>
      <c r="C303" s="614">
        <f>'General Fund Budget Summary'!A74</f>
        <v>51080</v>
      </c>
      <c r="D303" s="615"/>
      <c r="E303" s="615" t="str">
        <f>'General Fund Budget Summary'!C74</f>
        <v>Newsletter Expense</v>
      </c>
      <c r="F303" s="616"/>
      <c r="G303" s="617">
        <v>1</v>
      </c>
      <c r="H303" s="105"/>
      <c r="I303" s="618">
        <v>0</v>
      </c>
      <c r="J303" s="619">
        <f>I303*G303</f>
        <v>0</v>
      </c>
      <c r="K303" s="617"/>
      <c r="L303" s="248">
        <f>H303</f>
        <v>0</v>
      </c>
      <c r="M303" s="410">
        <f>I303</f>
        <v>0</v>
      </c>
      <c r="N303" s="212">
        <f t="shared" ref="N303:N306" si="1020">M303*K303</f>
        <v>0</v>
      </c>
      <c r="O303" s="211">
        <v>1</v>
      </c>
      <c r="P303" s="248">
        <f>L303</f>
        <v>0</v>
      </c>
      <c r="Q303" s="410">
        <f>M303</f>
        <v>0</v>
      </c>
      <c r="R303" s="212">
        <f t="shared" ref="R303:R306" si="1021">Q303*O303</f>
        <v>0</v>
      </c>
      <c r="S303" s="211">
        <v>1</v>
      </c>
      <c r="T303" s="248">
        <f>P303</f>
        <v>0</v>
      </c>
      <c r="U303" s="410">
        <f>Q303</f>
        <v>0</v>
      </c>
      <c r="V303" s="212">
        <f t="shared" ref="V303:V306" si="1022">U303*S303</f>
        <v>0</v>
      </c>
      <c r="W303" s="211">
        <v>1</v>
      </c>
      <c r="X303" s="248">
        <f>T303</f>
        <v>0</v>
      </c>
      <c r="Y303" s="410">
        <f>U303</f>
        <v>0</v>
      </c>
      <c r="Z303" s="212">
        <f t="shared" ref="Z303:Z306" si="1023">Y303*W303</f>
        <v>0</v>
      </c>
      <c r="AA303" s="211">
        <v>1</v>
      </c>
      <c r="AB303" s="248">
        <f>X303</f>
        <v>0</v>
      </c>
      <c r="AC303" s="410">
        <f>Y303</f>
        <v>0</v>
      </c>
      <c r="AD303" s="212">
        <f t="shared" ref="AD303:AD306" si="1024">AC303*AA303</f>
        <v>0</v>
      </c>
      <c r="AE303" s="211">
        <v>1</v>
      </c>
      <c r="AF303" s="248">
        <f>AB303</f>
        <v>0</v>
      </c>
      <c r="AG303" s="410">
        <f>AC303</f>
        <v>0</v>
      </c>
      <c r="AH303" s="212">
        <f t="shared" ref="AH303" si="1025">AG303*AE303</f>
        <v>0</v>
      </c>
      <c r="AI303" s="211">
        <v>1</v>
      </c>
      <c r="AJ303" s="248">
        <f>AF303</f>
        <v>0</v>
      </c>
      <c r="AK303" s="410">
        <f>AG303</f>
        <v>0</v>
      </c>
      <c r="AL303" s="212">
        <f t="shared" ref="AL303:AL306" si="1026">AK303*AI303</f>
        <v>0</v>
      </c>
      <c r="AM303" s="211">
        <v>1</v>
      </c>
      <c r="AN303" s="248">
        <f>AJ303</f>
        <v>0</v>
      </c>
      <c r="AO303" s="410">
        <f>AK303</f>
        <v>0</v>
      </c>
      <c r="AP303" s="212">
        <f t="shared" ref="AP303:AP306" si="1027">AO303*AM303</f>
        <v>0</v>
      </c>
      <c r="AQ303" s="211">
        <v>1</v>
      </c>
      <c r="AR303" s="248">
        <f>AN303</f>
        <v>0</v>
      </c>
      <c r="AS303" s="410">
        <f>AO303</f>
        <v>0</v>
      </c>
      <c r="AT303" s="212">
        <f t="shared" ref="AT303:AT306" si="1028">AS303*AQ303</f>
        <v>0</v>
      </c>
      <c r="AU303" s="211">
        <v>1</v>
      </c>
      <c r="AV303" s="248">
        <f>AR303</f>
        <v>0</v>
      </c>
      <c r="AW303" s="410">
        <f>AS303</f>
        <v>0</v>
      </c>
      <c r="AX303" s="212">
        <f t="shared" ref="AX303:AX306" si="1029">AW303*AU303</f>
        <v>0</v>
      </c>
      <c r="AY303" s="211">
        <v>1</v>
      </c>
      <c r="AZ303" s="248">
        <f>AV303</f>
        <v>0</v>
      </c>
      <c r="BA303" s="410">
        <f>AW303</f>
        <v>0</v>
      </c>
      <c r="BB303" s="620">
        <f>BA303*AY303</f>
        <v>0</v>
      </c>
      <c r="BC303" s="34"/>
      <c r="BD303" s="621">
        <f t="shared" ref="BD303:BD306" si="1030">SUM(BB303,AX303,AT303,AP303,AL303,AH303,AD303,Z303,R303,N303,J303,V303,)</f>
        <v>0</v>
      </c>
      <c r="BE303" s="608"/>
      <c r="BF303" s="621">
        <v>0</v>
      </c>
      <c r="BG303" s="608"/>
      <c r="BH303" s="621">
        <v>0</v>
      </c>
      <c r="BI303" s="608"/>
      <c r="BJ303" s="621">
        <f t="shared" si="1007"/>
        <v>0</v>
      </c>
      <c r="BK303" s="608"/>
      <c r="BL303" s="621">
        <v>0</v>
      </c>
      <c r="BM303" s="131"/>
      <c r="BN303" s="621">
        <v>0</v>
      </c>
      <c r="BO303" s="409"/>
      <c r="BP303" s="409"/>
      <c r="BQ303" s="409"/>
    </row>
    <row r="304" spans="1:69" x14ac:dyDescent="0.2">
      <c r="A304" s="170"/>
      <c r="B304" s="128"/>
      <c r="C304" s="41"/>
      <c r="D304" s="42"/>
      <c r="E304" s="42"/>
      <c r="F304" s="616"/>
      <c r="G304" s="617"/>
      <c r="H304" s="591"/>
      <c r="I304" s="618"/>
      <c r="J304" s="619">
        <f>I304*G304</f>
        <v>0</v>
      </c>
      <c r="K304" s="617"/>
      <c r="L304" s="248">
        <f t="shared" ref="L304:L306" si="1031">H304</f>
        <v>0</v>
      </c>
      <c r="M304" s="592"/>
      <c r="N304" s="593">
        <f t="shared" si="1020"/>
        <v>0</v>
      </c>
      <c r="O304" s="590"/>
      <c r="P304" s="248">
        <f t="shared" ref="P304:P306" si="1032">L304</f>
        <v>0</v>
      </c>
      <c r="Q304" s="592"/>
      <c r="R304" s="593">
        <f t="shared" si="1021"/>
        <v>0</v>
      </c>
      <c r="S304" s="590"/>
      <c r="T304" s="248">
        <f t="shared" ref="T304:T306" si="1033">P304</f>
        <v>0</v>
      </c>
      <c r="U304" s="592"/>
      <c r="V304" s="593">
        <f t="shared" si="1022"/>
        <v>0</v>
      </c>
      <c r="W304" s="590"/>
      <c r="X304" s="248">
        <f t="shared" ref="X304:X306" si="1034">T304</f>
        <v>0</v>
      </c>
      <c r="Y304" s="592"/>
      <c r="Z304" s="593">
        <f t="shared" si="1023"/>
        <v>0</v>
      </c>
      <c r="AA304" s="590"/>
      <c r="AB304" s="248">
        <f t="shared" ref="AB304:AB306" si="1035">X304</f>
        <v>0</v>
      </c>
      <c r="AC304" s="592"/>
      <c r="AD304" s="593">
        <f t="shared" si="1024"/>
        <v>0</v>
      </c>
      <c r="AE304" s="590"/>
      <c r="AF304" s="248">
        <f t="shared" ref="AF304:AF306" si="1036">AB304</f>
        <v>0</v>
      </c>
      <c r="AG304" s="592"/>
      <c r="AH304" s="593"/>
      <c r="AI304" s="590"/>
      <c r="AJ304" s="248">
        <f t="shared" ref="AJ304:AJ306" si="1037">AF304</f>
        <v>0</v>
      </c>
      <c r="AK304" s="592"/>
      <c r="AL304" s="593">
        <f t="shared" si="1026"/>
        <v>0</v>
      </c>
      <c r="AM304" s="590"/>
      <c r="AN304" s="248">
        <f t="shared" ref="AN304:AN306" si="1038">AJ304</f>
        <v>0</v>
      </c>
      <c r="AO304" s="592"/>
      <c r="AP304" s="593">
        <f t="shared" si="1027"/>
        <v>0</v>
      </c>
      <c r="AQ304" s="211"/>
      <c r="AR304" s="248">
        <f t="shared" ref="AR304:AR306" si="1039">AN304</f>
        <v>0</v>
      </c>
      <c r="AS304" s="410"/>
      <c r="AT304" s="593">
        <f t="shared" si="1028"/>
        <v>0</v>
      </c>
      <c r="AU304" s="590"/>
      <c r="AV304" s="248">
        <f t="shared" ref="AV304:AV306" si="1040">AR304</f>
        <v>0</v>
      </c>
      <c r="AW304" s="592"/>
      <c r="AX304" s="593">
        <f t="shared" si="1029"/>
        <v>0</v>
      </c>
      <c r="AY304" s="590"/>
      <c r="AZ304" s="248">
        <f t="shared" ref="AZ304:AZ306" si="1041">AV304</f>
        <v>0</v>
      </c>
      <c r="BA304" s="618"/>
      <c r="BB304" s="620">
        <f>BA304*AY304</f>
        <v>0</v>
      </c>
      <c r="BC304" s="34"/>
      <c r="BD304" s="622">
        <f t="shared" si="1030"/>
        <v>0</v>
      </c>
      <c r="BE304" s="623"/>
      <c r="BF304" s="622">
        <v>0</v>
      </c>
      <c r="BG304" s="623"/>
      <c r="BH304" s="622">
        <v>0</v>
      </c>
      <c r="BI304" s="623"/>
      <c r="BJ304" s="622"/>
      <c r="BK304" s="623"/>
      <c r="BL304" s="622">
        <v>0</v>
      </c>
      <c r="BM304" s="131"/>
      <c r="BN304" s="622">
        <v>0</v>
      </c>
      <c r="BO304" s="409"/>
      <c r="BP304" s="409"/>
      <c r="BQ304" s="409"/>
    </row>
    <row r="305" spans="1:69" x14ac:dyDescent="0.2">
      <c r="A305" s="170"/>
      <c r="B305" s="128"/>
      <c r="C305" s="41"/>
      <c r="D305" s="42"/>
      <c r="E305" s="42"/>
      <c r="F305" s="616"/>
      <c r="G305" s="617"/>
      <c r="H305" s="106"/>
      <c r="I305" s="618"/>
      <c r="J305" s="619">
        <f>I305*G305</f>
        <v>0</v>
      </c>
      <c r="K305" s="617"/>
      <c r="L305" s="248">
        <f t="shared" si="1031"/>
        <v>0</v>
      </c>
      <c r="M305" s="410"/>
      <c r="N305" s="214">
        <f t="shared" si="1020"/>
        <v>0</v>
      </c>
      <c r="O305" s="213"/>
      <c r="P305" s="248">
        <f t="shared" si="1032"/>
        <v>0</v>
      </c>
      <c r="Q305" s="410"/>
      <c r="R305" s="214">
        <f t="shared" si="1021"/>
        <v>0</v>
      </c>
      <c r="S305" s="213"/>
      <c r="T305" s="248">
        <f t="shared" si="1033"/>
        <v>0</v>
      </c>
      <c r="U305" s="410"/>
      <c r="V305" s="214">
        <f t="shared" si="1022"/>
        <v>0</v>
      </c>
      <c r="W305" s="213"/>
      <c r="X305" s="248">
        <f t="shared" si="1034"/>
        <v>0</v>
      </c>
      <c r="Y305" s="410"/>
      <c r="Z305" s="214">
        <f t="shared" si="1023"/>
        <v>0</v>
      </c>
      <c r="AA305" s="213"/>
      <c r="AB305" s="248">
        <f t="shared" si="1035"/>
        <v>0</v>
      </c>
      <c r="AC305" s="410"/>
      <c r="AD305" s="214">
        <f t="shared" si="1024"/>
        <v>0</v>
      </c>
      <c r="AE305" s="213"/>
      <c r="AF305" s="248">
        <f t="shared" si="1036"/>
        <v>0</v>
      </c>
      <c r="AG305" s="410"/>
      <c r="AH305" s="214"/>
      <c r="AI305" s="213"/>
      <c r="AJ305" s="248">
        <f t="shared" si="1037"/>
        <v>0</v>
      </c>
      <c r="AK305" s="410"/>
      <c r="AL305" s="214">
        <f t="shared" si="1026"/>
        <v>0</v>
      </c>
      <c r="AM305" s="213"/>
      <c r="AN305" s="248">
        <f t="shared" si="1038"/>
        <v>0</v>
      </c>
      <c r="AO305" s="410"/>
      <c r="AP305" s="214">
        <f t="shared" si="1027"/>
        <v>0</v>
      </c>
      <c r="AQ305" s="211"/>
      <c r="AR305" s="248">
        <f t="shared" si="1039"/>
        <v>0</v>
      </c>
      <c r="AS305" s="410"/>
      <c r="AT305" s="214">
        <f t="shared" si="1028"/>
        <v>0</v>
      </c>
      <c r="AU305" s="213"/>
      <c r="AV305" s="248">
        <f t="shared" si="1040"/>
        <v>0</v>
      </c>
      <c r="AW305" s="410"/>
      <c r="AX305" s="214">
        <f t="shared" si="1029"/>
        <v>0</v>
      </c>
      <c r="AY305" s="213"/>
      <c r="AZ305" s="248">
        <f t="shared" si="1041"/>
        <v>0</v>
      </c>
      <c r="BA305" s="410"/>
      <c r="BB305" s="620">
        <f>BA305*AY305</f>
        <v>0</v>
      </c>
      <c r="BC305" s="34"/>
      <c r="BD305" s="622">
        <f t="shared" si="1030"/>
        <v>0</v>
      </c>
      <c r="BE305" s="623"/>
      <c r="BF305" s="622">
        <v>0</v>
      </c>
      <c r="BG305" s="623"/>
      <c r="BH305" s="622">
        <v>0</v>
      </c>
      <c r="BI305" s="623"/>
      <c r="BJ305" s="622"/>
      <c r="BK305" s="623"/>
      <c r="BL305" s="622">
        <v>0</v>
      </c>
      <c r="BM305" s="131"/>
      <c r="BN305" s="622">
        <v>0</v>
      </c>
      <c r="BO305" s="409"/>
      <c r="BP305" s="409"/>
      <c r="BQ305" s="409"/>
    </row>
    <row r="306" spans="1:69" x14ac:dyDescent="0.2">
      <c r="A306" s="170"/>
      <c r="B306" s="128"/>
      <c r="C306" s="41"/>
      <c r="D306" s="42"/>
      <c r="E306" s="42"/>
      <c r="F306" s="616"/>
      <c r="G306" s="617"/>
      <c r="H306" s="106"/>
      <c r="I306" s="618"/>
      <c r="J306" s="619">
        <f>G306*I306</f>
        <v>0</v>
      </c>
      <c r="K306" s="617"/>
      <c r="L306" s="248">
        <f t="shared" si="1031"/>
        <v>0</v>
      </c>
      <c r="M306" s="411"/>
      <c r="N306" s="214">
        <f t="shared" si="1020"/>
        <v>0</v>
      </c>
      <c r="O306" s="213"/>
      <c r="P306" s="248">
        <f t="shared" si="1032"/>
        <v>0</v>
      </c>
      <c r="Q306" s="411"/>
      <c r="R306" s="214">
        <f t="shared" si="1021"/>
        <v>0</v>
      </c>
      <c r="S306" s="213"/>
      <c r="T306" s="248">
        <f t="shared" si="1033"/>
        <v>0</v>
      </c>
      <c r="U306" s="411"/>
      <c r="V306" s="214">
        <f t="shared" si="1022"/>
        <v>0</v>
      </c>
      <c r="W306" s="213"/>
      <c r="X306" s="248">
        <f t="shared" si="1034"/>
        <v>0</v>
      </c>
      <c r="Y306" s="411"/>
      <c r="Z306" s="214">
        <f t="shared" si="1023"/>
        <v>0</v>
      </c>
      <c r="AA306" s="213"/>
      <c r="AB306" s="248">
        <f t="shared" si="1035"/>
        <v>0</v>
      </c>
      <c r="AC306" s="411"/>
      <c r="AD306" s="214">
        <f t="shared" si="1024"/>
        <v>0</v>
      </c>
      <c r="AE306" s="213"/>
      <c r="AF306" s="248">
        <f t="shared" si="1036"/>
        <v>0</v>
      </c>
      <c r="AG306" s="411"/>
      <c r="AH306" s="214"/>
      <c r="AI306" s="213"/>
      <c r="AJ306" s="248">
        <f t="shared" si="1037"/>
        <v>0</v>
      </c>
      <c r="AK306" s="411"/>
      <c r="AL306" s="214">
        <f t="shared" si="1026"/>
        <v>0</v>
      </c>
      <c r="AM306" s="213"/>
      <c r="AN306" s="248">
        <f t="shared" si="1038"/>
        <v>0</v>
      </c>
      <c r="AO306" s="411"/>
      <c r="AP306" s="214">
        <f t="shared" si="1027"/>
        <v>0</v>
      </c>
      <c r="AQ306" s="211"/>
      <c r="AR306" s="248">
        <f t="shared" si="1039"/>
        <v>0</v>
      </c>
      <c r="AS306" s="410"/>
      <c r="AT306" s="214">
        <f t="shared" si="1028"/>
        <v>0</v>
      </c>
      <c r="AU306" s="213"/>
      <c r="AV306" s="248">
        <f t="shared" si="1040"/>
        <v>0</v>
      </c>
      <c r="AW306" s="411"/>
      <c r="AX306" s="214">
        <f t="shared" si="1029"/>
        <v>0</v>
      </c>
      <c r="AY306" s="213"/>
      <c r="AZ306" s="248">
        <f t="shared" si="1041"/>
        <v>0</v>
      </c>
      <c r="BA306" s="618"/>
      <c r="BB306" s="620">
        <f>AY306*BA306</f>
        <v>0</v>
      </c>
      <c r="BC306" s="34"/>
      <c r="BD306" s="622">
        <f t="shared" si="1030"/>
        <v>0</v>
      </c>
      <c r="BE306" s="623"/>
      <c r="BF306" s="622">
        <v>0</v>
      </c>
      <c r="BG306" s="623"/>
      <c r="BH306" s="622">
        <v>0</v>
      </c>
      <c r="BI306" s="623"/>
      <c r="BJ306" s="622"/>
      <c r="BK306" s="623"/>
      <c r="BL306" s="622">
        <v>0</v>
      </c>
      <c r="BM306" s="131"/>
      <c r="BN306" s="622">
        <v>0</v>
      </c>
      <c r="BO306" s="409"/>
      <c r="BP306" s="409"/>
      <c r="BQ306" s="409"/>
    </row>
    <row r="307" spans="1:69" x14ac:dyDescent="0.2">
      <c r="A307" s="170"/>
      <c r="B307" s="128"/>
      <c r="C307" s="48"/>
      <c r="D307" s="43"/>
      <c r="E307" s="43"/>
      <c r="F307" s="624"/>
      <c r="G307" s="581"/>
      <c r="H307" s="582"/>
      <c r="I307" s="104" t="s">
        <v>132</v>
      </c>
      <c r="J307" s="619">
        <f>SUM(J303:J306)</f>
        <v>0</v>
      </c>
      <c r="K307" s="581"/>
      <c r="L307" s="582"/>
      <c r="M307" s="104" t="s">
        <v>118</v>
      </c>
      <c r="N307" s="619">
        <f>SUM(N303:N306)</f>
        <v>0</v>
      </c>
      <c r="O307" s="581"/>
      <c r="P307" s="582"/>
      <c r="Q307" s="625" t="s">
        <v>119</v>
      </c>
      <c r="R307" s="619">
        <f>SUM(R303:R306)</f>
        <v>0</v>
      </c>
      <c r="S307" s="581"/>
      <c r="T307" s="582"/>
      <c r="U307" s="625" t="s">
        <v>120</v>
      </c>
      <c r="V307" s="619">
        <f>SUM(V303:V306)</f>
        <v>0</v>
      </c>
      <c r="W307" s="581"/>
      <c r="X307" s="582"/>
      <c r="Y307" s="625" t="s">
        <v>121</v>
      </c>
      <c r="Z307" s="619">
        <f>SUM(Z303:Z306)</f>
        <v>0</v>
      </c>
      <c r="AA307" s="581"/>
      <c r="AB307" s="582"/>
      <c r="AC307" s="625" t="s">
        <v>122</v>
      </c>
      <c r="AD307" s="619">
        <f>SUM(AD303:AD306)</f>
        <v>0</v>
      </c>
      <c r="AE307" s="581"/>
      <c r="AF307" s="582"/>
      <c r="AG307" s="625" t="s">
        <v>123</v>
      </c>
      <c r="AH307" s="619">
        <f>SUM(AH303:AH306)</f>
        <v>0</v>
      </c>
      <c r="AI307" s="581"/>
      <c r="AJ307" s="582"/>
      <c r="AK307" s="625" t="s">
        <v>124</v>
      </c>
      <c r="AL307" s="619">
        <f>SUM(AL303:AL306)</f>
        <v>0</v>
      </c>
      <c r="AM307" s="581"/>
      <c r="AN307" s="582"/>
      <c r="AO307" s="625" t="s">
        <v>125</v>
      </c>
      <c r="AP307" s="619">
        <f>SUM(AP303:AP306)</f>
        <v>0</v>
      </c>
      <c r="AQ307" s="581"/>
      <c r="AR307" s="582"/>
      <c r="AS307" s="625" t="s">
        <v>126</v>
      </c>
      <c r="AT307" s="619">
        <f>SUM(AT303:AT306)</f>
        <v>0</v>
      </c>
      <c r="AU307" s="581"/>
      <c r="AV307" s="582"/>
      <c r="AW307" s="625" t="s">
        <v>127</v>
      </c>
      <c r="AX307" s="619">
        <f>SUM(AX303:AX306)</f>
        <v>0</v>
      </c>
      <c r="AY307" s="581"/>
      <c r="AZ307" s="582"/>
      <c r="BA307" s="625" t="s">
        <v>128</v>
      </c>
      <c r="BB307" s="620">
        <f>SUM(BB303:BB306)</f>
        <v>0</v>
      </c>
      <c r="BC307" s="34"/>
      <c r="BD307" s="57">
        <f>SUM(BD303:BD306)</f>
        <v>0</v>
      </c>
      <c r="BE307" s="608"/>
      <c r="BF307" s="57">
        <f>SUM(BF303:BF306)</f>
        <v>0</v>
      </c>
      <c r="BG307" s="608"/>
      <c r="BH307" s="57">
        <f>SUM(BH303:BH306)</f>
        <v>0</v>
      </c>
      <c r="BI307" s="608"/>
      <c r="BJ307" s="57">
        <f t="shared" ref="BJ307:BJ313" si="1042">SUM(BF307,BH307)</f>
        <v>0</v>
      </c>
      <c r="BK307" s="608"/>
      <c r="BL307" s="57">
        <v>0</v>
      </c>
      <c r="BM307" s="131"/>
      <c r="BN307" s="57">
        <f>SUM(BN303:BN306)</f>
        <v>0</v>
      </c>
      <c r="BO307" s="409"/>
      <c r="BP307" s="409"/>
      <c r="BQ307" s="409"/>
    </row>
    <row r="308" spans="1:69" s="27" customFormat="1" ht="5.0999999999999996" customHeight="1" x14ac:dyDescent="0.2">
      <c r="A308" s="170"/>
      <c r="B308" s="128"/>
      <c r="C308" s="32"/>
      <c r="F308" s="51"/>
      <c r="G308" s="226"/>
      <c r="H308" s="52"/>
      <c r="I308" s="154"/>
      <c r="J308" s="227"/>
      <c r="K308" s="226"/>
      <c r="L308" s="52"/>
      <c r="M308" s="154"/>
      <c r="N308" s="227"/>
      <c r="O308" s="226"/>
      <c r="P308" s="52"/>
      <c r="Q308" s="154"/>
      <c r="R308" s="227"/>
      <c r="S308" s="226"/>
      <c r="T308" s="52"/>
      <c r="U308" s="154"/>
      <c r="V308" s="227"/>
      <c r="W308" s="226"/>
      <c r="X308" s="52"/>
      <c r="Y308" s="154"/>
      <c r="Z308" s="227"/>
      <c r="AA308" s="226"/>
      <c r="AB308" s="52"/>
      <c r="AC308" s="154"/>
      <c r="AD308" s="227"/>
      <c r="AE308" s="226"/>
      <c r="AF308" s="52"/>
      <c r="AG308" s="154"/>
      <c r="AH308" s="227"/>
      <c r="AI308" s="226"/>
      <c r="AJ308" s="52"/>
      <c r="AK308" s="154"/>
      <c r="AL308" s="227"/>
      <c r="AM308" s="226"/>
      <c r="AN308" s="52"/>
      <c r="AO308" s="154"/>
      <c r="AP308" s="227"/>
      <c r="AQ308" s="226"/>
      <c r="AR308" s="52"/>
      <c r="AS308" s="154"/>
      <c r="AT308" s="227"/>
      <c r="AU308" s="226"/>
      <c r="AV308" s="52"/>
      <c r="AW308" s="154"/>
      <c r="AX308" s="227"/>
      <c r="AY308" s="226"/>
      <c r="AZ308" s="52"/>
      <c r="BA308" s="154"/>
      <c r="BB308" s="267"/>
      <c r="BC308" s="34"/>
      <c r="BD308" s="608"/>
      <c r="BE308" s="608"/>
      <c r="BF308" s="608"/>
      <c r="BG308" s="608"/>
      <c r="BH308" s="608"/>
      <c r="BI308" s="608"/>
      <c r="BJ308" s="608"/>
      <c r="BK308" s="608"/>
      <c r="BL308" s="608"/>
      <c r="BM308" s="131"/>
      <c r="BN308" s="608"/>
    </row>
    <row r="309" spans="1:69" x14ac:dyDescent="0.2">
      <c r="A309" s="170"/>
      <c r="B309" s="128"/>
      <c r="C309" s="614">
        <f>'General Fund Budget Summary'!A75</f>
        <v>51085</v>
      </c>
      <c r="D309" s="615"/>
      <c r="E309" s="615" t="str">
        <f>'General Fund Budget Summary'!C75</f>
        <v>Groceries/Meals</v>
      </c>
      <c r="F309" s="686">
        <v>500</v>
      </c>
      <c r="G309" s="617">
        <v>1</v>
      </c>
      <c r="H309" s="105"/>
      <c r="I309" s="735">
        <v>41.666666666666664</v>
      </c>
      <c r="J309" s="619">
        <f>I309*G309</f>
        <v>41.666666666666664</v>
      </c>
      <c r="K309" s="617">
        <f>G309</f>
        <v>1</v>
      </c>
      <c r="L309" s="248">
        <f>H309</f>
        <v>0</v>
      </c>
      <c r="M309" s="410">
        <f>I309</f>
        <v>41.666666666666664</v>
      </c>
      <c r="N309" s="212">
        <f>M309*K309</f>
        <v>41.666666666666664</v>
      </c>
      <c r="O309" s="211">
        <v>1</v>
      </c>
      <c r="P309" s="248">
        <f>L309</f>
        <v>0</v>
      </c>
      <c r="Q309" s="410">
        <f>M309</f>
        <v>41.666666666666664</v>
      </c>
      <c r="R309" s="212">
        <f>Q309*O309</f>
        <v>41.666666666666664</v>
      </c>
      <c r="S309" s="211">
        <v>1</v>
      </c>
      <c r="T309" s="248">
        <f>P309</f>
        <v>0</v>
      </c>
      <c r="U309" s="410">
        <f>Q309</f>
        <v>41.666666666666664</v>
      </c>
      <c r="V309" s="212">
        <f>U309*S309</f>
        <v>41.666666666666664</v>
      </c>
      <c r="W309" s="211">
        <v>1</v>
      </c>
      <c r="X309" s="248">
        <f>T309</f>
        <v>0</v>
      </c>
      <c r="Y309" s="410">
        <f>U309</f>
        <v>41.666666666666664</v>
      </c>
      <c r="Z309" s="212">
        <f>Y309*W309</f>
        <v>41.666666666666664</v>
      </c>
      <c r="AA309" s="211">
        <v>1</v>
      </c>
      <c r="AB309" s="248">
        <f>X309</f>
        <v>0</v>
      </c>
      <c r="AC309" s="410">
        <f>Y309</f>
        <v>41.666666666666664</v>
      </c>
      <c r="AD309" s="212">
        <f>AC309*AA309</f>
        <v>41.666666666666664</v>
      </c>
      <c r="AE309" s="211">
        <v>1</v>
      </c>
      <c r="AF309" s="248">
        <f>AB309</f>
        <v>0</v>
      </c>
      <c r="AG309" s="410">
        <f>AC309</f>
        <v>41.666666666666664</v>
      </c>
      <c r="AH309" s="212">
        <f>AG309*AE309</f>
        <v>41.666666666666664</v>
      </c>
      <c r="AI309" s="211">
        <v>1</v>
      </c>
      <c r="AJ309" s="248">
        <f>AF309</f>
        <v>0</v>
      </c>
      <c r="AK309" s="410">
        <f>AG309</f>
        <v>41.666666666666664</v>
      </c>
      <c r="AL309" s="212">
        <f>AK309*AI309</f>
        <v>41.666666666666664</v>
      </c>
      <c r="AM309" s="211">
        <v>1</v>
      </c>
      <c r="AN309" s="248">
        <f>AJ309</f>
        <v>0</v>
      </c>
      <c r="AO309" s="410">
        <f>AK309</f>
        <v>41.666666666666664</v>
      </c>
      <c r="AP309" s="212">
        <f>AO309*AM309</f>
        <v>41.666666666666664</v>
      </c>
      <c r="AQ309" s="211">
        <v>1</v>
      </c>
      <c r="AR309" s="248">
        <f>AN309</f>
        <v>0</v>
      </c>
      <c r="AS309" s="410">
        <f>AO309</f>
        <v>41.666666666666664</v>
      </c>
      <c r="AT309" s="212">
        <f>AS309*AQ309</f>
        <v>41.666666666666664</v>
      </c>
      <c r="AU309" s="211">
        <v>1</v>
      </c>
      <c r="AV309" s="248">
        <f>AR309</f>
        <v>0</v>
      </c>
      <c r="AW309" s="410">
        <f>AS309</f>
        <v>41.666666666666664</v>
      </c>
      <c r="AX309" s="212">
        <f>AW309*AU309</f>
        <v>41.666666666666664</v>
      </c>
      <c r="AY309" s="211">
        <v>1</v>
      </c>
      <c r="AZ309" s="248">
        <f>AV309</f>
        <v>0</v>
      </c>
      <c r="BA309" s="410">
        <f>AW309</f>
        <v>41.666666666666664</v>
      </c>
      <c r="BB309" s="620">
        <f>BA309*AY309</f>
        <v>41.666666666666664</v>
      </c>
      <c r="BC309" s="34"/>
      <c r="BD309" s="621">
        <f>SUM(BB309,AX309,AT309,AP309,AL309,AH309,AD309,Z309,R309,N309,J309,V309,)</f>
        <v>500.00000000000006</v>
      </c>
      <c r="BE309" s="608"/>
      <c r="BF309" s="621">
        <v>460.48</v>
      </c>
      <c r="BG309" s="608"/>
      <c r="BH309" s="621"/>
      <c r="BI309" s="608"/>
      <c r="BJ309" s="621">
        <f t="shared" si="1007"/>
        <v>460.48</v>
      </c>
      <c r="BK309" s="608"/>
      <c r="BL309" s="621">
        <v>300</v>
      </c>
      <c r="BM309" s="131"/>
      <c r="BN309" s="621">
        <v>165.25</v>
      </c>
      <c r="BO309" s="409"/>
      <c r="BP309" s="409"/>
      <c r="BQ309" s="409"/>
    </row>
    <row r="310" spans="1:69" x14ac:dyDescent="0.2">
      <c r="A310" s="170"/>
      <c r="B310" s="128"/>
      <c r="C310" s="41"/>
      <c r="D310" s="42"/>
      <c r="E310" s="42"/>
      <c r="F310" s="616"/>
      <c r="G310" s="617"/>
      <c r="H310" s="591"/>
      <c r="I310" s="618"/>
      <c r="J310" s="619">
        <f>I310*G310</f>
        <v>0</v>
      </c>
      <c r="K310" s="617"/>
      <c r="L310" s="594">
        <f>H310</f>
        <v>0</v>
      </c>
      <c r="M310" s="592"/>
      <c r="N310" s="593">
        <f>M310*K310</f>
        <v>0</v>
      </c>
      <c r="O310" s="590"/>
      <c r="P310" s="594">
        <f>L310</f>
        <v>0</v>
      </c>
      <c r="Q310" s="592"/>
      <c r="R310" s="593">
        <f>Q310*O310</f>
        <v>0</v>
      </c>
      <c r="S310" s="590"/>
      <c r="T310" s="594">
        <f>P310</f>
        <v>0</v>
      </c>
      <c r="U310" s="592"/>
      <c r="V310" s="593">
        <f>U310*S310</f>
        <v>0</v>
      </c>
      <c r="W310" s="590"/>
      <c r="X310" s="594">
        <f>T310</f>
        <v>0</v>
      </c>
      <c r="Y310" s="592"/>
      <c r="Z310" s="593">
        <f>Y310*W310</f>
        <v>0</v>
      </c>
      <c r="AA310" s="590"/>
      <c r="AB310" s="594">
        <f>X310</f>
        <v>0</v>
      </c>
      <c r="AC310" s="592"/>
      <c r="AD310" s="593">
        <f>AC310*AA310</f>
        <v>0</v>
      </c>
      <c r="AE310" s="590"/>
      <c r="AF310" s="594">
        <f>AB310</f>
        <v>0</v>
      </c>
      <c r="AG310" s="592"/>
      <c r="AH310" s="593">
        <f>AG310*AE310</f>
        <v>0</v>
      </c>
      <c r="AI310" s="590"/>
      <c r="AJ310" s="594">
        <f>AF310</f>
        <v>0</v>
      </c>
      <c r="AK310" s="592"/>
      <c r="AL310" s="593">
        <f>AK310*AI310</f>
        <v>0</v>
      </c>
      <c r="AM310" s="590"/>
      <c r="AN310" s="594">
        <f>AJ310</f>
        <v>0</v>
      </c>
      <c r="AO310" s="592"/>
      <c r="AP310" s="593">
        <f>AO310*AM310</f>
        <v>0</v>
      </c>
      <c r="AQ310" s="590"/>
      <c r="AR310" s="594">
        <f>AN310</f>
        <v>0</v>
      </c>
      <c r="AS310" s="592"/>
      <c r="AT310" s="593">
        <f>AS310*AQ310</f>
        <v>0</v>
      </c>
      <c r="AU310" s="590"/>
      <c r="AV310" s="594">
        <f>AR310</f>
        <v>0</v>
      </c>
      <c r="AW310" s="592"/>
      <c r="AX310" s="593">
        <f>AW310*AU310</f>
        <v>0</v>
      </c>
      <c r="AY310" s="590"/>
      <c r="AZ310" s="594">
        <f>AV310</f>
        <v>0</v>
      </c>
      <c r="BA310" s="618"/>
      <c r="BB310" s="620">
        <f>BA310*AY310</f>
        <v>0</v>
      </c>
      <c r="BC310" s="34"/>
      <c r="BD310" s="622">
        <f>SUM(BB310,AX310,AT310,AP310,AL310,AH310,AD310,Z310,R310,N310,J310,V310,)</f>
        <v>0</v>
      </c>
      <c r="BE310" s="623"/>
      <c r="BF310" s="622">
        <v>0</v>
      </c>
      <c r="BG310" s="623"/>
      <c r="BH310" s="622">
        <v>0</v>
      </c>
      <c r="BI310" s="623"/>
      <c r="BJ310" s="622"/>
      <c r="BK310" s="623"/>
      <c r="BL310" s="622">
        <v>0</v>
      </c>
      <c r="BM310" s="131"/>
      <c r="BN310" s="622"/>
      <c r="BO310" s="409"/>
      <c r="BP310" s="409"/>
      <c r="BQ310" s="409"/>
    </row>
    <row r="311" spans="1:69" x14ac:dyDescent="0.2">
      <c r="A311" s="170"/>
      <c r="B311" s="128"/>
      <c r="C311" s="41"/>
      <c r="D311" s="42"/>
      <c r="E311" s="42"/>
      <c r="F311" s="616"/>
      <c r="G311" s="617"/>
      <c r="H311" s="106"/>
      <c r="I311" s="618"/>
      <c r="J311" s="619">
        <f>I311*G311</f>
        <v>0</v>
      </c>
      <c r="K311" s="617"/>
      <c r="L311" s="249">
        <f>H311</f>
        <v>0</v>
      </c>
      <c r="M311" s="411"/>
      <c r="N311" s="214">
        <f>M311*K311</f>
        <v>0</v>
      </c>
      <c r="O311" s="213"/>
      <c r="P311" s="249">
        <f>L311</f>
        <v>0</v>
      </c>
      <c r="Q311" s="411"/>
      <c r="R311" s="214">
        <f>Q311*O311</f>
        <v>0</v>
      </c>
      <c r="S311" s="213"/>
      <c r="T311" s="249">
        <f>P311</f>
        <v>0</v>
      </c>
      <c r="U311" s="411"/>
      <c r="V311" s="214">
        <f>U311*S311</f>
        <v>0</v>
      </c>
      <c r="W311" s="213"/>
      <c r="X311" s="249">
        <f>T311</f>
        <v>0</v>
      </c>
      <c r="Y311" s="411"/>
      <c r="Z311" s="214">
        <f>Y311*W311</f>
        <v>0</v>
      </c>
      <c r="AA311" s="213"/>
      <c r="AB311" s="249">
        <f>X311</f>
        <v>0</v>
      </c>
      <c r="AC311" s="411"/>
      <c r="AD311" s="214">
        <f>AC311*AA311</f>
        <v>0</v>
      </c>
      <c r="AE311" s="213"/>
      <c r="AF311" s="249">
        <f>AB311</f>
        <v>0</v>
      </c>
      <c r="AG311" s="411"/>
      <c r="AH311" s="214">
        <f>AG311*AE311</f>
        <v>0</v>
      </c>
      <c r="AI311" s="213"/>
      <c r="AJ311" s="249">
        <f>AF311</f>
        <v>0</v>
      </c>
      <c r="AK311" s="411"/>
      <c r="AL311" s="214">
        <f>AK311*AI311</f>
        <v>0</v>
      </c>
      <c r="AM311" s="213"/>
      <c r="AN311" s="249">
        <f>AJ311</f>
        <v>0</v>
      </c>
      <c r="AO311" s="411"/>
      <c r="AP311" s="214">
        <f>AO311*AM311</f>
        <v>0</v>
      </c>
      <c r="AQ311" s="213"/>
      <c r="AR311" s="249">
        <f>AN311</f>
        <v>0</v>
      </c>
      <c r="AS311" s="411"/>
      <c r="AT311" s="214">
        <f>AS311*AQ311</f>
        <v>0</v>
      </c>
      <c r="AU311" s="213"/>
      <c r="AV311" s="249">
        <f>AR311</f>
        <v>0</v>
      </c>
      <c r="AW311" s="411"/>
      <c r="AX311" s="214">
        <f>AW311*AU311</f>
        <v>0</v>
      </c>
      <c r="AY311" s="213"/>
      <c r="AZ311" s="249">
        <f>AV311</f>
        <v>0</v>
      </c>
      <c r="BA311" s="618"/>
      <c r="BB311" s="620">
        <f>BA311*AY311</f>
        <v>0</v>
      </c>
      <c r="BC311" s="34"/>
      <c r="BD311" s="622">
        <f>SUM(BB311,AX311,AT311,AP311,AL311,AH311,AD311,Z311,R311,N311,J311,V311,)</f>
        <v>0</v>
      </c>
      <c r="BE311" s="623"/>
      <c r="BF311" s="622">
        <v>0</v>
      </c>
      <c r="BG311" s="623"/>
      <c r="BH311" s="622">
        <v>0</v>
      </c>
      <c r="BI311" s="623"/>
      <c r="BJ311" s="622"/>
      <c r="BK311" s="623"/>
      <c r="BL311" s="622">
        <v>0</v>
      </c>
      <c r="BM311" s="131"/>
      <c r="BN311" s="622"/>
      <c r="BO311" s="409"/>
      <c r="BP311" s="409"/>
      <c r="BQ311" s="409"/>
    </row>
    <row r="312" spans="1:69" x14ac:dyDescent="0.2">
      <c r="A312" s="170"/>
      <c r="B312" s="128"/>
      <c r="C312" s="41"/>
      <c r="D312" s="42"/>
      <c r="E312" s="42"/>
      <c r="F312" s="616"/>
      <c r="G312" s="617"/>
      <c r="H312" s="106"/>
      <c r="I312" s="618"/>
      <c r="J312" s="619">
        <f>G312*I312</f>
        <v>0</v>
      </c>
      <c r="K312" s="617"/>
      <c r="L312" s="249">
        <f>H312</f>
        <v>0</v>
      </c>
      <c r="M312" s="411"/>
      <c r="N312" s="214">
        <f>M312*K312</f>
        <v>0</v>
      </c>
      <c r="O312" s="213"/>
      <c r="P312" s="249">
        <f>L312</f>
        <v>0</v>
      </c>
      <c r="Q312" s="411"/>
      <c r="R312" s="214">
        <f>Q312*O312</f>
        <v>0</v>
      </c>
      <c r="S312" s="213"/>
      <c r="T312" s="249">
        <f>P312</f>
        <v>0</v>
      </c>
      <c r="U312" s="411"/>
      <c r="V312" s="214">
        <f>U312*S312</f>
        <v>0</v>
      </c>
      <c r="W312" s="213"/>
      <c r="X312" s="249">
        <f>T312</f>
        <v>0</v>
      </c>
      <c r="Y312" s="411"/>
      <c r="Z312" s="214">
        <f>Y312*W312</f>
        <v>0</v>
      </c>
      <c r="AA312" s="213"/>
      <c r="AB312" s="249">
        <f>X312</f>
        <v>0</v>
      </c>
      <c r="AC312" s="411"/>
      <c r="AD312" s="214">
        <f>AC312*AA312</f>
        <v>0</v>
      </c>
      <c r="AE312" s="213"/>
      <c r="AF312" s="249">
        <f>AB312</f>
        <v>0</v>
      </c>
      <c r="AG312" s="411"/>
      <c r="AH312" s="214">
        <f>AG312*AE312</f>
        <v>0</v>
      </c>
      <c r="AI312" s="213"/>
      <c r="AJ312" s="249">
        <f>AF312</f>
        <v>0</v>
      </c>
      <c r="AK312" s="411"/>
      <c r="AL312" s="214">
        <f>AK312*AI312</f>
        <v>0</v>
      </c>
      <c r="AM312" s="213"/>
      <c r="AN312" s="249">
        <f>AJ312</f>
        <v>0</v>
      </c>
      <c r="AO312" s="411"/>
      <c r="AP312" s="214">
        <f>AO312*AM312</f>
        <v>0</v>
      </c>
      <c r="AQ312" s="213"/>
      <c r="AR312" s="249">
        <f>AN312</f>
        <v>0</v>
      </c>
      <c r="AS312" s="411"/>
      <c r="AT312" s="214">
        <f>AS312*AQ312</f>
        <v>0</v>
      </c>
      <c r="AU312" s="213"/>
      <c r="AV312" s="249">
        <f>AR312</f>
        <v>0</v>
      </c>
      <c r="AW312" s="411"/>
      <c r="AX312" s="214">
        <f>AW312*AU312</f>
        <v>0</v>
      </c>
      <c r="AY312" s="213"/>
      <c r="AZ312" s="249">
        <f>AV312</f>
        <v>0</v>
      </c>
      <c r="BA312" s="618"/>
      <c r="BB312" s="620">
        <f>AY312*BA312</f>
        <v>0</v>
      </c>
      <c r="BC312" s="34"/>
      <c r="BD312" s="622">
        <f>SUM(BB312,AX312,AT312,AP312,AL312,AH312,AD312,Z312,R312,N312,J312,V312,)</f>
        <v>0</v>
      </c>
      <c r="BE312" s="623"/>
      <c r="BF312" s="622">
        <v>0</v>
      </c>
      <c r="BG312" s="623"/>
      <c r="BH312" s="622">
        <v>0</v>
      </c>
      <c r="BI312" s="623"/>
      <c r="BJ312" s="622"/>
      <c r="BK312" s="623"/>
      <c r="BL312" s="622">
        <v>0</v>
      </c>
      <c r="BM312" s="131"/>
      <c r="BN312" s="622"/>
      <c r="BO312" s="409"/>
      <c r="BP312" s="409"/>
      <c r="BQ312" s="409"/>
    </row>
    <row r="313" spans="1:69" x14ac:dyDescent="0.2">
      <c r="A313" s="170"/>
      <c r="B313" s="128"/>
      <c r="C313" s="48"/>
      <c r="D313" s="43"/>
      <c r="E313" s="43"/>
      <c r="F313" s="624"/>
      <c r="G313" s="581"/>
      <c r="H313" s="582"/>
      <c r="I313" s="104" t="s">
        <v>132</v>
      </c>
      <c r="J313" s="619">
        <f>SUM(J309:J312)</f>
        <v>41.666666666666664</v>
      </c>
      <c r="K313" s="581"/>
      <c r="L313" s="582"/>
      <c r="M313" s="104" t="s">
        <v>118</v>
      </c>
      <c r="N313" s="619">
        <f>SUM(N309:N312)</f>
        <v>41.666666666666664</v>
      </c>
      <c r="O313" s="581"/>
      <c r="P313" s="582"/>
      <c r="Q313" s="625" t="s">
        <v>119</v>
      </c>
      <c r="R313" s="619">
        <f>SUM(R309:R312)</f>
        <v>41.666666666666664</v>
      </c>
      <c r="S313" s="581"/>
      <c r="T313" s="582"/>
      <c r="U313" s="625" t="s">
        <v>120</v>
      </c>
      <c r="V313" s="619">
        <f>SUM(V309:V312)</f>
        <v>41.666666666666664</v>
      </c>
      <c r="W313" s="581"/>
      <c r="X313" s="582"/>
      <c r="Y313" s="625" t="s">
        <v>121</v>
      </c>
      <c r="Z313" s="619">
        <f>SUM(Z309:Z312)</f>
        <v>41.666666666666664</v>
      </c>
      <c r="AA313" s="581"/>
      <c r="AB313" s="582"/>
      <c r="AC313" s="625" t="s">
        <v>122</v>
      </c>
      <c r="AD313" s="619">
        <f>SUM(AD309:AD312)</f>
        <v>41.666666666666664</v>
      </c>
      <c r="AE313" s="581"/>
      <c r="AF313" s="582"/>
      <c r="AG313" s="625" t="s">
        <v>123</v>
      </c>
      <c r="AH313" s="619">
        <f>SUM(AH309:AH312)</f>
        <v>41.666666666666664</v>
      </c>
      <c r="AI313" s="581"/>
      <c r="AJ313" s="582"/>
      <c r="AK313" s="625" t="s">
        <v>124</v>
      </c>
      <c r="AL313" s="619">
        <f>SUM(AL309:AL312)</f>
        <v>41.666666666666664</v>
      </c>
      <c r="AM313" s="581"/>
      <c r="AN313" s="582"/>
      <c r="AO313" s="625" t="s">
        <v>125</v>
      </c>
      <c r="AP313" s="619">
        <f>SUM(AP309:AP312)</f>
        <v>41.666666666666664</v>
      </c>
      <c r="AQ313" s="581"/>
      <c r="AR313" s="582"/>
      <c r="AS313" s="625" t="s">
        <v>126</v>
      </c>
      <c r="AT313" s="619">
        <f>SUM(AT309:AT312)</f>
        <v>41.666666666666664</v>
      </c>
      <c r="AU313" s="581"/>
      <c r="AV313" s="582"/>
      <c r="AW313" s="625" t="s">
        <v>127</v>
      </c>
      <c r="AX313" s="619">
        <f>SUM(AX309:AX312)</f>
        <v>41.666666666666664</v>
      </c>
      <c r="AY313" s="581"/>
      <c r="AZ313" s="582"/>
      <c r="BA313" s="625" t="s">
        <v>128</v>
      </c>
      <c r="BB313" s="620">
        <f>SUM(BB309:BB312)</f>
        <v>41.666666666666664</v>
      </c>
      <c r="BC313" s="34"/>
      <c r="BD313" s="57">
        <f>SUM(BD309:BD312)</f>
        <v>500.00000000000006</v>
      </c>
      <c r="BE313" s="608"/>
      <c r="BF313" s="57">
        <f>SUM(BF309:BF312)</f>
        <v>460.48</v>
      </c>
      <c r="BG313" s="608"/>
      <c r="BH313" s="57">
        <f>SUM(BH309:BH312)</f>
        <v>0</v>
      </c>
      <c r="BI313" s="608"/>
      <c r="BJ313" s="57">
        <f t="shared" si="1042"/>
        <v>460.48</v>
      </c>
      <c r="BK313" s="608"/>
      <c r="BL313" s="57">
        <v>300</v>
      </c>
      <c r="BM313" s="131"/>
      <c r="BN313" s="57">
        <f>SUM(BN309:BN312)</f>
        <v>165.25</v>
      </c>
      <c r="BO313" s="409"/>
      <c r="BP313" s="409"/>
      <c r="BQ313" s="409"/>
    </row>
    <row r="314" spans="1:69" s="409" customFormat="1" ht="5.0999999999999996" customHeight="1" x14ac:dyDescent="0.2">
      <c r="A314" s="170"/>
      <c r="B314" s="128"/>
      <c r="C314" s="32"/>
      <c r="D314" s="27"/>
      <c r="E314" s="27"/>
      <c r="F314" s="51"/>
      <c r="G314" s="226"/>
      <c r="H314" s="52"/>
      <c r="I314" s="431"/>
      <c r="J314" s="227"/>
      <c r="K314" s="226"/>
      <c r="L314" s="52"/>
      <c r="M314" s="431"/>
      <c r="N314" s="227"/>
      <c r="O314" s="226"/>
      <c r="P314" s="52"/>
      <c r="Q314" s="431"/>
      <c r="R314" s="227"/>
      <c r="S314" s="226"/>
      <c r="T314" s="52"/>
      <c r="U314" s="431"/>
      <c r="V314" s="227"/>
      <c r="W314" s="226"/>
      <c r="X314" s="52"/>
      <c r="Y314" s="431"/>
      <c r="Z314" s="227"/>
      <c r="AA314" s="226"/>
      <c r="AB314" s="52"/>
      <c r="AC314" s="431"/>
      <c r="AD314" s="227"/>
      <c r="AE314" s="226"/>
      <c r="AF314" s="52"/>
      <c r="AG314" s="431"/>
      <c r="AH314" s="227"/>
      <c r="AI314" s="226"/>
      <c r="AJ314" s="52"/>
      <c r="AK314" s="431"/>
      <c r="AL314" s="227"/>
      <c r="AM314" s="226"/>
      <c r="AN314" s="52"/>
      <c r="AO314" s="431"/>
      <c r="AP314" s="227"/>
      <c r="AQ314" s="226"/>
      <c r="AR314" s="52"/>
      <c r="AS314" s="431"/>
      <c r="AT314" s="227"/>
      <c r="AU314" s="226"/>
      <c r="AV314" s="52"/>
      <c r="AW314" s="431"/>
      <c r="AX314" s="227"/>
      <c r="AY314" s="226"/>
      <c r="AZ314" s="52"/>
      <c r="BA314" s="431"/>
      <c r="BB314" s="267"/>
      <c r="BC314" s="34"/>
      <c r="BD314" s="11"/>
      <c r="BE314" s="608"/>
      <c r="BF314" s="608"/>
      <c r="BG314" s="608"/>
      <c r="BH314" s="608"/>
      <c r="BI314" s="608"/>
      <c r="BJ314" s="608"/>
      <c r="BK314" s="608"/>
      <c r="BL314" s="11"/>
      <c r="BM314" s="131"/>
      <c r="BN314" s="11"/>
    </row>
    <row r="315" spans="1:69" s="443" customFormat="1" ht="15" x14ac:dyDescent="0.25">
      <c r="A315" s="434"/>
      <c r="B315" s="435"/>
      <c r="C315" s="436"/>
      <c r="D315" s="437"/>
      <c r="E315" s="437"/>
      <c r="F315" s="238" t="s">
        <v>152</v>
      </c>
      <c r="G315" s="438"/>
      <c r="H315" s="439"/>
      <c r="I315" s="440"/>
      <c r="J315" s="441">
        <f>SUM(J221,J241,J247,J253,J259,J271,J277,J283,J289,J301,J307,J313,J295,J265)</f>
        <v>23391.456666666669</v>
      </c>
      <c r="K315" s="438"/>
      <c r="L315" s="439"/>
      <c r="M315" s="439"/>
      <c r="N315" s="441">
        <f>SUM(N221,N241,N247,N253,N259,N271,N277,N283,N289,N301,N307,N313,N295,N265)</f>
        <v>6233.4566666666678</v>
      </c>
      <c r="O315" s="438"/>
      <c r="P315" s="439"/>
      <c r="Q315" s="440"/>
      <c r="R315" s="441">
        <f>SUM(R221,R241,R247,R253,R259,R271,R277,R283,R289,R301,R307,R313,R295,R265)</f>
        <v>6233.4566666666678</v>
      </c>
      <c r="S315" s="438"/>
      <c r="T315" s="439"/>
      <c r="U315" s="440"/>
      <c r="V315" s="441">
        <f>SUM(V221,V241,V247,V253,V259,V271,V277,V283,V289,V301,V307,V313,V295,V265)</f>
        <v>6233.4566666666678</v>
      </c>
      <c r="W315" s="438"/>
      <c r="X315" s="439"/>
      <c r="Y315" s="440"/>
      <c r="Z315" s="441">
        <f>SUM(Z221,Z241,Z247,Z253,Z259,Z271,Z277,Z283,Z289,Z301,Z307,Z313,Z295,Z265)</f>
        <v>6233.4566666666678</v>
      </c>
      <c r="AA315" s="438"/>
      <c r="AB315" s="439"/>
      <c r="AC315" s="440"/>
      <c r="AD315" s="441">
        <f>SUM(AD221,AD241,AD247,AD253,AD259,AD271,AD277,AD283,AD289,AD301,AD307,AD313,AD295,AD265)</f>
        <v>5233.4566666666678</v>
      </c>
      <c r="AE315" s="438"/>
      <c r="AF315" s="439"/>
      <c r="AG315" s="440"/>
      <c r="AH315" s="441">
        <f>SUM(AH221,AH241,AH247,AH253,AH259,AH271,AH277,AH283,AH289,AH301,AH307,AH313,AH265,AH295)</f>
        <v>5233.4566666666678</v>
      </c>
      <c r="AI315" s="438"/>
      <c r="AJ315" s="439"/>
      <c r="AK315" s="440"/>
      <c r="AL315" s="441">
        <f>SUM(AL221,AL241,AL247,AL253,AL259,AL271,AL277,AL283,AL289,AL301,AL307,AL313,AL295,AL265)</f>
        <v>5233.4566666666678</v>
      </c>
      <c r="AM315" s="438"/>
      <c r="AN315" s="439"/>
      <c r="AO315" s="440"/>
      <c r="AP315" s="441">
        <f>SUM(AP221,AP241,AP247,AP253,AP259,AP271,AP277,AP283,AP289,AP301,AP307,AP313,AP265,AP295)</f>
        <v>5233.4566666666678</v>
      </c>
      <c r="AQ315" s="438"/>
      <c r="AR315" s="439"/>
      <c r="AS315" s="440"/>
      <c r="AT315" s="441">
        <f>SUM(AT221,AT241,AT247,AT253,AT259,AT271,AT277,AT283,AT289,AT301,AT307,AT313,AT265,AT295)</f>
        <v>5233.4566666666678</v>
      </c>
      <c r="AU315" s="438"/>
      <c r="AV315" s="439"/>
      <c r="AW315" s="440"/>
      <c r="AX315" s="441">
        <f>SUM(AX221,AX241,AX247,AX253,AX259,AX271,AX277,AX283,AX289,AX301,AX307,AX313,AX265,AX295)</f>
        <v>6233.4566666666678</v>
      </c>
      <c r="AY315" s="438"/>
      <c r="AZ315" s="439"/>
      <c r="BA315" s="440"/>
      <c r="BB315" s="441">
        <f>SUM(BB221,BB241,BB247,BB253,BB259,BB271,BB277,BB283,BB289,BB301,BB307,BB313,BB265,BB295)</f>
        <v>6233.4566666666678</v>
      </c>
      <c r="BC315" s="440"/>
      <c r="BD315" s="442">
        <f>SUM(BD241,BD247,BD253,BD259,BD271,BD277,BD283,BD289,BD301,BD307,BD313,BD265)</f>
        <v>68959.48</v>
      </c>
      <c r="BE315" s="117">
        <f>SUM(BE221,BE241,BE247,BE253,BE259,BE271,BE277,BE283,BE289,BE301,BE307,BE313,BE265)</f>
        <v>0</v>
      </c>
      <c r="BF315" s="442">
        <f>SUM(BF241,BF247,BF253,BF259,BF271,BF277,BF283,BF289,BF301,BF307,BF313,BF265,BF295)</f>
        <v>46049.9</v>
      </c>
      <c r="BG315" s="117"/>
      <c r="BH315" s="442">
        <f>SUM(BH241,BH247,BH253,BH259,BH271,BH277,BH283,BH289,BH301,BH307,BH313,BH265,BH295)</f>
        <v>5131.6899999999996</v>
      </c>
      <c r="BI315" s="117"/>
      <c r="BJ315" s="442">
        <f>SUM(BJ241,BJ247,BJ253,BJ259,BJ271,BJ277,BJ283,BJ289,BJ301,BJ307,BJ313,BJ265,BJ295)</f>
        <v>51181.590000000011</v>
      </c>
      <c r="BK315" s="117"/>
      <c r="BL315" s="442">
        <f>SUM(BL241,BL247,BL253,BL259,BL271,BL277,BL283,BL289,BL301,BL307,BL313,BL265,BL295)</f>
        <v>56658</v>
      </c>
      <c r="BM315" s="131"/>
      <c r="BN315" s="442">
        <f>SUM(BN313,BN307,BN301,BN295,BN289,BN283,BN277,BN271,BN265,BN259,BN253,BN247,BN241)</f>
        <v>42806.799999999996</v>
      </c>
    </row>
    <row r="316" spans="1:69" s="116" customFormat="1" ht="5.0999999999999996" customHeight="1" x14ac:dyDescent="0.25">
      <c r="A316" s="171"/>
      <c r="B316" s="129"/>
      <c r="C316" s="113"/>
      <c r="D316" s="114"/>
      <c r="E316" s="114"/>
      <c r="F316" s="238"/>
      <c r="G316" s="216"/>
      <c r="H316" s="115"/>
      <c r="I316" s="56"/>
      <c r="J316" s="217"/>
      <c r="K316" s="216"/>
      <c r="L316" s="115"/>
      <c r="M316" s="115"/>
      <c r="N316" s="217"/>
      <c r="O316" s="216"/>
      <c r="P316" s="115"/>
      <c r="Q316" s="56"/>
      <c r="R316" s="217"/>
      <c r="S316" s="216"/>
      <c r="T316" s="115"/>
      <c r="U316" s="56"/>
      <c r="V316" s="217"/>
      <c r="W316" s="216"/>
      <c r="X316" s="115"/>
      <c r="Y316" s="56"/>
      <c r="Z316" s="217"/>
      <c r="AA316" s="216"/>
      <c r="AB316" s="115"/>
      <c r="AC316" s="56"/>
      <c r="AD316" s="217"/>
      <c r="AE316" s="216"/>
      <c r="AF316" s="115"/>
      <c r="AG316" s="56"/>
      <c r="AH316" s="217"/>
      <c r="AI316" s="216"/>
      <c r="AJ316" s="115"/>
      <c r="AK316" s="56"/>
      <c r="AL316" s="217"/>
      <c r="AM316" s="216"/>
      <c r="AN316" s="115"/>
      <c r="AO316" s="56"/>
      <c r="AP316" s="217"/>
      <c r="AQ316" s="216"/>
      <c r="AR316" s="115"/>
      <c r="AS316" s="56"/>
      <c r="AT316" s="217"/>
      <c r="AU316" s="216"/>
      <c r="AV316" s="115"/>
      <c r="AW316" s="56"/>
      <c r="AX316" s="217"/>
      <c r="AY316" s="216"/>
      <c r="AZ316" s="115"/>
      <c r="BA316" s="56"/>
      <c r="BB316" s="217"/>
      <c r="BC316" s="56"/>
      <c r="BD316" s="172"/>
      <c r="BE316" s="117"/>
      <c r="BF316" s="172"/>
      <c r="BG316" s="117"/>
      <c r="BH316" s="172"/>
      <c r="BI316" s="117"/>
      <c r="BJ316" s="172"/>
      <c r="BK316" s="117"/>
      <c r="BL316" s="172"/>
      <c r="BM316" s="130"/>
      <c r="BN316" s="172"/>
    </row>
    <row r="317" spans="1:69" s="409" customFormat="1" x14ac:dyDescent="0.2">
      <c r="A317" s="170"/>
      <c r="B317" s="128"/>
      <c r="C317" s="599">
        <f>'General Fund Budget Summary'!A78</f>
        <v>52000</v>
      </c>
      <c r="D317" s="600" t="str">
        <f>'General Fund Budget Summary'!B78</f>
        <v>Office Equipment &amp; Computer Expense</v>
      </c>
      <c r="E317" s="601"/>
      <c r="F317" s="602"/>
      <c r="G317" s="603"/>
      <c r="H317" s="604"/>
      <c r="I317" s="605"/>
      <c r="J317" s="606"/>
      <c r="K317" s="603"/>
      <c r="L317" s="604"/>
      <c r="M317" s="605"/>
      <c r="N317" s="606"/>
      <c r="O317" s="603"/>
      <c r="P317" s="604"/>
      <c r="Q317" s="605"/>
      <c r="R317" s="606"/>
      <c r="S317" s="603"/>
      <c r="T317" s="604"/>
      <c r="U317" s="605"/>
      <c r="V317" s="606"/>
      <c r="W317" s="603"/>
      <c r="X317" s="604"/>
      <c r="Y317" s="605"/>
      <c r="Z317" s="606"/>
      <c r="AA317" s="603"/>
      <c r="AB317" s="604"/>
      <c r="AC317" s="605"/>
      <c r="AD317" s="606"/>
      <c r="AE317" s="603"/>
      <c r="AF317" s="604"/>
      <c r="AG317" s="605"/>
      <c r="AH317" s="606"/>
      <c r="AI317" s="603"/>
      <c r="AJ317" s="604"/>
      <c r="AK317" s="605"/>
      <c r="AL317" s="606"/>
      <c r="AM317" s="603"/>
      <c r="AN317" s="604"/>
      <c r="AO317" s="605"/>
      <c r="AP317" s="606"/>
      <c r="AQ317" s="603"/>
      <c r="AR317" s="604"/>
      <c r="AS317" s="605"/>
      <c r="AT317" s="606"/>
      <c r="AU317" s="603"/>
      <c r="AV317" s="604"/>
      <c r="AW317" s="605"/>
      <c r="AX317" s="606"/>
      <c r="AY317" s="603"/>
      <c r="AZ317" s="604"/>
      <c r="BA317" s="605"/>
      <c r="BB317" s="607"/>
      <c r="BC317" s="34"/>
      <c r="BD317" s="608"/>
      <c r="BE317" s="608"/>
      <c r="BF317" s="608"/>
      <c r="BG317" s="608"/>
      <c r="BH317" s="608"/>
      <c r="BI317" s="608"/>
      <c r="BJ317" s="608"/>
      <c r="BK317" s="608"/>
      <c r="BL317" s="608"/>
      <c r="BM317" s="131"/>
      <c r="BN317" s="608"/>
    </row>
    <row r="318" spans="1:69" s="27" customFormat="1" ht="5.0999999999999996" customHeight="1" x14ac:dyDescent="0.2">
      <c r="A318" s="170"/>
      <c r="B318" s="128"/>
      <c r="C318" s="32"/>
      <c r="F318" s="51"/>
      <c r="G318" s="226"/>
      <c r="H318" s="52"/>
      <c r="I318" s="154"/>
      <c r="J318" s="227"/>
      <c r="K318" s="226"/>
      <c r="L318" s="52"/>
      <c r="M318" s="154"/>
      <c r="N318" s="227"/>
      <c r="O318" s="226"/>
      <c r="P318" s="52"/>
      <c r="Q318" s="154"/>
      <c r="R318" s="227"/>
      <c r="S318" s="226"/>
      <c r="T318" s="52"/>
      <c r="U318" s="154"/>
      <c r="V318" s="227"/>
      <c r="W318" s="226"/>
      <c r="X318" s="52"/>
      <c r="Y318" s="154"/>
      <c r="Z318" s="227"/>
      <c r="AA318" s="226"/>
      <c r="AB318" s="52"/>
      <c r="AC318" s="154"/>
      <c r="AD318" s="227"/>
      <c r="AE318" s="226"/>
      <c r="AF318" s="52"/>
      <c r="AG318" s="154"/>
      <c r="AH318" s="227"/>
      <c r="AI318" s="226"/>
      <c r="AJ318" s="52"/>
      <c r="AK318" s="154"/>
      <c r="AL318" s="227"/>
      <c r="AM318" s="226"/>
      <c r="AN318" s="52"/>
      <c r="AO318" s="154"/>
      <c r="AP318" s="227"/>
      <c r="AQ318" s="226"/>
      <c r="AR318" s="52"/>
      <c r="AS318" s="154"/>
      <c r="AT318" s="227"/>
      <c r="AU318" s="226"/>
      <c r="AV318" s="52"/>
      <c r="AW318" s="154"/>
      <c r="AX318" s="227"/>
      <c r="AY318" s="226"/>
      <c r="AZ318" s="52"/>
      <c r="BA318" s="154"/>
      <c r="BB318" s="267"/>
      <c r="BC318" s="34"/>
      <c r="BD318" s="608"/>
      <c r="BE318" s="608"/>
      <c r="BF318" s="608"/>
      <c r="BG318" s="608"/>
      <c r="BH318" s="608"/>
      <c r="BI318" s="608"/>
      <c r="BJ318" s="608"/>
      <c r="BK318" s="608"/>
      <c r="BL318" s="608"/>
      <c r="BM318" s="131"/>
      <c r="BN318" s="608"/>
    </row>
    <row r="319" spans="1:69" x14ac:dyDescent="0.2">
      <c r="A319" s="170"/>
      <c r="B319" s="128"/>
      <c r="C319" s="614">
        <f>'General Fund Budget Summary'!A79</f>
        <v>52010</v>
      </c>
      <c r="D319" s="615"/>
      <c r="E319" s="615" t="str">
        <f>'General Fund Budget Summary'!C79</f>
        <v>Office Equip Lease Expense</v>
      </c>
      <c r="F319" s="616" t="s">
        <v>573</v>
      </c>
      <c r="G319" s="617">
        <v>1</v>
      </c>
      <c r="H319" s="105" t="s">
        <v>100</v>
      </c>
      <c r="I319" s="736">
        <v>203.33333333333334</v>
      </c>
      <c r="J319" s="619">
        <f>I319*G319</f>
        <v>203.33333333333334</v>
      </c>
      <c r="K319" s="617">
        <f>G319</f>
        <v>1</v>
      </c>
      <c r="L319" s="248" t="str">
        <f>H319</f>
        <v>Admin</v>
      </c>
      <c r="M319" s="410">
        <f>I319</f>
        <v>203.33333333333334</v>
      </c>
      <c r="N319" s="212">
        <f>M319*K319</f>
        <v>203.33333333333334</v>
      </c>
      <c r="O319" s="617">
        <f>K319</f>
        <v>1</v>
      </c>
      <c r="P319" s="248" t="str">
        <f>L319</f>
        <v>Admin</v>
      </c>
      <c r="Q319" s="410">
        <f>M319</f>
        <v>203.33333333333334</v>
      </c>
      <c r="R319" s="212">
        <f>Q319*O319</f>
        <v>203.33333333333334</v>
      </c>
      <c r="S319" s="617">
        <f>O319</f>
        <v>1</v>
      </c>
      <c r="T319" s="248" t="str">
        <f>P319</f>
        <v>Admin</v>
      </c>
      <c r="U319" s="410">
        <f>Q319</f>
        <v>203.33333333333334</v>
      </c>
      <c r="V319" s="212">
        <f>U319*S319</f>
        <v>203.33333333333334</v>
      </c>
      <c r="W319" s="617">
        <f>S319</f>
        <v>1</v>
      </c>
      <c r="X319" s="248" t="str">
        <f>T319</f>
        <v>Admin</v>
      </c>
      <c r="Y319" s="410">
        <f>U319</f>
        <v>203.33333333333334</v>
      </c>
      <c r="Z319" s="212">
        <f>Y319*W319</f>
        <v>203.33333333333334</v>
      </c>
      <c r="AA319" s="617">
        <f>W319</f>
        <v>1</v>
      </c>
      <c r="AB319" s="248" t="str">
        <f>X319</f>
        <v>Admin</v>
      </c>
      <c r="AC319" s="410">
        <f>Y319</f>
        <v>203.33333333333334</v>
      </c>
      <c r="AD319" s="212">
        <f>AC319*AA319</f>
        <v>203.33333333333334</v>
      </c>
      <c r="AE319" s="617">
        <f>AA319</f>
        <v>1</v>
      </c>
      <c r="AF319" s="248" t="str">
        <f>AB319</f>
        <v>Admin</v>
      </c>
      <c r="AG319" s="410">
        <f>AC319</f>
        <v>203.33333333333334</v>
      </c>
      <c r="AH319" s="212">
        <f>AG319*AE319</f>
        <v>203.33333333333334</v>
      </c>
      <c r="AI319" s="617">
        <f>AE319</f>
        <v>1</v>
      </c>
      <c r="AJ319" s="248" t="str">
        <f>AF319</f>
        <v>Admin</v>
      </c>
      <c r="AK319" s="410">
        <f>AG319</f>
        <v>203.33333333333334</v>
      </c>
      <c r="AL319" s="212">
        <f>AK319*AI319</f>
        <v>203.33333333333334</v>
      </c>
      <c r="AM319" s="617">
        <f>AI319</f>
        <v>1</v>
      </c>
      <c r="AN319" s="248" t="str">
        <f>AJ319</f>
        <v>Admin</v>
      </c>
      <c r="AO319" s="410">
        <f>AK319</f>
        <v>203.33333333333334</v>
      </c>
      <c r="AP319" s="212">
        <f>AO319*AM319</f>
        <v>203.33333333333334</v>
      </c>
      <c r="AQ319" s="617">
        <f>AM319</f>
        <v>1</v>
      </c>
      <c r="AR319" s="248" t="str">
        <f>AN319</f>
        <v>Admin</v>
      </c>
      <c r="AS319" s="410">
        <f>AO319</f>
        <v>203.33333333333334</v>
      </c>
      <c r="AT319" s="212">
        <f>AS319*AQ319</f>
        <v>203.33333333333334</v>
      </c>
      <c r="AU319" s="617">
        <f>AQ319</f>
        <v>1</v>
      </c>
      <c r="AV319" s="248" t="str">
        <f>AR319</f>
        <v>Admin</v>
      </c>
      <c r="AW319" s="410">
        <f>AS319</f>
        <v>203.33333333333334</v>
      </c>
      <c r="AX319" s="212">
        <f>AW319*AU319</f>
        <v>203.33333333333334</v>
      </c>
      <c r="AY319" s="617">
        <f>AU319</f>
        <v>1</v>
      </c>
      <c r="AZ319" s="248" t="str">
        <f>AV319</f>
        <v>Admin</v>
      </c>
      <c r="BA319" s="410">
        <f>AW319</f>
        <v>203.33333333333334</v>
      </c>
      <c r="BB319" s="620">
        <f>BA319*AY319</f>
        <v>203.33333333333334</v>
      </c>
      <c r="BC319" s="34"/>
      <c r="BD319" s="621">
        <f>SUM(BB319,AX319,AT319,AP319,AL319,AH319,AD319,Z319,R319,N319,J319,V319,)</f>
        <v>2440</v>
      </c>
      <c r="BE319" s="608"/>
      <c r="BF319" s="621">
        <v>1706.86</v>
      </c>
      <c r="BG319" s="608"/>
      <c r="BH319" s="621">
        <v>927.86</v>
      </c>
      <c r="BI319" s="608"/>
      <c r="BJ319" s="621">
        <f>SUM(BF319,BH319)</f>
        <v>2634.72</v>
      </c>
      <c r="BK319" s="608"/>
      <c r="BL319" s="621">
        <v>2799.9599999999996</v>
      </c>
      <c r="BM319" s="131"/>
      <c r="BN319" s="621">
        <v>3050.41</v>
      </c>
      <c r="BO319" s="409"/>
      <c r="BP319" s="409"/>
      <c r="BQ319" s="409"/>
    </row>
    <row r="320" spans="1:69" x14ac:dyDescent="0.2">
      <c r="A320" s="170"/>
      <c r="B320" s="128"/>
      <c r="C320" s="41"/>
      <c r="D320" s="42"/>
      <c r="E320" s="42"/>
      <c r="F320" s="616"/>
      <c r="G320" s="617"/>
      <c r="H320" s="591"/>
      <c r="I320" s="618"/>
      <c r="J320" s="619">
        <f>I320*G320</f>
        <v>0</v>
      </c>
      <c r="K320" s="617"/>
      <c r="L320" s="594">
        <f>H320</f>
        <v>0</v>
      </c>
      <c r="M320" s="592"/>
      <c r="N320" s="593">
        <f>M320*K320</f>
        <v>0</v>
      </c>
      <c r="O320" s="590"/>
      <c r="P320" s="594">
        <f>L320</f>
        <v>0</v>
      </c>
      <c r="Q320" s="592"/>
      <c r="R320" s="593">
        <f>Q320*O320</f>
        <v>0</v>
      </c>
      <c r="S320" s="590"/>
      <c r="T320" s="594">
        <f>P320</f>
        <v>0</v>
      </c>
      <c r="U320" s="592"/>
      <c r="V320" s="593">
        <f>U320*S320</f>
        <v>0</v>
      </c>
      <c r="W320" s="590"/>
      <c r="X320" s="594">
        <f>T320</f>
        <v>0</v>
      </c>
      <c r="Y320" s="592"/>
      <c r="Z320" s="593">
        <f>Y320*W320</f>
        <v>0</v>
      </c>
      <c r="AA320" s="590"/>
      <c r="AB320" s="594">
        <f>X320</f>
        <v>0</v>
      </c>
      <c r="AC320" s="592"/>
      <c r="AD320" s="593">
        <f>AC320*AA320</f>
        <v>0</v>
      </c>
      <c r="AE320" s="590"/>
      <c r="AF320" s="594">
        <f>AB320</f>
        <v>0</v>
      </c>
      <c r="AG320" s="592"/>
      <c r="AH320" s="593">
        <f>AG320*AE320</f>
        <v>0</v>
      </c>
      <c r="AI320" s="590"/>
      <c r="AJ320" s="594">
        <f>AF320</f>
        <v>0</v>
      </c>
      <c r="AK320" s="592"/>
      <c r="AL320" s="593">
        <f>AK320*AI320</f>
        <v>0</v>
      </c>
      <c r="AM320" s="590"/>
      <c r="AN320" s="594">
        <f>AJ320</f>
        <v>0</v>
      </c>
      <c r="AO320" s="592"/>
      <c r="AP320" s="593">
        <f>AO320*AM320</f>
        <v>0</v>
      </c>
      <c r="AQ320" s="590"/>
      <c r="AR320" s="594">
        <f>AN320</f>
        <v>0</v>
      </c>
      <c r="AS320" s="592"/>
      <c r="AT320" s="593">
        <f>AS320*AQ320</f>
        <v>0</v>
      </c>
      <c r="AU320" s="590"/>
      <c r="AV320" s="594">
        <f>AR320</f>
        <v>0</v>
      </c>
      <c r="AW320" s="592"/>
      <c r="AX320" s="593">
        <f>AW320*AU320</f>
        <v>0</v>
      </c>
      <c r="AY320" s="590"/>
      <c r="AZ320" s="594">
        <f>AV320</f>
        <v>0</v>
      </c>
      <c r="BA320" s="618"/>
      <c r="BB320" s="620">
        <f>BA320*AY320</f>
        <v>0</v>
      </c>
      <c r="BC320" s="34"/>
      <c r="BD320" s="622">
        <f>SUM(BB320,AX320,AT320,AP320,AL320,AH320,AD320,Z320,R320,N320,J320,V320,)</f>
        <v>0</v>
      </c>
      <c r="BE320" s="623"/>
      <c r="BF320" s="711"/>
      <c r="BG320" s="623"/>
      <c r="BH320" s="711"/>
      <c r="BI320" s="623"/>
      <c r="BJ320" s="622">
        <v>0</v>
      </c>
      <c r="BK320" s="623"/>
      <c r="BL320" s="622">
        <v>0</v>
      </c>
      <c r="BM320" s="131"/>
      <c r="BN320" s="622"/>
      <c r="BO320" s="409"/>
      <c r="BP320" s="717"/>
      <c r="BQ320" s="409"/>
    </row>
    <row r="321" spans="1:69" x14ac:dyDescent="0.2">
      <c r="A321" s="170"/>
      <c r="B321" s="128"/>
      <c r="C321" s="41"/>
      <c r="D321" s="42"/>
      <c r="E321" s="42"/>
      <c r="F321" s="616"/>
      <c r="G321" s="617"/>
      <c r="H321" s="106"/>
      <c r="I321" s="618"/>
      <c r="J321" s="619">
        <f>I321*G321</f>
        <v>0</v>
      </c>
      <c r="K321" s="617"/>
      <c r="L321" s="249">
        <f>H321</f>
        <v>0</v>
      </c>
      <c r="M321" s="411"/>
      <c r="N321" s="214">
        <f>M321*K321</f>
        <v>0</v>
      </c>
      <c r="O321" s="213"/>
      <c r="P321" s="249">
        <f>L321</f>
        <v>0</v>
      </c>
      <c r="Q321" s="411"/>
      <c r="R321" s="214">
        <f>Q321*O321</f>
        <v>0</v>
      </c>
      <c r="S321" s="213"/>
      <c r="T321" s="249">
        <f>P321</f>
        <v>0</v>
      </c>
      <c r="U321" s="411"/>
      <c r="V321" s="214">
        <f>U321*S321</f>
        <v>0</v>
      </c>
      <c r="W321" s="213"/>
      <c r="X321" s="249">
        <f>T321</f>
        <v>0</v>
      </c>
      <c r="Y321" s="411"/>
      <c r="Z321" s="214">
        <f>Y321*W321</f>
        <v>0</v>
      </c>
      <c r="AA321" s="213"/>
      <c r="AB321" s="249">
        <f>X321</f>
        <v>0</v>
      </c>
      <c r="AC321" s="411"/>
      <c r="AD321" s="214">
        <f>AC321*AA321</f>
        <v>0</v>
      </c>
      <c r="AE321" s="213"/>
      <c r="AF321" s="249">
        <f>AB321</f>
        <v>0</v>
      </c>
      <c r="AG321" s="411"/>
      <c r="AH321" s="214">
        <f>AG321*AE321</f>
        <v>0</v>
      </c>
      <c r="AI321" s="213"/>
      <c r="AJ321" s="249">
        <f>AF321</f>
        <v>0</v>
      </c>
      <c r="AK321" s="411"/>
      <c r="AL321" s="214">
        <f>AK321*AI321</f>
        <v>0</v>
      </c>
      <c r="AM321" s="213"/>
      <c r="AN321" s="249">
        <f>AJ321</f>
        <v>0</v>
      </c>
      <c r="AO321" s="411"/>
      <c r="AP321" s="214">
        <f>AO321*AM321</f>
        <v>0</v>
      </c>
      <c r="AQ321" s="213"/>
      <c r="AR321" s="249">
        <f>AN321</f>
        <v>0</v>
      </c>
      <c r="AS321" s="411"/>
      <c r="AT321" s="214">
        <f>AS321*AQ321</f>
        <v>0</v>
      </c>
      <c r="AU321" s="213"/>
      <c r="AV321" s="249">
        <f>AR321</f>
        <v>0</v>
      </c>
      <c r="AW321" s="411"/>
      <c r="AX321" s="214">
        <f>AW321*AU321</f>
        <v>0</v>
      </c>
      <c r="AY321" s="213"/>
      <c r="AZ321" s="249">
        <f>AV321</f>
        <v>0</v>
      </c>
      <c r="BA321" s="618"/>
      <c r="BB321" s="620">
        <f>BA321*AY321</f>
        <v>0</v>
      </c>
      <c r="BC321" s="34"/>
      <c r="BD321" s="622">
        <f>SUM(BB321,AX321,AT321,AP321,AL321,AH321,AD321,Z321,R321,N321,J321,V321,)</f>
        <v>0</v>
      </c>
      <c r="BE321" s="623"/>
      <c r="BF321" s="622">
        <v>0</v>
      </c>
      <c r="BG321" s="623"/>
      <c r="BH321" s="622">
        <v>0</v>
      </c>
      <c r="BI321" s="623"/>
      <c r="BJ321" s="622">
        <v>0</v>
      </c>
      <c r="BK321" s="623"/>
      <c r="BL321" s="622">
        <v>0</v>
      </c>
      <c r="BM321" s="131"/>
      <c r="BN321" s="622"/>
      <c r="BO321" s="409"/>
      <c r="BP321" s="409"/>
      <c r="BQ321" s="409"/>
    </row>
    <row r="322" spans="1:69" x14ac:dyDescent="0.2">
      <c r="A322" s="170"/>
      <c r="B322" s="128"/>
      <c r="C322" s="41"/>
      <c r="D322" s="42"/>
      <c r="E322" s="42"/>
      <c r="F322" s="616"/>
      <c r="G322" s="617"/>
      <c r="H322" s="106"/>
      <c r="I322" s="618"/>
      <c r="J322" s="619">
        <f>G322*I322</f>
        <v>0</v>
      </c>
      <c r="K322" s="617"/>
      <c r="L322" s="249">
        <f>H322</f>
        <v>0</v>
      </c>
      <c r="M322" s="411"/>
      <c r="N322" s="214">
        <f>M322*K322</f>
        <v>0</v>
      </c>
      <c r="O322" s="213"/>
      <c r="P322" s="249">
        <f>L322</f>
        <v>0</v>
      </c>
      <c r="Q322" s="411"/>
      <c r="R322" s="214">
        <f>Q322*O322</f>
        <v>0</v>
      </c>
      <c r="S322" s="213"/>
      <c r="T322" s="249">
        <f>P322</f>
        <v>0</v>
      </c>
      <c r="U322" s="411"/>
      <c r="V322" s="214">
        <f>U322*S322</f>
        <v>0</v>
      </c>
      <c r="W322" s="213"/>
      <c r="X322" s="249">
        <f>T322</f>
        <v>0</v>
      </c>
      <c r="Y322" s="411"/>
      <c r="Z322" s="214">
        <f>Y322*W322</f>
        <v>0</v>
      </c>
      <c r="AA322" s="213"/>
      <c r="AB322" s="249">
        <f>X322</f>
        <v>0</v>
      </c>
      <c r="AC322" s="411"/>
      <c r="AD322" s="214">
        <f>AC322*AA322</f>
        <v>0</v>
      </c>
      <c r="AE322" s="213"/>
      <c r="AF322" s="249">
        <f>AB322</f>
        <v>0</v>
      </c>
      <c r="AG322" s="411"/>
      <c r="AH322" s="214">
        <f>AG322*AE322</f>
        <v>0</v>
      </c>
      <c r="AI322" s="213"/>
      <c r="AJ322" s="249">
        <f>AF322</f>
        <v>0</v>
      </c>
      <c r="AK322" s="411"/>
      <c r="AL322" s="214">
        <f>AK322*AI322</f>
        <v>0</v>
      </c>
      <c r="AM322" s="213"/>
      <c r="AN322" s="249">
        <f>AJ322</f>
        <v>0</v>
      </c>
      <c r="AO322" s="411"/>
      <c r="AP322" s="214">
        <f>AO322*AM322</f>
        <v>0</v>
      </c>
      <c r="AQ322" s="213"/>
      <c r="AR322" s="249">
        <f>AN322</f>
        <v>0</v>
      </c>
      <c r="AS322" s="411"/>
      <c r="AT322" s="214">
        <f>AS322*AQ322</f>
        <v>0</v>
      </c>
      <c r="AU322" s="213"/>
      <c r="AV322" s="249">
        <f>AR322</f>
        <v>0</v>
      </c>
      <c r="AW322" s="411"/>
      <c r="AX322" s="214">
        <f>AW322*AU322</f>
        <v>0</v>
      </c>
      <c r="AY322" s="213"/>
      <c r="AZ322" s="249">
        <f>AV322</f>
        <v>0</v>
      </c>
      <c r="BA322" s="618"/>
      <c r="BB322" s="620">
        <f>AY322*BA322</f>
        <v>0</v>
      </c>
      <c r="BC322" s="34"/>
      <c r="BD322" s="622">
        <f>SUM(BB322,AX322,AT322,AP322,AL322,AH322,AD322,Z322,R322,N322,J322,V322,)</f>
        <v>0</v>
      </c>
      <c r="BE322" s="623"/>
      <c r="BF322" s="622">
        <v>0</v>
      </c>
      <c r="BG322" s="623"/>
      <c r="BH322" s="622">
        <v>0</v>
      </c>
      <c r="BI322" s="623"/>
      <c r="BJ322" s="622">
        <v>0</v>
      </c>
      <c r="BK322" s="623"/>
      <c r="BL322" s="622">
        <v>0</v>
      </c>
      <c r="BM322" s="131"/>
      <c r="BN322" s="622"/>
    </row>
    <row r="323" spans="1:69" x14ac:dyDescent="0.2">
      <c r="A323" s="170"/>
      <c r="B323" s="128"/>
      <c r="C323" s="48"/>
      <c r="D323" s="43"/>
      <c r="E323" s="43"/>
      <c r="F323" s="624"/>
      <c r="G323" s="581"/>
      <c r="H323" s="582"/>
      <c r="I323" s="104" t="s">
        <v>132</v>
      </c>
      <c r="J323" s="619">
        <f>SUM(J319:J322)</f>
        <v>203.33333333333334</v>
      </c>
      <c r="K323" s="581"/>
      <c r="L323" s="582"/>
      <c r="M323" s="104" t="s">
        <v>118</v>
      </c>
      <c r="N323" s="619">
        <f>SUM(N319:N322)</f>
        <v>203.33333333333334</v>
      </c>
      <c r="O323" s="581"/>
      <c r="P323" s="582"/>
      <c r="Q323" s="625" t="s">
        <v>119</v>
      </c>
      <c r="R323" s="619">
        <f>SUM(R319:R322)</f>
        <v>203.33333333333334</v>
      </c>
      <c r="S323" s="581"/>
      <c r="T323" s="582"/>
      <c r="U323" s="625" t="s">
        <v>120</v>
      </c>
      <c r="V323" s="619">
        <f>SUM(V319:V322)</f>
        <v>203.33333333333334</v>
      </c>
      <c r="W323" s="581"/>
      <c r="X323" s="582"/>
      <c r="Y323" s="625" t="s">
        <v>121</v>
      </c>
      <c r="Z323" s="619">
        <f>SUM(Z319:Z322)</f>
        <v>203.33333333333334</v>
      </c>
      <c r="AA323" s="581"/>
      <c r="AB323" s="582"/>
      <c r="AC323" s="625" t="s">
        <v>122</v>
      </c>
      <c r="AD323" s="619">
        <f>SUM(AD319:AD322)</f>
        <v>203.33333333333334</v>
      </c>
      <c r="AE323" s="581"/>
      <c r="AF323" s="582"/>
      <c r="AG323" s="625" t="s">
        <v>123</v>
      </c>
      <c r="AH323" s="619">
        <f>SUM(AH319:AH322)</f>
        <v>203.33333333333334</v>
      </c>
      <c r="AI323" s="581"/>
      <c r="AJ323" s="582"/>
      <c r="AK323" s="625" t="s">
        <v>124</v>
      </c>
      <c r="AL323" s="619">
        <f>SUM(AL319:AL322)</f>
        <v>203.33333333333334</v>
      </c>
      <c r="AM323" s="581"/>
      <c r="AN323" s="582"/>
      <c r="AO323" s="625" t="s">
        <v>125</v>
      </c>
      <c r="AP323" s="619">
        <f>SUM(AP319:AP322)</f>
        <v>203.33333333333334</v>
      </c>
      <c r="AQ323" s="581"/>
      <c r="AR323" s="582"/>
      <c r="AS323" s="625" t="s">
        <v>126</v>
      </c>
      <c r="AT323" s="619">
        <f>SUM(AT319:AT322)</f>
        <v>203.33333333333334</v>
      </c>
      <c r="AU323" s="581"/>
      <c r="AV323" s="582"/>
      <c r="AW323" s="625" t="s">
        <v>127</v>
      </c>
      <c r="AX323" s="619">
        <f>SUM(AX319:AX322)</f>
        <v>203.33333333333334</v>
      </c>
      <c r="AY323" s="581"/>
      <c r="AZ323" s="582"/>
      <c r="BA323" s="625" t="s">
        <v>128</v>
      </c>
      <c r="BB323" s="620">
        <f>SUM(BB319:BB322)</f>
        <v>203.33333333333334</v>
      </c>
      <c r="BC323" s="34"/>
      <c r="BD323" s="57">
        <f>SUM(BD319:BD322)</f>
        <v>2440</v>
      </c>
      <c r="BE323" s="608"/>
      <c r="BF323" s="57">
        <f t="shared" ref="BF323" si="1043">SUM(BF319:BF322)</f>
        <v>1706.86</v>
      </c>
      <c r="BG323" s="608"/>
      <c r="BH323" s="57">
        <f t="shared" ref="BH323" si="1044">SUM(BH319:BH322)</f>
        <v>927.86</v>
      </c>
      <c r="BI323" s="608"/>
      <c r="BJ323" s="57">
        <f t="shared" ref="BJ323" si="1045">SUM(BJ319:BJ322)</f>
        <v>2634.72</v>
      </c>
      <c r="BK323" s="608"/>
      <c r="BL323" s="57">
        <v>2799.9599999999996</v>
      </c>
      <c r="BM323" s="131"/>
      <c r="BN323" s="57">
        <f>SUM(BN319:BN322)</f>
        <v>3050.41</v>
      </c>
    </row>
    <row r="324" spans="1:69" s="27" customFormat="1" ht="5.0999999999999996" customHeight="1" x14ac:dyDescent="0.2">
      <c r="A324" s="170"/>
      <c r="B324" s="128"/>
      <c r="C324" s="32"/>
      <c r="F324" s="51"/>
      <c r="G324" s="226"/>
      <c r="H324" s="52"/>
      <c r="I324" s="154"/>
      <c r="J324" s="227"/>
      <c r="K324" s="226"/>
      <c r="L324" s="52"/>
      <c r="M324" s="154"/>
      <c r="N324" s="227"/>
      <c r="O324" s="226"/>
      <c r="P324" s="52"/>
      <c r="Q324" s="154"/>
      <c r="R324" s="227"/>
      <c r="S324" s="226"/>
      <c r="T324" s="52"/>
      <c r="U324" s="154"/>
      <c r="V324" s="227"/>
      <c r="W324" s="226"/>
      <c r="X324" s="52"/>
      <c r="Y324" s="154"/>
      <c r="Z324" s="227"/>
      <c r="AA324" s="226"/>
      <c r="AB324" s="52"/>
      <c r="AC324" s="154"/>
      <c r="AD324" s="227"/>
      <c r="AE324" s="226"/>
      <c r="AF324" s="52"/>
      <c r="AG324" s="154"/>
      <c r="AH324" s="227"/>
      <c r="AI324" s="226"/>
      <c r="AJ324" s="52"/>
      <c r="AK324" s="154"/>
      <c r="AL324" s="227"/>
      <c r="AM324" s="226"/>
      <c r="AN324" s="52"/>
      <c r="AO324" s="154"/>
      <c r="AP324" s="227"/>
      <c r="AQ324" s="226"/>
      <c r="AR324" s="52"/>
      <c r="AS324" s="154"/>
      <c r="AT324" s="227"/>
      <c r="AU324" s="226"/>
      <c r="AV324" s="52"/>
      <c r="AW324" s="154"/>
      <c r="AX324" s="227"/>
      <c r="AY324" s="226"/>
      <c r="AZ324" s="52"/>
      <c r="BA324" s="154"/>
      <c r="BB324" s="267"/>
      <c r="BC324" s="34"/>
      <c r="BD324" s="608"/>
      <c r="BE324" s="608"/>
      <c r="BF324" s="608"/>
      <c r="BG324" s="608"/>
      <c r="BH324" s="608"/>
      <c r="BI324" s="608"/>
      <c r="BJ324" s="608"/>
      <c r="BK324" s="608"/>
      <c r="BL324" s="608"/>
      <c r="BM324" s="131"/>
      <c r="BN324" s="608"/>
    </row>
    <row r="325" spans="1:69" x14ac:dyDescent="0.2">
      <c r="A325" s="170"/>
      <c r="B325" s="128"/>
      <c r="C325" s="614">
        <f>'General Fund Budget Summary'!A80</f>
        <v>52020</v>
      </c>
      <c r="D325" s="615"/>
      <c r="E325" s="615" t="str">
        <f>'General Fund Budget Summary'!C80</f>
        <v xml:space="preserve">Office Equip Repair/Maint. Exp. </v>
      </c>
      <c r="F325" s="616"/>
      <c r="G325" s="617"/>
      <c r="H325" s="105"/>
      <c r="I325" s="618"/>
      <c r="J325" s="619">
        <f>I325*G325</f>
        <v>0</v>
      </c>
      <c r="K325" s="617"/>
      <c r="L325" s="248">
        <f>H325</f>
        <v>0</v>
      </c>
      <c r="M325" s="410"/>
      <c r="N325" s="212">
        <f>M325*K325</f>
        <v>0</v>
      </c>
      <c r="O325" s="211"/>
      <c r="P325" s="248">
        <f>L325</f>
        <v>0</v>
      </c>
      <c r="Q325" s="410"/>
      <c r="R325" s="212">
        <f>Q325*O325</f>
        <v>0</v>
      </c>
      <c r="S325" s="211"/>
      <c r="T325" s="248">
        <f>P325</f>
        <v>0</v>
      </c>
      <c r="U325" s="410"/>
      <c r="V325" s="212">
        <f>U325*S325</f>
        <v>0</v>
      </c>
      <c r="W325" s="211"/>
      <c r="X325" s="248">
        <f>T325</f>
        <v>0</v>
      </c>
      <c r="Y325" s="410"/>
      <c r="Z325" s="212">
        <f>Y325*W325</f>
        <v>0</v>
      </c>
      <c r="AA325" s="211"/>
      <c r="AB325" s="248">
        <f>X325</f>
        <v>0</v>
      </c>
      <c r="AC325" s="410"/>
      <c r="AD325" s="212">
        <f>AC325*AA325</f>
        <v>0</v>
      </c>
      <c r="AE325" s="211"/>
      <c r="AF325" s="248">
        <f>AB325</f>
        <v>0</v>
      </c>
      <c r="AG325" s="410"/>
      <c r="AH325" s="212">
        <f>AG325*AE325</f>
        <v>0</v>
      </c>
      <c r="AI325" s="211"/>
      <c r="AJ325" s="248">
        <f>AF325</f>
        <v>0</v>
      </c>
      <c r="AK325" s="410"/>
      <c r="AL325" s="212">
        <f>AK325*AI325</f>
        <v>0</v>
      </c>
      <c r="AM325" s="211"/>
      <c r="AN325" s="248">
        <f>AJ325</f>
        <v>0</v>
      </c>
      <c r="AO325" s="410"/>
      <c r="AP325" s="212">
        <f>AO325*AM325</f>
        <v>0</v>
      </c>
      <c r="AQ325" s="211"/>
      <c r="AR325" s="248">
        <f>AN325</f>
        <v>0</v>
      </c>
      <c r="AS325" s="410"/>
      <c r="AT325" s="212">
        <f>AS325*AQ325</f>
        <v>0</v>
      </c>
      <c r="AU325" s="211"/>
      <c r="AV325" s="248">
        <f>AR325</f>
        <v>0</v>
      </c>
      <c r="AW325" s="410"/>
      <c r="AX325" s="212">
        <f>AW325*AU325</f>
        <v>0</v>
      </c>
      <c r="AY325" s="211"/>
      <c r="AZ325" s="248">
        <f>AV325</f>
        <v>0</v>
      </c>
      <c r="BA325" s="618"/>
      <c r="BB325" s="620">
        <f>BA325*AY325</f>
        <v>0</v>
      </c>
      <c r="BC325" s="34"/>
      <c r="BD325" s="621">
        <f>SUM(BB325,AX325,AT325,AP325,AL325,AH325,AD325,Z325,R325,N325,J325,V325,)</f>
        <v>0</v>
      </c>
      <c r="BE325" s="608"/>
      <c r="BF325" s="621">
        <v>0</v>
      </c>
      <c r="BG325" s="608"/>
      <c r="BH325" s="621">
        <v>0</v>
      </c>
      <c r="BI325" s="608"/>
      <c r="BJ325" s="621">
        <f t="shared" ref="BJ325" si="1046">SUM(BF325,BH325)</f>
        <v>0</v>
      </c>
      <c r="BK325" s="608"/>
      <c r="BL325" s="621">
        <v>0</v>
      </c>
      <c r="BM325" s="131"/>
      <c r="BN325" s="621">
        <v>0</v>
      </c>
    </row>
    <row r="326" spans="1:69" x14ac:dyDescent="0.2">
      <c r="A326" s="170"/>
      <c r="B326" s="128"/>
      <c r="C326" s="41"/>
      <c r="D326" s="42"/>
      <c r="E326" s="42"/>
      <c r="F326" s="616"/>
      <c r="G326" s="617"/>
      <c r="H326" s="591"/>
      <c r="I326" s="618"/>
      <c r="J326" s="619">
        <f>I326*G326</f>
        <v>0</v>
      </c>
      <c r="K326" s="617"/>
      <c r="L326" s="594">
        <f>H326</f>
        <v>0</v>
      </c>
      <c r="M326" s="592"/>
      <c r="N326" s="593">
        <f>M326*K326</f>
        <v>0</v>
      </c>
      <c r="O326" s="590"/>
      <c r="P326" s="594">
        <f>L326</f>
        <v>0</v>
      </c>
      <c r="Q326" s="592"/>
      <c r="R326" s="593">
        <f>Q326*O326</f>
        <v>0</v>
      </c>
      <c r="S326" s="590"/>
      <c r="T326" s="594">
        <f>P326</f>
        <v>0</v>
      </c>
      <c r="U326" s="592"/>
      <c r="V326" s="593">
        <f>U326*S326</f>
        <v>0</v>
      </c>
      <c r="W326" s="590"/>
      <c r="X326" s="594">
        <f>T326</f>
        <v>0</v>
      </c>
      <c r="Y326" s="592"/>
      <c r="Z326" s="593">
        <f>Y326*W326</f>
        <v>0</v>
      </c>
      <c r="AA326" s="590"/>
      <c r="AB326" s="594">
        <f>X326</f>
        <v>0</v>
      </c>
      <c r="AC326" s="592"/>
      <c r="AD326" s="593">
        <f>AC326*AA326</f>
        <v>0</v>
      </c>
      <c r="AE326" s="590"/>
      <c r="AF326" s="594">
        <f>AB326</f>
        <v>0</v>
      </c>
      <c r="AG326" s="592"/>
      <c r="AH326" s="593">
        <f>AG326*AE326</f>
        <v>0</v>
      </c>
      <c r="AI326" s="590"/>
      <c r="AJ326" s="594">
        <f>AF326</f>
        <v>0</v>
      </c>
      <c r="AK326" s="592"/>
      <c r="AL326" s="593">
        <f>AK326*AI326</f>
        <v>0</v>
      </c>
      <c r="AM326" s="590"/>
      <c r="AN326" s="594">
        <f>AJ326</f>
        <v>0</v>
      </c>
      <c r="AO326" s="592"/>
      <c r="AP326" s="593">
        <f>AO326*AM326</f>
        <v>0</v>
      </c>
      <c r="AQ326" s="590"/>
      <c r="AR326" s="594">
        <f>AN326</f>
        <v>0</v>
      </c>
      <c r="AS326" s="592"/>
      <c r="AT326" s="593">
        <f>AS326*AQ326</f>
        <v>0</v>
      </c>
      <c r="AU326" s="590"/>
      <c r="AV326" s="594">
        <f>AR326</f>
        <v>0</v>
      </c>
      <c r="AW326" s="592"/>
      <c r="AX326" s="593">
        <f>AW326*AU326</f>
        <v>0</v>
      </c>
      <c r="AY326" s="590"/>
      <c r="AZ326" s="594">
        <f>AV326</f>
        <v>0</v>
      </c>
      <c r="BA326" s="618"/>
      <c r="BB326" s="620">
        <f>BA326*AY326</f>
        <v>0</v>
      </c>
      <c r="BC326" s="34"/>
      <c r="BD326" s="622">
        <f>SUM(BB326,AX326,AT326,AP326,AL326,AH326,AD326,Z326,R326,N326,J326,V326,)</f>
        <v>0</v>
      </c>
      <c r="BE326" s="623"/>
      <c r="BF326" s="622">
        <v>0</v>
      </c>
      <c r="BG326" s="623"/>
      <c r="BH326" s="622">
        <v>0</v>
      </c>
      <c r="BI326" s="623"/>
      <c r="BJ326" s="622">
        <v>0</v>
      </c>
      <c r="BK326" s="623"/>
      <c r="BL326" s="622">
        <v>0</v>
      </c>
      <c r="BM326" s="131"/>
      <c r="BN326" s="622"/>
    </row>
    <row r="327" spans="1:69" x14ac:dyDescent="0.2">
      <c r="A327" s="170"/>
      <c r="B327" s="128"/>
      <c r="C327" s="41"/>
      <c r="D327" s="42"/>
      <c r="E327" s="42"/>
      <c r="F327" s="616"/>
      <c r="G327" s="617"/>
      <c r="H327" s="106"/>
      <c r="I327" s="618"/>
      <c r="J327" s="619">
        <f>I327*G327</f>
        <v>0</v>
      </c>
      <c r="K327" s="617"/>
      <c r="L327" s="249">
        <f>H327</f>
        <v>0</v>
      </c>
      <c r="M327" s="411"/>
      <c r="N327" s="214">
        <f>M327*K327</f>
        <v>0</v>
      </c>
      <c r="O327" s="213"/>
      <c r="P327" s="249">
        <f>L327</f>
        <v>0</v>
      </c>
      <c r="Q327" s="411"/>
      <c r="R327" s="214">
        <f>Q327*O327</f>
        <v>0</v>
      </c>
      <c r="S327" s="213"/>
      <c r="T327" s="249">
        <f>P327</f>
        <v>0</v>
      </c>
      <c r="U327" s="411"/>
      <c r="V327" s="214">
        <f>U327*S327</f>
        <v>0</v>
      </c>
      <c r="W327" s="213"/>
      <c r="X327" s="249">
        <f>T327</f>
        <v>0</v>
      </c>
      <c r="Y327" s="411"/>
      <c r="Z327" s="214">
        <f>Y327*W327</f>
        <v>0</v>
      </c>
      <c r="AA327" s="213"/>
      <c r="AB327" s="249">
        <f>X327</f>
        <v>0</v>
      </c>
      <c r="AC327" s="411"/>
      <c r="AD327" s="214">
        <f>AC327*AA327</f>
        <v>0</v>
      </c>
      <c r="AE327" s="213"/>
      <c r="AF327" s="249">
        <f>AB327</f>
        <v>0</v>
      </c>
      <c r="AG327" s="411"/>
      <c r="AH327" s="214">
        <f>AG327*AE327</f>
        <v>0</v>
      </c>
      <c r="AI327" s="213"/>
      <c r="AJ327" s="249">
        <f>AF327</f>
        <v>0</v>
      </c>
      <c r="AK327" s="411"/>
      <c r="AL327" s="214">
        <f>AK327*AI327</f>
        <v>0</v>
      </c>
      <c r="AM327" s="213"/>
      <c r="AN327" s="249">
        <f>AJ327</f>
        <v>0</v>
      </c>
      <c r="AO327" s="411"/>
      <c r="AP327" s="214">
        <f>AO327*AM327</f>
        <v>0</v>
      </c>
      <c r="AQ327" s="213"/>
      <c r="AR327" s="249">
        <f>AN327</f>
        <v>0</v>
      </c>
      <c r="AS327" s="411"/>
      <c r="AT327" s="214">
        <f>AS327*AQ327</f>
        <v>0</v>
      </c>
      <c r="AU327" s="213"/>
      <c r="AV327" s="249">
        <f>AR327</f>
        <v>0</v>
      </c>
      <c r="AW327" s="411"/>
      <c r="AX327" s="214">
        <f>AW327*AU327</f>
        <v>0</v>
      </c>
      <c r="AY327" s="213"/>
      <c r="AZ327" s="249">
        <f>AV327</f>
        <v>0</v>
      </c>
      <c r="BA327" s="618"/>
      <c r="BB327" s="620">
        <f>BA327*AY327</f>
        <v>0</v>
      </c>
      <c r="BC327" s="34"/>
      <c r="BD327" s="622">
        <f>SUM(BB327,AX327,AT327,AP327,AL327,AH327,AD327,Z327,R327,N327,J327,V327,)</f>
        <v>0</v>
      </c>
      <c r="BE327" s="623"/>
      <c r="BF327" s="622">
        <v>0</v>
      </c>
      <c r="BG327" s="623"/>
      <c r="BH327" s="622">
        <v>0</v>
      </c>
      <c r="BI327" s="623"/>
      <c r="BJ327" s="622">
        <v>0</v>
      </c>
      <c r="BK327" s="623"/>
      <c r="BL327" s="622">
        <v>0</v>
      </c>
      <c r="BM327" s="131"/>
      <c r="BN327" s="622"/>
    </row>
    <row r="328" spans="1:69" x14ac:dyDescent="0.2">
      <c r="A328" s="170"/>
      <c r="B328" s="128"/>
      <c r="C328" s="41"/>
      <c r="D328" s="42"/>
      <c r="E328" s="42"/>
      <c r="F328" s="616"/>
      <c r="G328" s="617"/>
      <c r="H328" s="106"/>
      <c r="I328" s="618"/>
      <c r="J328" s="619">
        <f>G328*I328</f>
        <v>0</v>
      </c>
      <c r="K328" s="617"/>
      <c r="L328" s="249">
        <f>H328</f>
        <v>0</v>
      </c>
      <c r="M328" s="411"/>
      <c r="N328" s="214">
        <f>M328*K328</f>
        <v>0</v>
      </c>
      <c r="O328" s="213"/>
      <c r="P328" s="249">
        <f>L328</f>
        <v>0</v>
      </c>
      <c r="Q328" s="411"/>
      <c r="R328" s="214">
        <f>Q328*O328</f>
        <v>0</v>
      </c>
      <c r="S328" s="213"/>
      <c r="T328" s="249">
        <f>P328</f>
        <v>0</v>
      </c>
      <c r="U328" s="411"/>
      <c r="V328" s="214">
        <f>U328*S328</f>
        <v>0</v>
      </c>
      <c r="W328" s="213"/>
      <c r="X328" s="249">
        <f>T328</f>
        <v>0</v>
      </c>
      <c r="Y328" s="411"/>
      <c r="Z328" s="214">
        <f>Y328*W328</f>
        <v>0</v>
      </c>
      <c r="AA328" s="213"/>
      <c r="AB328" s="249">
        <f>X328</f>
        <v>0</v>
      </c>
      <c r="AC328" s="411"/>
      <c r="AD328" s="214">
        <f>AC328*AA328</f>
        <v>0</v>
      </c>
      <c r="AE328" s="213"/>
      <c r="AF328" s="249">
        <f>AB328</f>
        <v>0</v>
      </c>
      <c r="AG328" s="411"/>
      <c r="AH328" s="214">
        <f>AG328*AE328</f>
        <v>0</v>
      </c>
      <c r="AI328" s="213"/>
      <c r="AJ328" s="249">
        <f>AF328</f>
        <v>0</v>
      </c>
      <c r="AK328" s="411"/>
      <c r="AL328" s="214">
        <f>AK328*AI328</f>
        <v>0</v>
      </c>
      <c r="AM328" s="213"/>
      <c r="AN328" s="249">
        <f>AJ328</f>
        <v>0</v>
      </c>
      <c r="AO328" s="411"/>
      <c r="AP328" s="214">
        <f>AO328*AM328</f>
        <v>0</v>
      </c>
      <c r="AQ328" s="213"/>
      <c r="AR328" s="249">
        <f>AN328</f>
        <v>0</v>
      </c>
      <c r="AS328" s="411"/>
      <c r="AT328" s="214">
        <f>AS328*AQ328</f>
        <v>0</v>
      </c>
      <c r="AU328" s="213"/>
      <c r="AV328" s="249">
        <f>AR328</f>
        <v>0</v>
      </c>
      <c r="AW328" s="411"/>
      <c r="AX328" s="214">
        <f>AW328*AU328</f>
        <v>0</v>
      </c>
      <c r="AY328" s="213"/>
      <c r="AZ328" s="249">
        <f>AV328</f>
        <v>0</v>
      </c>
      <c r="BA328" s="618"/>
      <c r="BB328" s="620">
        <f>AY328*BA328</f>
        <v>0</v>
      </c>
      <c r="BC328" s="34"/>
      <c r="BD328" s="622">
        <f>SUM(BB328,AX328,AT328,AP328,AL328,AH328,AD328,Z328,R328,N328,J328,V328,)</f>
        <v>0</v>
      </c>
      <c r="BE328" s="623"/>
      <c r="BF328" s="622">
        <v>0</v>
      </c>
      <c r="BG328" s="623"/>
      <c r="BH328" s="622">
        <v>0</v>
      </c>
      <c r="BI328" s="623"/>
      <c r="BJ328" s="622">
        <v>0</v>
      </c>
      <c r="BK328" s="623"/>
      <c r="BL328" s="622">
        <v>0</v>
      </c>
      <c r="BM328" s="131"/>
      <c r="BN328" s="622"/>
    </row>
    <row r="329" spans="1:69" x14ac:dyDescent="0.2">
      <c r="A329" s="170"/>
      <c r="B329" s="128"/>
      <c r="C329" s="48"/>
      <c r="D329" s="43"/>
      <c r="E329" s="43"/>
      <c r="F329" s="624"/>
      <c r="G329" s="581"/>
      <c r="H329" s="582"/>
      <c r="I329" s="104" t="s">
        <v>132</v>
      </c>
      <c r="J329" s="619">
        <f>SUM(J325:J328)</f>
        <v>0</v>
      </c>
      <c r="K329" s="581"/>
      <c r="L329" s="582"/>
      <c r="M329" s="104" t="s">
        <v>118</v>
      </c>
      <c r="N329" s="619">
        <f>SUM(N325:N328)</f>
        <v>0</v>
      </c>
      <c r="O329" s="581"/>
      <c r="P329" s="582"/>
      <c r="Q329" s="625" t="s">
        <v>119</v>
      </c>
      <c r="R329" s="619">
        <f>SUM(R325:R328)</f>
        <v>0</v>
      </c>
      <c r="S329" s="581"/>
      <c r="T329" s="582"/>
      <c r="U329" s="625" t="s">
        <v>120</v>
      </c>
      <c r="V329" s="619">
        <f>SUM(V325:V328)</f>
        <v>0</v>
      </c>
      <c r="W329" s="581"/>
      <c r="X329" s="582"/>
      <c r="Y329" s="625" t="s">
        <v>121</v>
      </c>
      <c r="Z329" s="619">
        <f>SUM(Z325:Z328)</f>
        <v>0</v>
      </c>
      <c r="AA329" s="581"/>
      <c r="AB329" s="582"/>
      <c r="AC329" s="625" t="s">
        <v>122</v>
      </c>
      <c r="AD329" s="619">
        <f>SUM(AD325:AD328)</f>
        <v>0</v>
      </c>
      <c r="AE329" s="581"/>
      <c r="AF329" s="582"/>
      <c r="AG329" s="625" t="s">
        <v>123</v>
      </c>
      <c r="AH329" s="619">
        <f>SUM(AH325:AH328)</f>
        <v>0</v>
      </c>
      <c r="AI329" s="581"/>
      <c r="AJ329" s="582"/>
      <c r="AK329" s="625" t="s">
        <v>124</v>
      </c>
      <c r="AL329" s="619">
        <f>SUM(AL325:AL328)</f>
        <v>0</v>
      </c>
      <c r="AM329" s="581"/>
      <c r="AN329" s="582"/>
      <c r="AO329" s="625" t="s">
        <v>125</v>
      </c>
      <c r="AP329" s="619">
        <f>SUM(AP325:AP328)</f>
        <v>0</v>
      </c>
      <c r="AQ329" s="581"/>
      <c r="AR329" s="582"/>
      <c r="AS329" s="625" t="s">
        <v>126</v>
      </c>
      <c r="AT329" s="619">
        <f>SUM(AT325:AT328)</f>
        <v>0</v>
      </c>
      <c r="AU329" s="581"/>
      <c r="AV329" s="582"/>
      <c r="AW329" s="625" t="s">
        <v>127</v>
      </c>
      <c r="AX329" s="619">
        <f>SUM(AX325:AX328)</f>
        <v>0</v>
      </c>
      <c r="AY329" s="581"/>
      <c r="AZ329" s="582"/>
      <c r="BA329" s="625" t="s">
        <v>128</v>
      </c>
      <c r="BB329" s="620">
        <f>SUM(BB325:BB328)</f>
        <v>0</v>
      </c>
      <c r="BC329" s="34"/>
      <c r="BD329" s="57">
        <f>SUM(BD325:BD328)</f>
        <v>0</v>
      </c>
      <c r="BE329" s="608"/>
      <c r="BF329" s="57">
        <v>0</v>
      </c>
      <c r="BG329" s="608"/>
      <c r="BH329" s="57">
        <v>0</v>
      </c>
      <c r="BI329" s="608"/>
      <c r="BJ329" s="57">
        <f t="shared" ref="BJ329" si="1047">SUM(BF329,BH329)</f>
        <v>0</v>
      </c>
      <c r="BK329" s="608"/>
      <c r="BL329" s="57">
        <v>0</v>
      </c>
      <c r="BM329" s="131"/>
      <c r="BN329" s="57">
        <f>SUM(BN325:BN328)</f>
        <v>0</v>
      </c>
    </row>
    <row r="330" spans="1:69" s="27" customFormat="1" ht="5.0999999999999996" customHeight="1" x14ac:dyDescent="0.2">
      <c r="A330" s="170"/>
      <c r="B330" s="128"/>
      <c r="C330" s="32"/>
      <c r="F330" s="51"/>
      <c r="G330" s="226"/>
      <c r="H330" s="52"/>
      <c r="I330" s="154"/>
      <c r="J330" s="227"/>
      <c r="K330" s="226"/>
      <c r="L330" s="52"/>
      <c r="M330" s="154"/>
      <c r="N330" s="227"/>
      <c r="O330" s="226"/>
      <c r="P330" s="52"/>
      <c r="Q330" s="154"/>
      <c r="R330" s="227"/>
      <c r="S330" s="226"/>
      <c r="T330" s="52"/>
      <c r="U330" s="154"/>
      <c r="V330" s="227"/>
      <c r="W330" s="226"/>
      <c r="X330" s="52"/>
      <c r="Y330" s="154"/>
      <c r="Z330" s="227"/>
      <c r="AA330" s="226"/>
      <c r="AB330" s="52"/>
      <c r="AC330" s="154"/>
      <c r="AD330" s="227"/>
      <c r="AE330" s="226"/>
      <c r="AF330" s="52"/>
      <c r="AG330" s="154"/>
      <c r="AH330" s="227"/>
      <c r="AI330" s="226"/>
      <c r="AJ330" s="52"/>
      <c r="AK330" s="154"/>
      <c r="AL330" s="227"/>
      <c r="AM330" s="226"/>
      <c r="AN330" s="52"/>
      <c r="AO330" s="154"/>
      <c r="AP330" s="227"/>
      <c r="AQ330" s="226"/>
      <c r="AR330" s="52"/>
      <c r="AS330" s="154"/>
      <c r="AT330" s="227"/>
      <c r="AU330" s="226"/>
      <c r="AV330" s="52"/>
      <c r="AW330" s="154"/>
      <c r="AX330" s="227"/>
      <c r="AY330" s="226"/>
      <c r="AZ330" s="52"/>
      <c r="BA330" s="154"/>
      <c r="BB330" s="267"/>
      <c r="BC330" s="34"/>
      <c r="BD330" s="608"/>
      <c r="BE330" s="608"/>
      <c r="BF330" s="608"/>
      <c r="BG330" s="608"/>
      <c r="BH330" s="608"/>
      <c r="BI330" s="608"/>
      <c r="BJ330" s="608"/>
      <c r="BK330" s="608"/>
      <c r="BL330" s="608"/>
      <c r="BM330" s="131"/>
      <c r="BN330" s="608"/>
    </row>
    <row r="331" spans="1:69" x14ac:dyDescent="0.2">
      <c r="A331" s="170"/>
      <c r="B331" s="128"/>
      <c r="C331" s="614">
        <f>'General Fund Budget Summary'!A81</f>
        <v>52030</v>
      </c>
      <c r="D331" s="615"/>
      <c r="E331" s="615" t="str">
        <f>'General Fund Budget Summary'!C81</f>
        <v>Computer/Furniture Expenses</v>
      </c>
      <c r="F331" s="616" t="s">
        <v>572</v>
      </c>
      <c r="G331" s="617">
        <v>1</v>
      </c>
      <c r="H331" s="105"/>
      <c r="I331" s="618">
        <v>300</v>
      </c>
      <c r="J331" s="619">
        <f>I331*G331</f>
        <v>300</v>
      </c>
      <c r="K331" s="617"/>
      <c r="L331" s="248">
        <f>H331</f>
        <v>0</v>
      </c>
      <c r="M331" s="410"/>
      <c r="N331" s="212">
        <f>M331*K331</f>
        <v>0</v>
      </c>
      <c r="O331" s="211"/>
      <c r="P331" s="248">
        <f>L331</f>
        <v>0</v>
      </c>
      <c r="Q331" s="410"/>
      <c r="R331" s="212">
        <f>Q331*O331</f>
        <v>0</v>
      </c>
      <c r="S331" s="211"/>
      <c r="T331" s="248">
        <f>P331</f>
        <v>0</v>
      </c>
      <c r="U331" s="410"/>
      <c r="V331" s="212">
        <f>U331*S331</f>
        <v>0</v>
      </c>
      <c r="W331" s="211"/>
      <c r="X331" s="248">
        <f>T331</f>
        <v>0</v>
      </c>
      <c r="Y331" s="410"/>
      <c r="Z331" s="212">
        <f>Y331*W331</f>
        <v>0</v>
      </c>
      <c r="AA331" s="211"/>
      <c r="AB331" s="248">
        <f>X331</f>
        <v>0</v>
      </c>
      <c r="AC331" s="410"/>
      <c r="AD331" s="212">
        <f>AC331*AA331</f>
        <v>0</v>
      </c>
      <c r="AE331" s="211"/>
      <c r="AF331" s="248">
        <f>AB331</f>
        <v>0</v>
      </c>
      <c r="AG331" s="410"/>
      <c r="AH331" s="212">
        <f>AG331*AE331</f>
        <v>0</v>
      </c>
      <c r="AI331" s="211"/>
      <c r="AJ331" s="248">
        <f>AF331</f>
        <v>0</v>
      </c>
      <c r="AK331" s="410"/>
      <c r="AL331" s="212">
        <f>AK331*AI331</f>
        <v>0</v>
      </c>
      <c r="AM331" s="211"/>
      <c r="AN331" s="248">
        <f>AJ331</f>
        <v>0</v>
      </c>
      <c r="AO331" s="410"/>
      <c r="AP331" s="212">
        <f>AO331*AM331</f>
        <v>0</v>
      </c>
      <c r="AQ331" s="211"/>
      <c r="AR331" s="248">
        <f>AN331</f>
        <v>0</v>
      </c>
      <c r="AS331" s="410"/>
      <c r="AT331" s="212">
        <f>AS331*AQ331</f>
        <v>0</v>
      </c>
      <c r="AU331" s="211"/>
      <c r="AV331" s="248">
        <f>AR331</f>
        <v>0</v>
      </c>
      <c r="AW331" s="410"/>
      <c r="AX331" s="212">
        <f>AW331*AU331</f>
        <v>0</v>
      </c>
      <c r="AY331" s="211"/>
      <c r="AZ331" s="248">
        <f>AV331</f>
        <v>0</v>
      </c>
      <c r="BA331" s="618"/>
      <c r="BB331" s="620">
        <f>BA331*AY331</f>
        <v>0</v>
      </c>
      <c r="BC331" s="34"/>
      <c r="BD331" s="621">
        <f>SUM(BB331,AX331,AT331,AP331,AL331,AH331,AD331,Z331,R331,N331,J331,V331,)</f>
        <v>300</v>
      </c>
      <c r="BE331" s="608"/>
      <c r="BF331" s="621">
        <v>161.96</v>
      </c>
      <c r="BG331" s="608"/>
      <c r="BH331" s="621"/>
      <c r="BI331" s="608"/>
      <c r="BJ331" s="621">
        <f t="shared" ref="BJ331" si="1048">SUM(BF331,BH331)</f>
        <v>161.96</v>
      </c>
      <c r="BK331" s="608"/>
      <c r="BL331" s="621">
        <v>3000</v>
      </c>
      <c r="BM331" s="131"/>
      <c r="BN331" s="621">
        <v>0</v>
      </c>
    </row>
    <row r="332" spans="1:69" x14ac:dyDescent="0.2">
      <c r="A332" s="170"/>
      <c r="B332" s="128"/>
      <c r="C332" s="41"/>
      <c r="D332" s="42"/>
      <c r="E332" s="42"/>
      <c r="F332" s="616"/>
      <c r="G332" s="617"/>
      <c r="H332" s="591"/>
      <c r="I332" s="618"/>
      <c r="J332" s="619">
        <f>I332*G332</f>
        <v>0</v>
      </c>
      <c r="K332" s="617"/>
      <c r="L332" s="594">
        <f>H332</f>
        <v>0</v>
      </c>
      <c r="M332" s="592"/>
      <c r="N332" s="593">
        <f>M332*K332</f>
        <v>0</v>
      </c>
      <c r="O332" s="590"/>
      <c r="P332" s="594">
        <f>L332</f>
        <v>0</v>
      </c>
      <c r="Q332" s="592"/>
      <c r="R332" s="593">
        <f>Q332*O332</f>
        <v>0</v>
      </c>
      <c r="S332" s="590"/>
      <c r="T332" s="594">
        <f>P332</f>
        <v>0</v>
      </c>
      <c r="U332" s="592"/>
      <c r="V332" s="593">
        <f>U332*S332</f>
        <v>0</v>
      </c>
      <c r="W332" s="590"/>
      <c r="X332" s="594">
        <f>T332</f>
        <v>0</v>
      </c>
      <c r="Y332" s="592"/>
      <c r="Z332" s="593">
        <f>Y332*W332</f>
        <v>0</v>
      </c>
      <c r="AA332" s="590"/>
      <c r="AB332" s="594">
        <f>X332</f>
        <v>0</v>
      </c>
      <c r="AC332" s="592"/>
      <c r="AD332" s="593">
        <f>AC332*AA332</f>
        <v>0</v>
      </c>
      <c r="AE332" s="590"/>
      <c r="AF332" s="594">
        <f>AB332</f>
        <v>0</v>
      </c>
      <c r="AG332" s="592"/>
      <c r="AH332" s="593">
        <f>AG332*AE332</f>
        <v>0</v>
      </c>
      <c r="AI332" s="590"/>
      <c r="AJ332" s="594">
        <f>AF332</f>
        <v>0</v>
      </c>
      <c r="AK332" s="592"/>
      <c r="AL332" s="593">
        <f>AK332*AI332</f>
        <v>0</v>
      </c>
      <c r="AM332" s="590"/>
      <c r="AN332" s="594">
        <f>AJ332</f>
        <v>0</v>
      </c>
      <c r="AO332" s="592"/>
      <c r="AP332" s="593">
        <f>AO332*AM332</f>
        <v>0</v>
      </c>
      <c r="AQ332" s="590"/>
      <c r="AR332" s="594">
        <f>AN332</f>
        <v>0</v>
      </c>
      <c r="AS332" s="592"/>
      <c r="AT332" s="593">
        <f>AS332*AQ332</f>
        <v>0</v>
      </c>
      <c r="AU332" s="590"/>
      <c r="AV332" s="594">
        <f>AR332</f>
        <v>0</v>
      </c>
      <c r="AW332" s="592"/>
      <c r="AX332" s="593">
        <f>AW332*AU332</f>
        <v>0</v>
      </c>
      <c r="AY332" s="590"/>
      <c r="AZ332" s="594">
        <f>AV332</f>
        <v>0</v>
      </c>
      <c r="BA332" s="618"/>
      <c r="BB332" s="620">
        <f>BA332*AY332</f>
        <v>0</v>
      </c>
      <c r="BC332" s="34"/>
      <c r="BD332" s="622">
        <f>SUM(BB332,AX332,AT332,AP332,AL332,AH332,AD332,Z332,R332,N332,J332,V332,)</f>
        <v>0</v>
      </c>
      <c r="BE332" s="623"/>
      <c r="BF332" s="622">
        <v>0</v>
      </c>
      <c r="BG332" s="623"/>
      <c r="BH332" s="622">
        <v>0</v>
      </c>
      <c r="BI332" s="623"/>
      <c r="BJ332" s="622">
        <v>0</v>
      </c>
      <c r="BK332" s="623"/>
      <c r="BL332" s="622"/>
      <c r="BM332" s="131"/>
      <c r="BN332" s="622"/>
    </row>
    <row r="333" spans="1:69" x14ac:dyDescent="0.2">
      <c r="A333" s="170"/>
      <c r="B333" s="128"/>
      <c r="C333" s="41"/>
      <c r="D333" s="42"/>
      <c r="E333" s="42"/>
      <c r="F333" s="616"/>
      <c r="G333" s="617"/>
      <c r="H333" s="106"/>
      <c r="I333" s="618"/>
      <c r="J333" s="619">
        <f>I333*G333</f>
        <v>0</v>
      </c>
      <c r="K333" s="617"/>
      <c r="L333" s="249">
        <f>H333</f>
        <v>0</v>
      </c>
      <c r="M333" s="411"/>
      <c r="N333" s="214">
        <f>M333*K333</f>
        <v>0</v>
      </c>
      <c r="O333" s="213"/>
      <c r="P333" s="249">
        <f>L333</f>
        <v>0</v>
      </c>
      <c r="Q333" s="411"/>
      <c r="R333" s="214">
        <f>Q333*O333</f>
        <v>0</v>
      </c>
      <c r="S333" s="213"/>
      <c r="T333" s="249">
        <f>P333</f>
        <v>0</v>
      </c>
      <c r="U333" s="411"/>
      <c r="V333" s="214">
        <f>U333*S333</f>
        <v>0</v>
      </c>
      <c r="W333" s="213"/>
      <c r="X333" s="249">
        <f>T333</f>
        <v>0</v>
      </c>
      <c r="Y333" s="411"/>
      <c r="Z333" s="214">
        <f>Y333*W333</f>
        <v>0</v>
      </c>
      <c r="AA333" s="213"/>
      <c r="AB333" s="249">
        <f>X333</f>
        <v>0</v>
      </c>
      <c r="AC333" s="411"/>
      <c r="AD333" s="214">
        <f>AC333*AA333</f>
        <v>0</v>
      </c>
      <c r="AE333" s="213"/>
      <c r="AF333" s="249">
        <f>AB333</f>
        <v>0</v>
      </c>
      <c r="AG333" s="411"/>
      <c r="AH333" s="214">
        <f>AG333*AE333</f>
        <v>0</v>
      </c>
      <c r="AI333" s="213"/>
      <c r="AJ333" s="249">
        <f>AF333</f>
        <v>0</v>
      </c>
      <c r="AK333" s="411"/>
      <c r="AL333" s="214">
        <f>AK333*AI333</f>
        <v>0</v>
      </c>
      <c r="AM333" s="213"/>
      <c r="AN333" s="249">
        <f>AJ333</f>
        <v>0</v>
      </c>
      <c r="AO333" s="411"/>
      <c r="AP333" s="214">
        <f>AO333*AM333</f>
        <v>0</v>
      </c>
      <c r="AQ333" s="213"/>
      <c r="AR333" s="249">
        <f>AN333</f>
        <v>0</v>
      </c>
      <c r="AS333" s="411"/>
      <c r="AT333" s="214">
        <f>AS333*AQ333</f>
        <v>0</v>
      </c>
      <c r="AU333" s="213"/>
      <c r="AV333" s="249">
        <f>AR333</f>
        <v>0</v>
      </c>
      <c r="AW333" s="411"/>
      <c r="AX333" s="214">
        <f>AW333*AU333</f>
        <v>0</v>
      </c>
      <c r="AY333" s="213"/>
      <c r="AZ333" s="249">
        <f>AV333</f>
        <v>0</v>
      </c>
      <c r="BA333" s="618"/>
      <c r="BB333" s="620">
        <f>BA333*AY333</f>
        <v>0</v>
      </c>
      <c r="BC333" s="34"/>
      <c r="BD333" s="622">
        <f>SUM(BB333,AX333,AT333,AP333,AL333,AH333,AD333,Z333,R333,N333,J333,V333,)</f>
        <v>0</v>
      </c>
      <c r="BE333" s="623"/>
      <c r="BF333" s="622"/>
      <c r="BG333" s="623"/>
      <c r="BH333" s="622"/>
      <c r="BI333" s="623"/>
      <c r="BJ333" s="622">
        <v>0</v>
      </c>
      <c r="BK333" s="623"/>
      <c r="BL333" s="622">
        <v>0</v>
      </c>
      <c r="BM333" s="131"/>
      <c r="BN333" s="622"/>
    </row>
    <row r="334" spans="1:69" x14ac:dyDescent="0.2">
      <c r="A334" s="170"/>
      <c r="B334" s="128"/>
      <c r="C334" s="41"/>
      <c r="D334" s="42"/>
      <c r="E334" s="42"/>
      <c r="F334" s="616"/>
      <c r="G334" s="617"/>
      <c r="H334" s="106"/>
      <c r="I334" s="618"/>
      <c r="J334" s="619">
        <f>G334*I334</f>
        <v>0</v>
      </c>
      <c r="K334" s="617"/>
      <c r="L334" s="249">
        <f>H334</f>
        <v>0</v>
      </c>
      <c r="M334" s="411"/>
      <c r="N334" s="214">
        <f>M334*K334</f>
        <v>0</v>
      </c>
      <c r="O334" s="213"/>
      <c r="P334" s="249">
        <f>L334</f>
        <v>0</v>
      </c>
      <c r="Q334" s="411"/>
      <c r="R334" s="214">
        <f>Q334*O334</f>
        <v>0</v>
      </c>
      <c r="S334" s="213"/>
      <c r="T334" s="249">
        <f>P334</f>
        <v>0</v>
      </c>
      <c r="U334" s="411"/>
      <c r="V334" s="214">
        <f>U334*S334</f>
        <v>0</v>
      </c>
      <c r="W334" s="213"/>
      <c r="X334" s="249">
        <f>T334</f>
        <v>0</v>
      </c>
      <c r="Y334" s="411"/>
      <c r="Z334" s="214">
        <f>Y334*W334</f>
        <v>0</v>
      </c>
      <c r="AA334" s="213"/>
      <c r="AB334" s="249">
        <f>X334</f>
        <v>0</v>
      </c>
      <c r="AC334" s="411"/>
      <c r="AD334" s="214">
        <f>AC334*AA334</f>
        <v>0</v>
      </c>
      <c r="AE334" s="213"/>
      <c r="AF334" s="249">
        <f>AB334</f>
        <v>0</v>
      </c>
      <c r="AG334" s="411"/>
      <c r="AH334" s="214">
        <f>AG334*AE334</f>
        <v>0</v>
      </c>
      <c r="AI334" s="213"/>
      <c r="AJ334" s="249">
        <f>AF334</f>
        <v>0</v>
      </c>
      <c r="AK334" s="411"/>
      <c r="AL334" s="214">
        <f>AK334*AI334</f>
        <v>0</v>
      </c>
      <c r="AM334" s="213"/>
      <c r="AN334" s="249">
        <f>AJ334</f>
        <v>0</v>
      </c>
      <c r="AO334" s="411"/>
      <c r="AP334" s="214">
        <f>AO334*AM334</f>
        <v>0</v>
      </c>
      <c r="AQ334" s="213"/>
      <c r="AR334" s="249">
        <f>AN334</f>
        <v>0</v>
      </c>
      <c r="AS334" s="411"/>
      <c r="AT334" s="214">
        <f>AS334*AQ334</f>
        <v>0</v>
      </c>
      <c r="AU334" s="213"/>
      <c r="AV334" s="249">
        <f>AR334</f>
        <v>0</v>
      </c>
      <c r="AW334" s="411"/>
      <c r="AX334" s="214">
        <f>AW334*AU334</f>
        <v>0</v>
      </c>
      <c r="AY334" s="213"/>
      <c r="AZ334" s="249">
        <f>AV334</f>
        <v>0</v>
      </c>
      <c r="BA334" s="618"/>
      <c r="BB334" s="620">
        <f>AY334*BA334</f>
        <v>0</v>
      </c>
      <c r="BC334" s="34"/>
      <c r="BD334" s="622">
        <f>SUM(BB334,AX334,AT334,AP334,AL334,AH334,AD334,Z334,R334,N334,J334,V334,)</f>
        <v>0</v>
      </c>
      <c r="BE334" s="623"/>
      <c r="BF334" s="622">
        <v>0</v>
      </c>
      <c r="BG334" s="623"/>
      <c r="BH334" s="622">
        <v>0</v>
      </c>
      <c r="BI334" s="623"/>
      <c r="BJ334" s="622">
        <v>0</v>
      </c>
      <c r="BK334" s="623"/>
      <c r="BL334" s="622">
        <v>0</v>
      </c>
      <c r="BM334" s="131"/>
      <c r="BN334" s="622"/>
    </row>
    <row r="335" spans="1:69" x14ac:dyDescent="0.2">
      <c r="A335" s="170"/>
      <c r="B335" s="128"/>
      <c r="C335" s="48"/>
      <c r="D335" s="43"/>
      <c r="E335" s="43"/>
      <c r="F335" s="624"/>
      <c r="G335" s="581"/>
      <c r="H335" s="582"/>
      <c r="I335" s="104" t="s">
        <v>132</v>
      </c>
      <c r="J335" s="619">
        <f>SUM(J331:J334)</f>
        <v>300</v>
      </c>
      <c r="K335" s="581"/>
      <c r="L335" s="582"/>
      <c r="M335" s="104" t="s">
        <v>118</v>
      </c>
      <c r="N335" s="619">
        <f>SUM(N331:N334)</f>
        <v>0</v>
      </c>
      <c r="O335" s="581"/>
      <c r="P335" s="582"/>
      <c r="Q335" s="625" t="s">
        <v>119</v>
      </c>
      <c r="R335" s="619">
        <f>SUM(R331:R334)</f>
        <v>0</v>
      </c>
      <c r="S335" s="581"/>
      <c r="T335" s="582"/>
      <c r="U335" s="625" t="s">
        <v>120</v>
      </c>
      <c r="V335" s="619">
        <f>SUM(V331:V334)</f>
        <v>0</v>
      </c>
      <c r="W335" s="581"/>
      <c r="X335" s="582"/>
      <c r="Y335" s="625" t="s">
        <v>121</v>
      </c>
      <c r="Z335" s="619">
        <f>SUM(Z331:Z334)</f>
        <v>0</v>
      </c>
      <c r="AA335" s="581"/>
      <c r="AB335" s="582"/>
      <c r="AC335" s="625" t="s">
        <v>122</v>
      </c>
      <c r="AD335" s="619">
        <f>SUM(AD331:AD334)</f>
        <v>0</v>
      </c>
      <c r="AE335" s="581"/>
      <c r="AF335" s="582"/>
      <c r="AG335" s="625" t="s">
        <v>123</v>
      </c>
      <c r="AH335" s="619">
        <f>SUM(AH331:AH334)</f>
        <v>0</v>
      </c>
      <c r="AI335" s="581"/>
      <c r="AJ335" s="582"/>
      <c r="AK335" s="625" t="s">
        <v>124</v>
      </c>
      <c r="AL335" s="619">
        <f>SUM(AL331:AL334)</f>
        <v>0</v>
      </c>
      <c r="AM335" s="581"/>
      <c r="AN335" s="582"/>
      <c r="AO335" s="625" t="s">
        <v>125</v>
      </c>
      <c r="AP335" s="619">
        <f>SUM(AP331:AP334)</f>
        <v>0</v>
      </c>
      <c r="AQ335" s="581"/>
      <c r="AR335" s="582"/>
      <c r="AS335" s="625" t="s">
        <v>126</v>
      </c>
      <c r="AT335" s="619">
        <f>SUM(AT331:AT334)</f>
        <v>0</v>
      </c>
      <c r="AU335" s="581"/>
      <c r="AV335" s="582"/>
      <c r="AW335" s="625" t="s">
        <v>127</v>
      </c>
      <c r="AX335" s="619">
        <f>SUM(AX331:AX334)</f>
        <v>0</v>
      </c>
      <c r="AY335" s="581"/>
      <c r="AZ335" s="582"/>
      <c r="BA335" s="625" t="s">
        <v>128</v>
      </c>
      <c r="BB335" s="620">
        <f>SUM(BB331:BB334)</f>
        <v>0</v>
      </c>
      <c r="BC335" s="34"/>
      <c r="BD335" s="57">
        <f>SUM(BD331:BD334)</f>
        <v>300</v>
      </c>
      <c r="BE335" s="608"/>
      <c r="BF335" s="57">
        <f>SUM(BF331:BF334)</f>
        <v>161.96</v>
      </c>
      <c r="BG335" s="608"/>
      <c r="BH335" s="57">
        <f>SUM(BH332:BH334)</f>
        <v>0</v>
      </c>
      <c r="BI335" s="608"/>
      <c r="BJ335" s="57">
        <f t="shared" ref="BJ335" si="1049">SUM(BF335,BH335)</f>
        <v>161.96</v>
      </c>
      <c r="BK335" s="608"/>
      <c r="BL335" s="57">
        <v>3000</v>
      </c>
      <c r="BM335" s="131"/>
      <c r="BN335" s="57">
        <f>SUM(BN331:BN334)</f>
        <v>0</v>
      </c>
    </row>
    <row r="336" spans="1:69" s="409" customFormat="1" ht="5.0999999999999996" customHeight="1" x14ac:dyDescent="0.2">
      <c r="A336" s="170"/>
      <c r="B336" s="128"/>
      <c r="C336" s="32"/>
      <c r="D336" s="27"/>
      <c r="E336" s="27"/>
      <c r="F336" s="51"/>
      <c r="G336" s="226"/>
      <c r="H336" s="52"/>
      <c r="I336" s="431"/>
      <c r="J336" s="227"/>
      <c r="K336" s="226"/>
      <c r="L336" s="52"/>
      <c r="M336" s="431"/>
      <c r="N336" s="227"/>
      <c r="O336" s="226"/>
      <c r="P336" s="52"/>
      <c r="Q336" s="431"/>
      <c r="R336" s="227"/>
      <c r="S336" s="226"/>
      <c r="T336" s="52"/>
      <c r="U336" s="431"/>
      <c r="V336" s="227"/>
      <c r="W336" s="226"/>
      <c r="X336" s="52"/>
      <c r="Y336" s="431"/>
      <c r="Z336" s="227"/>
      <c r="AA336" s="226"/>
      <c r="AB336" s="52"/>
      <c r="AC336" s="431"/>
      <c r="AD336" s="227"/>
      <c r="AE336" s="226"/>
      <c r="AF336" s="52"/>
      <c r="AG336" s="431"/>
      <c r="AH336" s="227"/>
      <c r="AI336" s="226"/>
      <c r="AJ336" s="52"/>
      <c r="AK336" s="431"/>
      <c r="AL336" s="227"/>
      <c r="AM336" s="226"/>
      <c r="AN336" s="52"/>
      <c r="AO336" s="431"/>
      <c r="AP336" s="227"/>
      <c r="AQ336" s="226"/>
      <c r="AR336" s="52"/>
      <c r="AS336" s="431"/>
      <c r="AT336" s="227"/>
      <c r="AU336" s="226"/>
      <c r="AV336" s="52"/>
      <c r="AW336" s="431"/>
      <c r="AX336" s="227"/>
      <c r="AY336" s="226"/>
      <c r="AZ336" s="52"/>
      <c r="BA336" s="431"/>
      <c r="BB336" s="267"/>
      <c r="BC336" s="34"/>
      <c r="BD336" s="11"/>
      <c r="BE336" s="608"/>
      <c r="BF336" s="11"/>
      <c r="BG336" s="608"/>
      <c r="BH336" s="11"/>
      <c r="BI336" s="608"/>
      <c r="BJ336" s="608"/>
      <c r="BK336" s="608"/>
      <c r="BL336" s="11"/>
      <c r="BM336" s="131"/>
      <c r="BN336" s="11"/>
    </row>
    <row r="337" spans="1:69" s="395" customFormat="1" ht="15" x14ac:dyDescent="0.25">
      <c r="A337" s="444"/>
      <c r="B337" s="445"/>
      <c r="C337" s="446"/>
      <c r="D337" s="33"/>
      <c r="E337" s="33"/>
      <c r="F337" s="238" t="s">
        <v>153</v>
      </c>
      <c r="G337" s="447"/>
      <c r="H337" s="448"/>
      <c r="I337" s="431"/>
      <c r="J337" s="441">
        <f>SUM(J335,J329,J323)</f>
        <v>503.33333333333337</v>
      </c>
      <c r="K337" s="447"/>
      <c r="L337" s="448"/>
      <c r="M337" s="431"/>
      <c r="N337" s="441">
        <f>SUM(N335,N329,N323)</f>
        <v>203.33333333333334</v>
      </c>
      <c r="O337" s="447"/>
      <c r="P337" s="448"/>
      <c r="Q337" s="431"/>
      <c r="R337" s="441">
        <f>SUM(R335,R329,R323)</f>
        <v>203.33333333333334</v>
      </c>
      <c r="S337" s="447"/>
      <c r="T337" s="448"/>
      <c r="U337" s="431"/>
      <c r="V337" s="441">
        <f>SUM(V335,V329,V323)</f>
        <v>203.33333333333334</v>
      </c>
      <c r="W337" s="447"/>
      <c r="X337" s="448"/>
      <c r="Y337" s="431"/>
      <c r="Z337" s="441">
        <f>SUM(Z335,Z329,Z323)</f>
        <v>203.33333333333334</v>
      </c>
      <c r="AA337" s="447"/>
      <c r="AB337" s="448"/>
      <c r="AC337" s="431"/>
      <c r="AD337" s="441">
        <f>SUM(AD335,AD329,AD323)</f>
        <v>203.33333333333334</v>
      </c>
      <c r="AE337" s="447"/>
      <c r="AF337" s="448"/>
      <c r="AG337" s="431"/>
      <c r="AH337" s="441">
        <f>SUM(AH335,AH329,AH323)</f>
        <v>203.33333333333334</v>
      </c>
      <c r="AI337" s="447"/>
      <c r="AJ337" s="448"/>
      <c r="AK337" s="431"/>
      <c r="AL337" s="441">
        <f>SUM(AL335,AL329,AL323)</f>
        <v>203.33333333333334</v>
      </c>
      <c r="AM337" s="447"/>
      <c r="AN337" s="448"/>
      <c r="AO337" s="431"/>
      <c r="AP337" s="441">
        <f>SUM(AP335,AP329,AP323)</f>
        <v>203.33333333333334</v>
      </c>
      <c r="AQ337" s="447"/>
      <c r="AR337" s="448"/>
      <c r="AS337" s="431"/>
      <c r="AT337" s="441">
        <f>SUM(AT335,AT329,AT323)</f>
        <v>203.33333333333334</v>
      </c>
      <c r="AU337" s="447"/>
      <c r="AV337" s="448"/>
      <c r="AW337" s="431"/>
      <c r="AX337" s="441">
        <f>SUM(AX335,AX329,AX323)</f>
        <v>203.33333333333334</v>
      </c>
      <c r="AY337" s="447"/>
      <c r="AZ337" s="448"/>
      <c r="BA337" s="431"/>
      <c r="BB337" s="441">
        <f>SUM(BB335,BB329,BB323)</f>
        <v>203.33333333333334</v>
      </c>
      <c r="BC337" s="449"/>
      <c r="BD337" s="442">
        <f>SUM(BD335,BD329,BD323)</f>
        <v>2740</v>
      </c>
      <c r="BE337" s="442"/>
      <c r="BF337" s="442">
        <f>SUM(BF323,BF329,BF335)</f>
        <v>1868.82</v>
      </c>
      <c r="BG337" s="442"/>
      <c r="BH337" s="442">
        <f>SUM(BH323,BH329,BH335)</f>
        <v>927.86</v>
      </c>
      <c r="BI337" s="442"/>
      <c r="BJ337" s="442">
        <v>5799.9599999999991</v>
      </c>
      <c r="BK337" s="442"/>
      <c r="BL337" s="442">
        <f>SUM(BL335,BL329,BL323)</f>
        <v>5799.9599999999991</v>
      </c>
      <c r="BM337" s="127"/>
      <c r="BN337" s="442">
        <f>SUM(BN335,BN329,BN323)</f>
        <v>3050.41</v>
      </c>
    </row>
    <row r="338" spans="1:69" s="409" customFormat="1" ht="5.0999999999999996" customHeight="1" x14ac:dyDescent="0.2">
      <c r="A338" s="170"/>
      <c r="B338" s="128"/>
      <c r="C338" s="32"/>
      <c r="D338" s="27"/>
      <c r="E338" s="27"/>
      <c r="F338" s="51"/>
      <c r="G338" s="226"/>
      <c r="H338" s="52"/>
      <c r="I338" s="431"/>
      <c r="J338" s="227"/>
      <c r="K338" s="226"/>
      <c r="L338" s="52"/>
      <c r="M338" s="431"/>
      <c r="N338" s="227"/>
      <c r="O338" s="226"/>
      <c r="P338" s="52"/>
      <c r="Q338" s="431"/>
      <c r="R338" s="227"/>
      <c r="S338" s="226"/>
      <c r="T338" s="52"/>
      <c r="U338" s="431"/>
      <c r="V338" s="227"/>
      <c r="W338" s="226"/>
      <c r="X338" s="52"/>
      <c r="Y338" s="431"/>
      <c r="Z338" s="227"/>
      <c r="AA338" s="226"/>
      <c r="AB338" s="52"/>
      <c r="AC338" s="431"/>
      <c r="AD338" s="227"/>
      <c r="AE338" s="226"/>
      <c r="AF338" s="52"/>
      <c r="AG338" s="431"/>
      <c r="AH338" s="227"/>
      <c r="AI338" s="226"/>
      <c r="AJ338" s="52"/>
      <c r="AK338" s="431"/>
      <c r="AL338" s="227"/>
      <c r="AM338" s="226"/>
      <c r="AN338" s="52"/>
      <c r="AO338" s="431"/>
      <c r="AP338" s="227"/>
      <c r="AQ338" s="226"/>
      <c r="AR338" s="52"/>
      <c r="AS338" s="431"/>
      <c r="AT338" s="227"/>
      <c r="AU338" s="226"/>
      <c r="AV338" s="52"/>
      <c r="AW338" s="431"/>
      <c r="AX338" s="227"/>
      <c r="AY338" s="226"/>
      <c r="AZ338" s="52"/>
      <c r="BA338" s="431"/>
      <c r="BB338" s="267"/>
      <c r="BC338" s="34"/>
      <c r="BD338" s="11"/>
      <c r="BE338" s="608"/>
      <c r="BF338" s="11"/>
      <c r="BG338" s="608"/>
      <c r="BH338" s="11"/>
      <c r="BI338" s="608"/>
      <c r="BJ338" s="11"/>
      <c r="BK338" s="608"/>
      <c r="BL338" s="11"/>
      <c r="BM338" s="131"/>
      <c r="BN338" s="11"/>
    </row>
    <row r="339" spans="1:69" s="409" customFormat="1" x14ac:dyDescent="0.2">
      <c r="A339" s="170"/>
      <c r="B339" s="128"/>
      <c r="C339" s="599">
        <f>'General Fund Budget Summary'!A84</f>
        <v>52500</v>
      </c>
      <c r="D339" s="600" t="str">
        <f>'General Fund Budget Summary'!B84</f>
        <v>Insurance Expense</v>
      </c>
      <c r="E339" s="601"/>
      <c r="F339" s="602"/>
      <c r="G339" s="603"/>
      <c r="H339" s="604"/>
      <c r="I339" s="605"/>
      <c r="J339" s="606"/>
      <c r="K339" s="603"/>
      <c r="L339" s="604"/>
      <c r="M339" s="605"/>
      <c r="N339" s="606"/>
      <c r="O339" s="603"/>
      <c r="P339" s="604"/>
      <c r="Q339" s="605"/>
      <c r="R339" s="606"/>
      <c r="S339" s="603"/>
      <c r="T339" s="604"/>
      <c r="U339" s="605"/>
      <c r="V339" s="606"/>
      <c r="W339" s="603"/>
      <c r="X339" s="604"/>
      <c r="Y339" s="605"/>
      <c r="Z339" s="606"/>
      <c r="AA339" s="603"/>
      <c r="AB339" s="604"/>
      <c r="AC339" s="605"/>
      <c r="AD339" s="606"/>
      <c r="AE339" s="603"/>
      <c r="AF339" s="604"/>
      <c r="AG339" s="605"/>
      <c r="AH339" s="606"/>
      <c r="AI339" s="603"/>
      <c r="AJ339" s="604"/>
      <c r="AK339" s="605"/>
      <c r="AL339" s="606"/>
      <c r="AM339" s="603"/>
      <c r="AN339" s="604"/>
      <c r="AO339" s="605"/>
      <c r="AP339" s="606"/>
      <c r="AQ339" s="603"/>
      <c r="AR339" s="604"/>
      <c r="AS339" s="605"/>
      <c r="AT339" s="606"/>
      <c r="AU339" s="603"/>
      <c r="AV339" s="604"/>
      <c r="AW339" s="605"/>
      <c r="AX339" s="606"/>
      <c r="AY339" s="603"/>
      <c r="AZ339" s="604"/>
      <c r="BA339" s="605"/>
      <c r="BB339" s="607"/>
      <c r="BC339" s="34"/>
      <c r="BD339" s="608"/>
      <c r="BE339" s="608"/>
      <c r="BF339" s="608"/>
      <c r="BG339" s="608"/>
      <c r="BH339" s="608"/>
      <c r="BI339" s="608"/>
      <c r="BJ339" s="608"/>
      <c r="BK339" s="608"/>
      <c r="BL339" s="608"/>
      <c r="BM339" s="131"/>
      <c r="BN339" s="608"/>
    </row>
    <row r="340" spans="1:69" s="27" customFormat="1" ht="5.0999999999999996" customHeight="1" x14ac:dyDescent="0.2">
      <c r="A340" s="170"/>
      <c r="B340" s="128"/>
      <c r="C340" s="32"/>
      <c r="F340" s="51"/>
      <c r="G340" s="226"/>
      <c r="H340" s="52"/>
      <c r="I340" s="154"/>
      <c r="J340" s="227"/>
      <c r="K340" s="226"/>
      <c r="L340" s="52"/>
      <c r="M340" s="154"/>
      <c r="N340" s="227"/>
      <c r="O340" s="226"/>
      <c r="P340" s="52"/>
      <c r="Q340" s="154"/>
      <c r="R340" s="227"/>
      <c r="S340" s="226"/>
      <c r="T340" s="52"/>
      <c r="U340" s="154"/>
      <c r="V340" s="227"/>
      <c r="W340" s="226"/>
      <c r="X340" s="52"/>
      <c r="Y340" s="154"/>
      <c r="Z340" s="227"/>
      <c r="AA340" s="226"/>
      <c r="AB340" s="52"/>
      <c r="AC340" s="154"/>
      <c r="AD340" s="227"/>
      <c r="AE340" s="226"/>
      <c r="AF340" s="52"/>
      <c r="AG340" s="154"/>
      <c r="AH340" s="227"/>
      <c r="AI340" s="226"/>
      <c r="AJ340" s="52"/>
      <c r="AK340" s="154"/>
      <c r="AL340" s="227"/>
      <c r="AM340" s="226"/>
      <c r="AN340" s="52"/>
      <c r="AO340" s="154"/>
      <c r="AP340" s="227"/>
      <c r="AQ340" s="226"/>
      <c r="AR340" s="52"/>
      <c r="AS340" s="154"/>
      <c r="AT340" s="227"/>
      <c r="AU340" s="226"/>
      <c r="AV340" s="52"/>
      <c r="AW340" s="154"/>
      <c r="AX340" s="227"/>
      <c r="AY340" s="226"/>
      <c r="AZ340" s="52"/>
      <c r="BA340" s="154"/>
      <c r="BB340" s="267"/>
      <c r="BC340" s="34"/>
      <c r="BD340" s="608"/>
      <c r="BE340" s="608"/>
      <c r="BF340" s="608"/>
      <c r="BG340" s="608"/>
      <c r="BH340" s="608"/>
      <c r="BI340" s="608"/>
      <c r="BJ340" s="608"/>
      <c r="BK340" s="608"/>
      <c r="BL340" s="608"/>
      <c r="BM340" s="131"/>
      <c r="BN340" s="608"/>
    </row>
    <row r="341" spans="1:69" x14ac:dyDescent="0.2">
      <c r="A341" s="170"/>
      <c r="B341" s="128"/>
      <c r="C341" s="614">
        <f>'General Fund Budget Summary'!A85</f>
        <v>52510</v>
      </c>
      <c r="D341" s="615"/>
      <c r="E341" s="807" t="str">
        <f>'General Fund Budget Summary'!C85</f>
        <v>Worker's Compensation Expense</v>
      </c>
      <c r="F341" s="686">
        <v>16400</v>
      </c>
      <c r="G341" s="617">
        <v>1</v>
      </c>
      <c r="H341" s="105" t="s">
        <v>100</v>
      </c>
      <c r="I341" s="618">
        <v>16400</v>
      </c>
      <c r="J341" s="619">
        <f>I341*G341</f>
        <v>16400</v>
      </c>
      <c r="K341" s="617"/>
      <c r="L341" s="248" t="str">
        <f>H341</f>
        <v>Admin</v>
      </c>
      <c r="M341" s="410"/>
      <c r="N341" s="212">
        <f>M341*K341</f>
        <v>0</v>
      </c>
      <c r="O341" s="617">
        <f>K341</f>
        <v>0</v>
      </c>
      <c r="P341" s="248" t="str">
        <f>L341</f>
        <v>Admin</v>
      </c>
      <c r="Q341" s="410">
        <f>N341</f>
        <v>0</v>
      </c>
      <c r="R341" s="212">
        <f>Q341*O341</f>
        <v>0</v>
      </c>
      <c r="S341" s="617">
        <f>O341</f>
        <v>0</v>
      </c>
      <c r="T341" s="248" t="str">
        <f>P341</f>
        <v>Admin</v>
      </c>
      <c r="U341" s="410">
        <f>R341</f>
        <v>0</v>
      </c>
      <c r="V341" s="212">
        <f>U341*S341</f>
        <v>0</v>
      </c>
      <c r="W341" s="617">
        <f>S341</f>
        <v>0</v>
      </c>
      <c r="X341" s="248" t="str">
        <f>T341</f>
        <v>Admin</v>
      </c>
      <c r="Y341" s="410">
        <f>V341</f>
        <v>0</v>
      </c>
      <c r="Z341" s="212">
        <f>Y341*W341</f>
        <v>0</v>
      </c>
      <c r="AA341" s="617">
        <f>W341</f>
        <v>0</v>
      </c>
      <c r="AB341" s="248" t="str">
        <f>X341</f>
        <v>Admin</v>
      </c>
      <c r="AC341" s="410">
        <f>Z341</f>
        <v>0</v>
      </c>
      <c r="AD341" s="212">
        <f>AC341*AA341</f>
        <v>0</v>
      </c>
      <c r="AE341" s="617">
        <f>AA341</f>
        <v>0</v>
      </c>
      <c r="AF341" s="248" t="str">
        <f>AB341</f>
        <v>Admin</v>
      </c>
      <c r="AG341" s="410">
        <f>AD341</f>
        <v>0</v>
      </c>
      <c r="AH341" s="212">
        <f>AG341*AE341</f>
        <v>0</v>
      </c>
      <c r="AI341" s="617">
        <f>AE341</f>
        <v>0</v>
      </c>
      <c r="AJ341" s="248" t="str">
        <f>AF341</f>
        <v>Admin</v>
      </c>
      <c r="AK341" s="410">
        <f>AH341</f>
        <v>0</v>
      </c>
      <c r="AL341" s="212">
        <f>AK341*AI341</f>
        <v>0</v>
      </c>
      <c r="AM341" s="617">
        <f>AI341</f>
        <v>0</v>
      </c>
      <c r="AN341" s="248" t="str">
        <f>AJ341</f>
        <v>Admin</v>
      </c>
      <c r="AO341" s="410">
        <f>AL341</f>
        <v>0</v>
      </c>
      <c r="AP341" s="212">
        <f>AO341*AM341</f>
        <v>0</v>
      </c>
      <c r="AQ341" s="617">
        <f>AM341</f>
        <v>0</v>
      </c>
      <c r="AR341" s="248" t="str">
        <f>AN341</f>
        <v>Admin</v>
      </c>
      <c r="AS341" s="410">
        <f>AP341</f>
        <v>0</v>
      </c>
      <c r="AT341" s="212">
        <f>AS341*AQ341</f>
        <v>0</v>
      </c>
      <c r="AU341" s="617">
        <f>AQ341</f>
        <v>0</v>
      </c>
      <c r="AV341" s="248" t="str">
        <f>AR341</f>
        <v>Admin</v>
      </c>
      <c r="AW341" s="410">
        <f>AT341</f>
        <v>0</v>
      </c>
      <c r="AX341" s="212">
        <f>AW341*AU341</f>
        <v>0</v>
      </c>
      <c r="AY341" s="617">
        <f>AU341</f>
        <v>0</v>
      </c>
      <c r="AZ341" s="248" t="str">
        <f>AV341</f>
        <v>Admin</v>
      </c>
      <c r="BA341" s="410">
        <f>AX341</f>
        <v>0</v>
      </c>
      <c r="BB341" s="620">
        <f>BA341*AY341</f>
        <v>0</v>
      </c>
      <c r="BC341" s="34"/>
      <c r="BD341" s="621">
        <f>SUM(BB341,AX341,AT341,AP341,AL341,AH341,AD341,Z341,R341,N341,J341,V341,)</f>
        <v>16400</v>
      </c>
      <c r="BE341" s="608"/>
      <c r="BF341" s="621">
        <v>16308.74</v>
      </c>
      <c r="BG341" s="608"/>
      <c r="BH341" s="621"/>
      <c r="BI341" s="608"/>
      <c r="BJ341" s="621">
        <f>SUM(BF341,BH341)</f>
        <v>16308.74</v>
      </c>
      <c r="BK341" s="608"/>
      <c r="BL341" s="621">
        <v>11000</v>
      </c>
      <c r="BM341" s="131"/>
      <c r="BN341" s="621">
        <v>10934</v>
      </c>
      <c r="BO341" s="409"/>
      <c r="BP341" s="15"/>
      <c r="BQ341" s="409"/>
    </row>
    <row r="342" spans="1:69" x14ac:dyDescent="0.2">
      <c r="A342" s="170"/>
      <c r="B342" s="128"/>
      <c r="C342" s="41"/>
      <c r="D342" s="42"/>
      <c r="E342" s="808"/>
      <c r="F342" s="616"/>
      <c r="G342" s="617"/>
      <c r="H342" s="591"/>
      <c r="I342" s="618"/>
      <c r="J342" s="619">
        <f>I342*G342</f>
        <v>0</v>
      </c>
      <c r="K342" s="617"/>
      <c r="L342" s="248">
        <f t="shared" ref="L342:L344" si="1050">H342</f>
        <v>0</v>
      </c>
      <c r="M342" s="592"/>
      <c r="N342" s="593">
        <f>M342*K342</f>
        <v>0</v>
      </c>
      <c r="O342" s="590"/>
      <c r="P342" s="248">
        <f t="shared" ref="P342:P344" si="1051">L342</f>
        <v>0</v>
      </c>
      <c r="Q342" s="592"/>
      <c r="R342" s="593">
        <f>Q342*O342</f>
        <v>0</v>
      </c>
      <c r="S342" s="590"/>
      <c r="T342" s="248">
        <f t="shared" ref="T342:T344" si="1052">P342</f>
        <v>0</v>
      </c>
      <c r="U342" s="592"/>
      <c r="V342" s="593">
        <f>U342*S342</f>
        <v>0</v>
      </c>
      <c r="W342" s="590"/>
      <c r="X342" s="248">
        <f t="shared" ref="X342:X344" si="1053">T342</f>
        <v>0</v>
      </c>
      <c r="Y342" s="592"/>
      <c r="Z342" s="593">
        <f>Y342*W342</f>
        <v>0</v>
      </c>
      <c r="AA342" s="590"/>
      <c r="AB342" s="248">
        <f t="shared" ref="AB342:AB344" si="1054">X342</f>
        <v>0</v>
      </c>
      <c r="AC342" s="592"/>
      <c r="AD342" s="593">
        <f>AC342*AA342</f>
        <v>0</v>
      </c>
      <c r="AE342" s="590"/>
      <c r="AF342" s="248">
        <f t="shared" ref="AF342:AF344" si="1055">AB342</f>
        <v>0</v>
      </c>
      <c r="AG342" s="592"/>
      <c r="AH342" s="593">
        <f>AG342*AE342</f>
        <v>0</v>
      </c>
      <c r="AI342" s="590"/>
      <c r="AJ342" s="248">
        <f t="shared" ref="AJ342:AJ344" si="1056">AF342</f>
        <v>0</v>
      </c>
      <c r="AK342" s="592"/>
      <c r="AL342" s="593">
        <f>AK342*AI342</f>
        <v>0</v>
      </c>
      <c r="AM342" s="590"/>
      <c r="AN342" s="248">
        <f t="shared" ref="AN342:AN344" si="1057">AJ342</f>
        <v>0</v>
      </c>
      <c r="AO342" s="592"/>
      <c r="AP342" s="593">
        <f>AO342*AM342</f>
        <v>0</v>
      </c>
      <c r="AQ342" s="590"/>
      <c r="AR342" s="248">
        <f t="shared" ref="AR342:AR344" si="1058">AN342</f>
        <v>0</v>
      </c>
      <c r="AS342" s="592"/>
      <c r="AT342" s="593">
        <f>AS342*AQ342</f>
        <v>0</v>
      </c>
      <c r="AU342" s="590"/>
      <c r="AV342" s="248">
        <f t="shared" ref="AV342:AV344" si="1059">AR342</f>
        <v>0</v>
      </c>
      <c r="AW342" s="592"/>
      <c r="AX342" s="593">
        <f>AW342*AU342</f>
        <v>0</v>
      </c>
      <c r="AY342" s="590"/>
      <c r="AZ342" s="248">
        <f t="shared" ref="AZ342:AZ344" si="1060">AV342</f>
        <v>0</v>
      </c>
      <c r="BA342" s="618"/>
      <c r="BB342" s="620">
        <f>BA342*AY342</f>
        <v>0</v>
      </c>
      <c r="BC342" s="34"/>
      <c r="BD342" s="622">
        <f>SUM(BB342,AX342,AT342,AP342,AL342,AH342,AD342,Z342,R342,N342,J342,V342,)</f>
        <v>0</v>
      </c>
      <c r="BE342" s="623"/>
      <c r="BF342" s="622">
        <v>0</v>
      </c>
      <c r="BG342" s="623"/>
      <c r="BH342" s="622">
        <v>0</v>
      </c>
      <c r="BI342" s="623"/>
      <c r="BJ342" s="622">
        <v>0</v>
      </c>
      <c r="BK342" s="623"/>
      <c r="BL342" s="622">
        <v>0</v>
      </c>
      <c r="BM342" s="131"/>
      <c r="BN342" s="622"/>
      <c r="BO342" s="409"/>
      <c r="BP342" s="409"/>
      <c r="BQ342" s="409"/>
    </row>
    <row r="343" spans="1:69" x14ac:dyDescent="0.2">
      <c r="A343" s="170"/>
      <c r="B343" s="128"/>
      <c r="C343" s="41"/>
      <c r="D343" s="42"/>
      <c r="E343" s="42"/>
      <c r="F343" s="616"/>
      <c r="G343" s="617"/>
      <c r="H343" s="106"/>
      <c r="I343" s="618"/>
      <c r="J343" s="619">
        <f>I343*G343</f>
        <v>0</v>
      </c>
      <c r="K343" s="617"/>
      <c r="L343" s="248">
        <f t="shared" si="1050"/>
        <v>0</v>
      </c>
      <c r="M343" s="411"/>
      <c r="N343" s="214">
        <f>M343*K343</f>
        <v>0</v>
      </c>
      <c r="O343" s="213"/>
      <c r="P343" s="248">
        <f t="shared" si="1051"/>
        <v>0</v>
      </c>
      <c r="Q343" s="411"/>
      <c r="R343" s="214">
        <f>Q343*O343</f>
        <v>0</v>
      </c>
      <c r="S343" s="213"/>
      <c r="T343" s="248">
        <f t="shared" si="1052"/>
        <v>0</v>
      </c>
      <c r="U343" s="411"/>
      <c r="V343" s="214">
        <f>U343*S343</f>
        <v>0</v>
      </c>
      <c r="W343" s="213"/>
      <c r="X343" s="248">
        <f t="shared" si="1053"/>
        <v>0</v>
      </c>
      <c r="Y343" s="411"/>
      <c r="Z343" s="214">
        <f>Y343*W343</f>
        <v>0</v>
      </c>
      <c r="AA343" s="213"/>
      <c r="AB343" s="248">
        <f t="shared" si="1054"/>
        <v>0</v>
      </c>
      <c r="AC343" s="411"/>
      <c r="AD343" s="214">
        <f>AC343*AA343</f>
        <v>0</v>
      </c>
      <c r="AE343" s="213"/>
      <c r="AF343" s="248">
        <f t="shared" si="1055"/>
        <v>0</v>
      </c>
      <c r="AG343" s="411"/>
      <c r="AH343" s="214">
        <f>AG343*AE343</f>
        <v>0</v>
      </c>
      <c r="AI343" s="213"/>
      <c r="AJ343" s="248">
        <f t="shared" si="1056"/>
        <v>0</v>
      </c>
      <c r="AK343" s="411"/>
      <c r="AL343" s="214">
        <f>AK343*AI343</f>
        <v>0</v>
      </c>
      <c r="AM343" s="213"/>
      <c r="AN343" s="248">
        <f t="shared" si="1057"/>
        <v>0</v>
      </c>
      <c r="AO343" s="411"/>
      <c r="AP343" s="214">
        <f>AO343*AM343</f>
        <v>0</v>
      </c>
      <c r="AQ343" s="213"/>
      <c r="AR343" s="248">
        <f t="shared" si="1058"/>
        <v>0</v>
      </c>
      <c r="AS343" s="411"/>
      <c r="AT343" s="214">
        <f>AS343*AQ343</f>
        <v>0</v>
      </c>
      <c r="AU343" s="213"/>
      <c r="AV343" s="248">
        <f t="shared" si="1059"/>
        <v>0</v>
      </c>
      <c r="AW343" s="411"/>
      <c r="AX343" s="214">
        <f>AW343*AU343</f>
        <v>0</v>
      </c>
      <c r="AY343" s="213"/>
      <c r="AZ343" s="248">
        <f t="shared" si="1060"/>
        <v>0</v>
      </c>
      <c r="BA343" s="618"/>
      <c r="BB343" s="620">
        <f>BA343*AY343</f>
        <v>0</v>
      </c>
      <c r="BC343" s="34"/>
      <c r="BD343" s="622">
        <f>SUM(BB343,AX343,AT343,AP343,AL343,AH343,AD343,Z343,R343,N343,J343,V343,)</f>
        <v>0</v>
      </c>
      <c r="BE343" s="623"/>
      <c r="BF343" s="622">
        <v>0</v>
      </c>
      <c r="BG343" s="623"/>
      <c r="BH343" s="622">
        <v>0</v>
      </c>
      <c r="BI343" s="623"/>
      <c r="BJ343" s="622">
        <v>0</v>
      </c>
      <c r="BK343" s="623"/>
      <c r="BL343" s="622">
        <v>0</v>
      </c>
      <c r="BM343" s="131"/>
      <c r="BN343" s="622"/>
      <c r="BO343" s="409"/>
      <c r="BP343" s="409"/>
      <c r="BQ343" s="409"/>
    </row>
    <row r="344" spans="1:69" x14ac:dyDescent="0.2">
      <c r="A344" s="170"/>
      <c r="B344" s="128"/>
      <c r="C344" s="41"/>
      <c r="D344" s="42"/>
      <c r="E344" s="42"/>
      <c r="F344" s="616"/>
      <c r="G344" s="617"/>
      <c r="H344" s="106"/>
      <c r="I344" s="618"/>
      <c r="J344" s="619">
        <f>G344*I344</f>
        <v>0</v>
      </c>
      <c r="K344" s="617"/>
      <c r="L344" s="248">
        <f t="shared" si="1050"/>
        <v>0</v>
      </c>
      <c r="M344" s="411"/>
      <c r="N344" s="214">
        <f>M344*K344</f>
        <v>0</v>
      </c>
      <c r="O344" s="213"/>
      <c r="P344" s="248">
        <f t="shared" si="1051"/>
        <v>0</v>
      </c>
      <c r="Q344" s="411"/>
      <c r="R344" s="214">
        <f>Q344*O344</f>
        <v>0</v>
      </c>
      <c r="S344" s="213"/>
      <c r="T344" s="248">
        <f t="shared" si="1052"/>
        <v>0</v>
      </c>
      <c r="U344" s="411"/>
      <c r="V344" s="214">
        <f>U344*S344</f>
        <v>0</v>
      </c>
      <c r="W344" s="213"/>
      <c r="X344" s="248">
        <f t="shared" si="1053"/>
        <v>0</v>
      </c>
      <c r="Y344" s="411"/>
      <c r="Z344" s="214">
        <f>Y344*W344</f>
        <v>0</v>
      </c>
      <c r="AA344" s="213"/>
      <c r="AB344" s="248">
        <f t="shared" si="1054"/>
        <v>0</v>
      </c>
      <c r="AC344" s="411"/>
      <c r="AD344" s="214">
        <f>AC344*AA344</f>
        <v>0</v>
      </c>
      <c r="AE344" s="213"/>
      <c r="AF344" s="248">
        <f t="shared" si="1055"/>
        <v>0</v>
      </c>
      <c r="AG344" s="411"/>
      <c r="AH344" s="214">
        <f>AG344*AE344</f>
        <v>0</v>
      </c>
      <c r="AI344" s="213"/>
      <c r="AJ344" s="248">
        <f t="shared" si="1056"/>
        <v>0</v>
      </c>
      <c r="AK344" s="411"/>
      <c r="AL344" s="214">
        <f>AK344*AI344</f>
        <v>0</v>
      </c>
      <c r="AM344" s="213"/>
      <c r="AN344" s="248">
        <f t="shared" si="1057"/>
        <v>0</v>
      </c>
      <c r="AO344" s="411"/>
      <c r="AP344" s="214">
        <f>AO344*AM344</f>
        <v>0</v>
      </c>
      <c r="AQ344" s="213"/>
      <c r="AR344" s="248">
        <f t="shared" si="1058"/>
        <v>0</v>
      </c>
      <c r="AS344" s="411"/>
      <c r="AT344" s="214">
        <f>AS344*AQ344</f>
        <v>0</v>
      </c>
      <c r="AU344" s="213"/>
      <c r="AV344" s="248">
        <f t="shared" si="1059"/>
        <v>0</v>
      </c>
      <c r="AW344" s="411"/>
      <c r="AX344" s="214">
        <f>AW344*AU344</f>
        <v>0</v>
      </c>
      <c r="AY344" s="213"/>
      <c r="AZ344" s="248">
        <f t="shared" si="1060"/>
        <v>0</v>
      </c>
      <c r="BA344" s="618"/>
      <c r="BB344" s="620">
        <f>AY344*BA344</f>
        <v>0</v>
      </c>
      <c r="BC344" s="34"/>
      <c r="BD344" s="622">
        <f>SUM(BB344,AX344,AT344,AP344,AL344,AH344,AD344,Z344,R344,N344,J344,V344,)</f>
        <v>0</v>
      </c>
      <c r="BE344" s="623"/>
      <c r="BF344" s="622">
        <v>0</v>
      </c>
      <c r="BG344" s="623"/>
      <c r="BH344" s="622">
        <v>0</v>
      </c>
      <c r="BI344" s="623"/>
      <c r="BJ344" s="622">
        <v>0</v>
      </c>
      <c r="BK344" s="623"/>
      <c r="BL344" s="622">
        <v>0</v>
      </c>
      <c r="BM344" s="131"/>
      <c r="BN344" s="622"/>
      <c r="BO344" s="409"/>
      <c r="BP344" s="409"/>
      <c r="BQ344" s="409"/>
    </row>
    <row r="345" spans="1:69" x14ac:dyDescent="0.2">
      <c r="A345" s="170"/>
      <c r="B345" s="128"/>
      <c r="C345" s="48"/>
      <c r="D345" s="43"/>
      <c r="E345" s="43"/>
      <c r="F345" s="624"/>
      <c r="G345" s="581"/>
      <c r="H345" s="582"/>
      <c r="I345" s="104" t="s">
        <v>132</v>
      </c>
      <c r="J345" s="619">
        <f>SUM(J341:J344)</f>
        <v>16400</v>
      </c>
      <c r="K345" s="581"/>
      <c r="L345" s="582"/>
      <c r="M345" s="104" t="s">
        <v>118</v>
      </c>
      <c r="N345" s="619">
        <f>SUM(N341:N344)</f>
        <v>0</v>
      </c>
      <c r="O345" s="581"/>
      <c r="P345" s="582"/>
      <c r="Q345" s="625" t="s">
        <v>119</v>
      </c>
      <c r="R345" s="619">
        <f>SUM(R341:R344)</f>
        <v>0</v>
      </c>
      <c r="S345" s="581"/>
      <c r="T345" s="582"/>
      <c r="U345" s="625" t="s">
        <v>120</v>
      </c>
      <c r="V345" s="619">
        <f>SUM(V341:V344)</f>
        <v>0</v>
      </c>
      <c r="W345" s="581"/>
      <c r="X345" s="582"/>
      <c r="Y345" s="625" t="s">
        <v>121</v>
      </c>
      <c r="Z345" s="619">
        <f>SUM(Z341:Z344)</f>
        <v>0</v>
      </c>
      <c r="AA345" s="581"/>
      <c r="AB345" s="582"/>
      <c r="AC345" s="625" t="s">
        <v>122</v>
      </c>
      <c r="AD345" s="619">
        <f>SUM(AD341:AD344)</f>
        <v>0</v>
      </c>
      <c r="AE345" s="581"/>
      <c r="AF345" s="582"/>
      <c r="AG345" s="625" t="s">
        <v>123</v>
      </c>
      <c r="AH345" s="619">
        <f>SUM(AH341:AH344)</f>
        <v>0</v>
      </c>
      <c r="AI345" s="581"/>
      <c r="AJ345" s="582"/>
      <c r="AK345" s="625" t="s">
        <v>124</v>
      </c>
      <c r="AL345" s="619">
        <f>SUM(AL341:AL344)</f>
        <v>0</v>
      </c>
      <c r="AM345" s="581"/>
      <c r="AN345" s="582"/>
      <c r="AO345" s="625" t="s">
        <v>125</v>
      </c>
      <c r="AP345" s="619">
        <f>SUM(AP341:AP344)</f>
        <v>0</v>
      </c>
      <c r="AQ345" s="581"/>
      <c r="AR345" s="582"/>
      <c r="AS345" s="625" t="s">
        <v>126</v>
      </c>
      <c r="AT345" s="619">
        <f>SUM(AT341:AT344)</f>
        <v>0</v>
      </c>
      <c r="AU345" s="581"/>
      <c r="AV345" s="582"/>
      <c r="AW345" s="625" t="s">
        <v>127</v>
      </c>
      <c r="AX345" s="619">
        <f>SUM(AX341:AX344)</f>
        <v>0</v>
      </c>
      <c r="AY345" s="581"/>
      <c r="AZ345" s="582"/>
      <c r="BA345" s="625" t="s">
        <v>128</v>
      </c>
      <c r="BB345" s="620">
        <f>SUM(BB341:BB344)</f>
        <v>0</v>
      </c>
      <c r="BC345" s="34"/>
      <c r="BD345" s="57">
        <f>SUM(BD341:BD344)</f>
        <v>16400</v>
      </c>
      <c r="BE345" s="608"/>
      <c r="BF345" s="57">
        <f>SUM(BF341:BF344)</f>
        <v>16308.74</v>
      </c>
      <c r="BG345" s="608"/>
      <c r="BH345" s="57">
        <f>SUM(BH341:BH344)</f>
        <v>0</v>
      </c>
      <c r="BI345" s="608"/>
      <c r="BJ345" s="57">
        <f>SUM(BF345,BH345)</f>
        <v>16308.74</v>
      </c>
      <c r="BK345" s="608"/>
      <c r="BL345" s="57">
        <v>11000</v>
      </c>
      <c r="BM345" s="131"/>
      <c r="BN345" s="57">
        <f>SUM(BN341:BN344)</f>
        <v>10934</v>
      </c>
      <c r="BO345" s="409"/>
      <c r="BP345" s="409"/>
      <c r="BQ345" s="409"/>
    </row>
    <row r="346" spans="1:69" s="27" customFormat="1" ht="5.0999999999999996" customHeight="1" x14ac:dyDescent="0.2">
      <c r="A346" s="170"/>
      <c r="B346" s="128"/>
      <c r="C346" s="32"/>
      <c r="F346" s="51"/>
      <c r="G346" s="226"/>
      <c r="H346" s="52"/>
      <c r="I346" s="154"/>
      <c r="J346" s="227"/>
      <c r="K346" s="226"/>
      <c r="L346" s="52"/>
      <c r="M346" s="154"/>
      <c r="N346" s="227"/>
      <c r="O346" s="226"/>
      <c r="P346" s="52"/>
      <c r="Q346" s="154"/>
      <c r="R346" s="227"/>
      <c r="S346" s="226"/>
      <c r="T346" s="52"/>
      <c r="U346" s="154"/>
      <c r="V346" s="227"/>
      <c r="W346" s="226"/>
      <c r="X346" s="52"/>
      <c r="Y346" s="154"/>
      <c r="Z346" s="227"/>
      <c r="AA346" s="226"/>
      <c r="AB346" s="52"/>
      <c r="AC346" s="154"/>
      <c r="AD346" s="227"/>
      <c r="AE346" s="226"/>
      <c r="AF346" s="52"/>
      <c r="AG346" s="154"/>
      <c r="AH346" s="227"/>
      <c r="AI346" s="226"/>
      <c r="AJ346" s="52"/>
      <c r="AK346" s="154"/>
      <c r="AL346" s="227"/>
      <c r="AM346" s="226"/>
      <c r="AN346" s="52"/>
      <c r="AO346" s="154"/>
      <c r="AP346" s="227"/>
      <c r="AQ346" s="226"/>
      <c r="AR346" s="52"/>
      <c r="AS346" s="154"/>
      <c r="AT346" s="227"/>
      <c r="AU346" s="226"/>
      <c r="AV346" s="52"/>
      <c r="AW346" s="154"/>
      <c r="AX346" s="227"/>
      <c r="AY346" s="226"/>
      <c r="AZ346" s="52"/>
      <c r="BA346" s="154"/>
      <c r="BB346" s="267"/>
      <c r="BC346" s="34"/>
      <c r="BD346" s="608"/>
      <c r="BE346" s="608"/>
      <c r="BF346" s="608"/>
      <c r="BG346" s="608"/>
      <c r="BH346" s="608"/>
      <c r="BI346" s="608"/>
      <c r="BJ346" s="608"/>
      <c r="BK346" s="608"/>
      <c r="BL346" s="608"/>
      <c r="BM346" s="131"/>
      <c r="BN346" s="608"/>
    </row>
    <row r="347" spans="1:69" x14ac:dyDescent="0.2">
      <c r="A347" s="170"/>
      <c r="B347" s="128"/>
      <c r="C347" s="614">
        <f>'General Fund Budget Summary'!A86</f>
        <v>52520</v>
      </c>
      <c r="D347" s="614"/>
      <c r="E347" s="614" t="str">
        <f>'General Fund Budget Summary'!C86</f>
        <v>Vehicle Liability Insurance</v>
      </c>
      <c r="F347" s="686">
        <v>12500</v>
      </c>
      <c r="G347" s="617">
        <v>1</v>
      </c>
      <c r="H347" s="105" t="s">
        <v>100</v>
      </c>
      <c r="I347" s="618">
        <v>12500</v>
      </c>
      <c r="J347" s="619">
        <f>I347*G347</f>
        <v>12500</v>
      </c>
      <c r="K347" s="617"/>
      <c r="L347" s="248" t="str">
        <f>H347</f>
        <v>Admin</v>
      </c>
      <c r="M347" s="410"/>
      <c r="N347" s="212">
        <f>M347*K347</f>
        <v>0</v>
      </c>
      <c r="O347" s="617">
        <f>K347</f>
        <v>0</v>
      </c>
      <c r="P347" s="248" t="str">
        <f>L347</f>
        <v>Admin</v>
      </c>
      <c r="Q347" s="410">
        <f>N347</f>
        <v>0</v>
      </c>
      <c r="R347" s="212">
        <f>Q347*O347</f>
        <v>0</v>
      </c>
      <c r="S347" s="617">
        <f>O347</f>
        <v>0</v>
      </c>
      <c r="T347" s="248" t="str">
        <f>P347</f>
        <v>Admin</v>
      </c>
      <c r="U347" s="410">
        <f>R347</f>
        <v>0</v>
      </c>
      <c r="V347" s="212">
        <f>U347*S347</f>
        <v>0</v>
      </c>
      <c r="W347" s="617">
        <f>S347</f>
        <v>0</v>
      </c>
      <c r="X347" s="248" t="str">
        <f>T347</f>
        <v>Admin</v>
      </c>
      <c r="Y347" s="410">
        <f>V347</f>
        <v>0</v>
      </c>
      <c r="Z347" s="212">
        <f>Y347*W347</f>
        <v>0</v>
      </c>
      <c r="AA347" s="617">
        <f>W347</f>
        <v>0</v>
      </c>
      <c r="AB347" s="248" t="str">
        <f>X347</f>
        <v>Admin</v>
      </c>
      <c r="AC347" s="410">
        <f>Z347</f>
        <v>0</v>
      </c>
      <c r="AD347" s="212">
        <f>AC347*AA347</f>
        <v>0</v>
      </c>
      <c r="AE347" s="617">
        <f>AA347</f>
        <v>0</v>
      </c>
      <c r="AF347" s="248" t="str">
        <f>AB347</f>
        <v>Admin</v>
      </c>
      <c r="AG347" s="410">
        <f>AD347</f>
        <v>0</v>
      </c>
      <c r="AH347" s="212">
        <f>AG347*AE347</f>
        <v>0</v>
      </c>
      <c r="AI347" s="617">
        <f>AE347</f>
        <v>0</v>
      </c>
      <c r="AJ347" s="248" t="str">
        <f>AF347</f>
        <v>Admin</v>
      </c>
      <c r="AK347" s="410">
        <f>AH347</f>
        <v>0</v>
      </c>
      <c r="AL347" s="212">
        <f>AK347*AI347</f>
        <v>0</v>
      </c>
      <c r="AM347" s="617">
        <f>AI347</f>
        <v>0</v>
      </c>
      <c r="AN347" s="248" t="str">
        <f>AJ347</f>
        <v>Admin</v>
      </c>
      <c r="AO347" s="410">
        <f>AL347</f>
        <v>0</v>
      </c>
      <c r="AP347" s="212">
        <f>AO347*AM347</f>
        <v>0</v>
      </c>
      <c r="AQ347" s="617">
        <f>AM347</f>
        <v>0</v>
      </c>
      <c r="AR347" s="248" t="str">
        <f>AN347</f>
        <v>Admin</v>
      </c>
      <c r="AS347" s="410">
        <f>AP347</f>
        <v>0</v>
      </c>
      <c r="AT347" s="212">
        <f>AS347*AQ347</f>
        <v>0</v>
      </c>
      <c r="AU347" s="617">
        <f>AQ347</f>
        <v>0</v>
      </c>
      <c r="AV347" s="248" t="str">
        <f>AR347</f>
        <v>Admin</v>
      </c>
      <c r="AW347" s="410">
        <f>AT347</f>
        <v>0</v>
      </c>
      <c r="AX347" s="212">
        <f>AW347*AU347</f>
        <v>0</v>
      </c>
      <c r="AY347" s="617">
        <f>AU347</f>
        <v>0</v>
      </c>
      <c r="AZ347" s="248" t="str">
        <f>AV347</f>
        <v>Admin</v>
      </c>
      <c r="BA347" s="410">
        <f>AX347</f>
        <v>0</v>
      </c>
      <c r="BB347" s="620">
        <f>BA347*AY347</f>
        <v>0</v>
      </c>
      <c r="BC347" s="34"/>
      <c r="BD347" s="621">
        <f>SUM(BB347,AX347,AT347,AP347,AL347,AH347,AD347,Z347,R347,N347,J347,V347,)</f>
        <v>12500</v>
      </c>
      <c r="BE347" s="608"/>
      <c r="BF347" s="621">
        <v>12235.02</v>
      </c>
      <c r="BG347" s="608"/>
      <c r="BH347" s="621"/>
      <c r="BI347" s="608"/>
      <c r="BJ347" s="621">
        <f t="shared" ref="BJ347" si="1061">SUM(BF347,BH347)</f>
        <v>12235.02</v>
      </c>
      <c r="BK347" s="608"/>
      <c r="BL347" s="621">
        <v>15000</v>
      </c>
      <c r="BM347" s="131"/>
      <c r="BN347" s="621">
        <v>14223.48</v>
      </c>
      <c r="BO347" s="409"/>
      <c r="BP347" s="409"/>
      <c r="BQ347" s="409"/>
    </row>
    <row r="348" spans="1:69" x14ac:dyDescent="0.2">
      <c r="A348" s="170"/>
      <c r="B348" s="128"/>
      <c r="C348" s="41"/>
      <c r="D348" s="42"/>
      <c r="E348" s="42"/>
      <c r="F348" s="616"/>
      <c r="G348" s="617"/>
      <c r="H348" s="591"/>
      <c r="I348" s="618"/>
      <c r="J348" s="619">
        <f>I348*G348</f>
        <v>0</v>
      </c>
      <c r="K348" s="617"/>
      <c r="L348" s="248">
        <f t="shared" ref="L348:L350" si="1062">H348</f>
        <v>0</v>
      </c>
      <c r="M348" s="592"/>
      <c r="N348" s="593">
        <f>M348*K348</f>
        <v>0</v>
      </c>
      <c r="O348" s="590"/>
      <c r="P348" s="248">
        <f t="shared" ref="P348:P350" si="1063">L348</f>
        <v>0</v>
      </c>
      <c r="Q348" s="592"/>
      <c r="R348" s="593">
        <f>Q348*O348</f>
        <v>0</v>
      </c>
      <c r="S348" s="590"/>
      <c r="T348" s="248">
        <f t="shared" ref="T348:T350" si="1064">P348</f>
        <v>0</v>
      </c>
      <c r="U348" s="592"/>
      <c r="V348" s="593">
        <f>U348*S348</f>
        <v>0</v>
      </c>
      <c r="W348" s="590"/>
      <c r="X348" s="248">
        <f t="shared" ref="X348:X350" si="1065">T348</f>
        <v>0</v>
      </c>
      <c r="Y348" s="592"/>
      <c r="Z348" s="593">
        <f>Y348*W348</f>
        <v>0</v>
      </c>
      <c r="AA348" s="590"/>
      <c r="AB348" s="248">
        <f t="shared" ref="AB348:AB350" si="1066">X348</f>
        <v>0</v>
      </c>
      <c r="AC348" s="592"/>
      <c r="AD348" s="593">
        <f>AC348*AA348</f>
        <v>0</v>
      </c>
      <c r="AE348" s="590"/>
      <c r="AF348" s="248">
        <f t="shared" ref="AF348:AF350" si="1067">AB348</f>
        <v>0</v>
      </c>
      <c r="AG348" s="592"/>
      <c r="AH348" s="593">
        <f>AG348*AE348</f>
        <v>0</v>
      </c>
      <c r="AI348" s="590"/>
      <c r="AJ348" s="248">
        <f t="shared" ref="AJ348:AJ350" si="1068">AF348</f>
        <v>0</v>
      </c>
      <c r="AK348" s="592"/>
      <c r="AL348" s="593">
        <f>AK348*AI348</f>
        <v>0</v>
      </c>
      <c r="AM348" s="590"/>
      <c r="AN348" s="248">
        <f t="shared" ref="AN348:AN350" si="1069">AJ348</f>
        <v>0</v>
      </c>
      <c r="AO348" s="592"/>
      <c r="AP348" s="593">
        <f>AO348*AM348</f>
        <v>0</v>
      </c>
      <c r="AQ348" s="590"/>
      <c r="AR348" s="248">
        <f t="shared" ref="AR348:AR350" si="1070">AN348</f>
        <v>0</v>
      </c>
      <c r="AS348" s="592"/>
      <c r="AT348" s="593">
        <f>AS348*AQ348</f>
        <v>0</v>
      </c>
      <c r="AU348" s="590"/>
      <c r="AV348" s="248">
        <f t="shared" ref="AV348:AV350" si="1071">AR348</f>
        <v>0</v>
      </c>
      <c r="AW348" s="592"/>
      <c r="AX348" s="593">
        <f>AW348*AU348</f>
        <v>0</v>
      </c>
      <c r="AY348" s="590"/>
      <c r="AZ348" s="248">
        <f t="shared" ref="AZ348:AZ350" si="1072">AV348</f>
        <v>0</v>
      </c>
      <c r="BA348" s="618"/>
      <c r="BB348" s="620">
        <f>BA348*AY348</f>
        <v>0</v>
      </c>
      <c r="BC348" s="34"/>
      <c r="BD348" s="622">
        <f>SUM(BB348,AX348,AT348,AP348,AL348,AH348,AD348,Z348,R348,N348,J348,V348,)</f>
        <v>0</v>
      </c>
      <c r="BE348" s="623"/>
      <c r="BF348" s="622">
        <v>0</v>
      </c>
      <c r="BG348" s="623"/>
      <c r="BH348" s="622">
        <v>0</v>
      </c>
      <c r="BI348" s="623"/>
      <c r="BJ348" s="622">
        <v>0</v>
      </c>
      <c r="BK348" s="623"/>
      <c r="BL348" s="622">
        <v>0</v>
      </c>
      <c r="BM348" s="131"/>
      <c r="BN348" s="622"/>
      <c r="BO348" s="409"/>
      <c r="BP348" s="409"/>
      <c r="BQ348" s="409"/>
    </row>
    <row r="349" spans="1:69" x14ac:dyDescent="0.2">
      <c r="A349" s="170"/>
      <c r="B349" s="128"/>
      <c r="C349" s="41"/>
      <c r="D349" s="42"/>
      <c r="E349" s="42"/>
      <c r="F349" s="616"/>
      <c r="G349" s="617"/>
      <c r="H349" s="106"/>
      <c r="I349" s="618"/>
      <c r="J349" s="619">
        <f>I349*G349</f>
        <v>0</v>
      </c>
      <c r="K349" s="617"/>
      <c r="L349" s="248">
        <f t="shared" si="1062"/>
        <v>0</v>
      </c>
      <c r="M349" s="411"/>
      <c r="N349" s="214">
        <f>M349*K349</f>
        <v>0</v>
      </c>
      <c r="O349" s="213"/>
      <c r="P349" s="248">
        <f t="shared" si="1063"/>
        <v>0</v>
      </c>
      <c r="Q349" s="411"/>
      <c r="R349" s="214">
        <f>Q349*O349</f>
        <v>0</v>
      </c>
      <c r="S349" s="213"/>
      <c r="T349" s="248">
        <f t="shared" si="1064"/>
        <v>0</v>
      </c>
      <c r="U349" s="411"/>
      <c r="V349" s="214">
        <f>U349*S349</f>
        <v>0</v>
      </c>
      <c r="W349" s="213"/>
      <c r="X349" s="248">
        <f t="shared" si="1065"/>
        <v>0</v>
      </c>
      <c r="Y349" s="411"/>
      <c r="Z349" s="214">
        <f>Y349*W349</f>
        <v>0</v>
      </c>
      <c r="AA349" s="213"/>
      <c r="AB349" s="248">
        <f t="shared" si="1066"/>
        <v>0</v>
      </c>
      <c r="AC349" s="411"/>
      <c r="AD349" s="214">
        <f>AC349*AA349</f>
        <v>0</v>
      </c>
      <c r="AE349" s="213"/>
      <c r="AF349" s="248">
        <f t="shared" si="1067"/>
        <v>0</v>
      </c>
      <c r="AG349" s="411"/>
      <c r="AH349" s="214">
        <f>AG349*AE349</f>
        <v>0</v>
      </c>
      <c r="AI349" s="213"/>
      <c r="AJ349" s="248">
        <f t="shared" si="1068"/>
        <v>0</v>
      </c>
      <c r="AK349" s="411"/>
      <c r="AL349" s="214">
        <f>AK349*AI349</f>
        <v>0</v>
      </c>
      <c r="AM349" s="213"/>
      <c r="AN349" s="248">
        <f t="shared" si="1069"/>
        <v>0</v>
      </c>
      <c r="AO349" s="411"/>
      <c r="AP349" s="214">
        <f>AO349*AM349</f>
        <v>0</v>
      </c>
      <c r="AQ349" s="213"/>
      <c r="AR349" s="248">
        <f t="shared" si="1070"/>
        <v>0</v>
      </c>
      <c r="AS349" s="411"/>
      <c r="AT349" s="214">
        <f>AS349*AQ349</f>
        <v>0</v>
      </c>
      <c r="AU349" s="213"/>
      <c r="AV349" s="248">
        <f t="shared" si="1071"/>
        <v>0</v>
      </c>
      <c r="AW349" s="411"/>
      <c r="AX349" s="214">
        <f>AW349*AU349</f>
        <v>0</v>
      </c>
      <c r="AY349" s="213"/>
      <c r="AZ349" s="248">
        <f t="shared" si="1072"/>
        <v>0</v>
      </c>
      <c r="BA349" s="618"/>
      <c r="BB349" s="620">
        <f>BA349*AY349</f>
        <v>0</v>
      </c>
      <c r="BC349" s="34"/>
      <c r="BD349" s="622">
        <f>SUM(BB349,AX349,AT349,AP349,AL349,AH349,AD349,Z349,R349,N349,J349,V349,)</f>
        <v>0</v>
      </c>
      <c r="BE349" s="623"/>
      <c r="BF349" s="622">
        <v>0</v>
      </c>
      <c r="BG349" s="623"/>
      <c r="BH349" s="622">
        <v>0</v>
      </c>
      <c r="BI349" s="623"/>
      <c r="BJ349" s="622">
        <v>0</v>
      </c>
      <c r="BK349" s="623"/>
      <c r="BL349" s="622">
        <v>0</v>
      </c>
      <c r="BM349" s="131"/>
      <c r="BN349" s="622"/>
      <c r="BO349" s="409"/>
      <c r="BP349" s="409"/>
      <c r="BQ349" s="409"/>
    </row>
    <row r="350" spans="1:69" x14ac:dyDescent="0.2">
      <c r="A350" s="170"/>
      <c r="B350" s="128"/>
      <c r="C350" s="41"/>
      <c r="D350" s="42"/>
      <c r="E350" s="42"/>
      <c r="F350" s="616"/>
      <c r="G350" s="617"/>
      <c r="H350" s="106"/>
      <c r="I350" s="618"/>
      <c r="J350" s="619">
        <f>G350*I350</f>
        <v>0</v>
      </c>
      <c r="K350" s="617"/>
      <c r="L350" s="248">
        <f t="shared" si="1062"/>
        <v>0</v>
      </c>
      <c r="M350" s="411"/>
      <c r="N350" s="214">
        <f>M350*K350</f>
        <v>0</v>
      </c>
      <c r="O350" s="213"/>
      <c r="P350" s="248">
        <f t="shared" si="1063"/>
        <v>0</v>
      </c>
      <c r="Q350" s="411"/>
      <c r="R350" s="214">
        <f>Q350*O350</f>
        <v>0</v>
      </c>
      <c r="S350" s="213"/>
      <c r="T350" s="248">
        <f t="shared" si="1064"/>
        <v>0</v>
      </c>
      <c r="U350" s="411"/>
      <c r="V350" s="214">
        <f>U350*S350</f>
        <v>0</v>
      </c>
      <c r="W350" s="213"/>
      <c r="X350" s="248">
        <f t="shared" si="1065"/>
        <v>0</v>
      </c>
      <c r="Y350" s="411"/>
      <c r="Z350" s="214">
        <f>Y350*W350</f>
        <v>0</v>
      </c>
      <c r="AA350" s="213"/>
      <c r="AB350" s="248">
        <f t="shared" si="1066"/>
        <v>0</v>
      </c>
      <c r="AC350" s="411"/>
      <c r="AD350" s="214">
        <f>AC350*AA350</f>
        <v>0</v>
      </c>
      <c r="AE350" s="213"/>
      <c r="AF350" s="248">
        <f t="shared" si="1067"/>
        <v>0</v>
      </c>
      <c r="AG350" s="411"/>
      <c r="AH350" s="214">
        <f>AG350*AE350</f>
        <v>0</v>
      </c>
      <c r="AI350" s="213"/>
      <c r="AJ350" s="248">
        <f t="shared" si="1068"/>
        <v>0</v>
      </c>
      <c r="AK350" s="411"/>
      <c r="AL350" s="214">
        <f>AK350*AI350</f>
        <v>0</v>
      </c>
      <c r="AM350" s="213"/>
      <c r="AN350" s="248">
        <f t="shared" si="1069"/>
        <v>0</v>
      </c>
      <c r="AO350" s="411"/>
      <c r="AP350" s="214">
        <f>AO350*AM350</f>
        <v>0</v>
      </c>
      <c r="AQ350" s="213"/>
      <c r="AR350" s="248">
        <f t="shared" si="1070"/>
        <v>0</v>
      </c>
      <c r="AS350" s="411"/>
      <c r="AT350" s="214">
        <f>AS350*AQ350</f>
        <v>0</v>
      </c>
      <c r="AU350" s="213"/>
      <c r="AV350" s="248">
        <f t="shared" si="1071"/>
        <v>0</v>
      </c>
      <c r="AW350" s="411"/>
      <c r="AX350" s="214">
        <f>AW350*AU350</f>
        <v>0</v>
      </c>
      <c r="AY350" s="213"/>
      <c r="AZ350" s="248">
        <f t="shared" si="1072"/>
        <v>0</v>
      </c>
      <c r="BA350" s="618"/>
      <c r="BB350" s="620">
        <f>AY350*BA350</f>
        <v>0</v>
      </c>
      <c r="BC350" s="34"/>
      <c r="BD350" s="622">
        <f>SUM(BB350,AX350,AT350,AP350,AL350,AH350,AD350,Z350,R350,N350,J350,V350,)</f>
        <v>0</v>
      </c>
      <c r="BE350" s="623"/>
      <c r="BF350" s="622">
        <v>0</v>
      </c>
      <c r="BG350" s="623"/>
      <c r="BH350" s="622">
        <v>0</v>
      </c>
      <c r="BI350" s="623"/>
      <c r="BJ350" s="622">
        <v>0</v>
      </c>
      <c r="BK350" s="623"/>
      <c r="BL350" s="622">
        <v>0</v>
      </c>
      <c r="BM350" s="131"/>
      <c r="BN350" s="622"/>
      <c r="BO350" s="409"/>
      <c r="BP350" s="409"/>
      <c r="BQ350" s="409"/>
    </row>
    <row r="351" spans="1:69" x14ac:dyDescent="0.2">
      <c r="A351" s="170"/>
      <c r="B351" s="128"/>
      <c r="C351" s="48"/>
      <c r="D351" s="43"/>
      <c r="E351" s="43"/>
      <c r="F351" s="624"/>
      <c r="G351" s="581"/>
      <c r="H351" s="582"/>
      <c r="I351" s="104" t="s">
        <v>132</v>
      </c>
      <c r="J351" s="619">
        <f>SUM(J347:J350)</f>
        <v>12500</v>
      </c>
      <c r="K351" s="581"/>
      <c r="L351" s="582"/>
      <c r="M351" s="104" t="s">
        <v>118</v>
      </c>
      <c r="N351" s="619">
        <f>SUM(N347:N350)</f>
        <v>0</v>
      </c>
      <c r="O351" s="581"/>
      <c r="P351" s="582"/>
      <c r="Q351" s="625" t="s">
        <v>119</v>
      </c>
      <c r="R351" s="619">
        <f>SUM(R347:R350)</f>
        <v>0</v>
      </c>
      <c r="S351" s="581"/>
      <c r="T351" s="582"/>
      <c r="U351" s="625" t="s">
        <v>120</v>
      </c>
      <c r="V351" s="619">
        <f>SUM(V347:V350)</f>
        <v>0</v>
      </c>
      <c r="W351" s="581"/>
      <c r="X351" s="582"/>
      <c r="Y351" s="625" t="s">
        <v>121</v>
      </c>
      <c r="Z351" s="619">
        <f>SUM(Z347:Z350)</f>
        <v>0</v>
      </c>
      <c r="AA351" s="581"/>
      <c r="AB351" s="582"/>
      <c r="AC351" s="625" t="s">
        <v>122</v>
      </c>
      <c r="AD351" s="619">
        <f>SUM(AD347:AD350)</f>
        <v>0</v>
      </c>
      <c r="AE351" s="581"/>
      <c r="AF351" s="582"/>
      <c r="AG351" s="625" t="s">
        <v>123</v>
      </c>
      <c r="AH351" s="619">
        <f>SUM(AH347:AH350)</f>
        <v>0</v>
      </c>
      <c r="AI351" s="581"/>
      <c r="AJ351" s="582"/>
      <c r="AK351" s="625" t="s">
        <v>124</v>
      </c>
      <c r="AL351" s="619">
        <f>SUM(AL347:AL350)</f>
        <v>0</v>
      </c>
      <c r="AM351" s="581"/>
      <c r="AN351" s="582"/>
      <c r="AO351" s="625" t="s">
        <v>125</v>
      </c>
      <c r="AP351" s="619">
        <f>SUM(AP347:AP350)</f>
        <v>0</v>
      </c>
      <c r="AQ351" s="581"/>
      <c r="AR351" s="582"/>
      <c r="AS351" s="625" t="s">
        <v>126</v>
      </c>
      <c r="AT351" s="619">
        <f>SUM(AT347:AT350)</f>
        <v>0</v>
      </c>
      <c r="AU351" s="581"/>
      <c r="AV351" s="582"/>
      <c r="AW351" s="625" t="s">
        <v>127</v>
      </c>
      <c r="AX351" s="619">
        <f>SUM(AX347:AX350)</f>
        <v>0</v>
      </c>
      <c r="AY351" s="581"/>
      <c r="AZ351" s="582"/>
      <c r="BA351" s="625" t="s">
        <v>128</v>
      </c>
      <c r="BB351" s="620">
        <f>SUM(BB347:BB350)</f>
        <v>0</v>
      </c>
      <c r="BC351" s="34"/>
      <c r="BD351" s="57">
        <f>SUM(BD347:BD350)</f>
        <v>12500</v>
      </c>
      <c r="BE351" s="608"/>
      <c r="BF351" s="57">
        <f>SUM(BF347:BF350)</f>
        <v>12235.02</v>
      </c>
      <c r="BG351" s="608"/>
      <c r="BH351" s="57">
        <f>SUM(BH347:BH350)</f>
        <v>0</v>
      </c>
      <c r="BI351" s="608"/>
      <c r="BJ351" s="57">
        <f t="shared" ref="BJ351" si="1073">SUM(BF351,BH351)</f>
        <v>12235.02</v>
      </c>
      <c r="BK351" s="608"/>
      <c r="BL351" s="57">
        <v>15000</v>
      </c>
      <c r="BM351" s="131"/>
      <c r="BN351" s="57">
        <f>SUM(BN347:BN350)</f>
        <v>14223.48</v>
      </c>
      <c r="BO351" s="409"/>
      <c r="BP351" s="409"/>
      <c r="BQ351" s="409"/>
    </row>
    <row r="352" spans="1:69" s="27" customFormat="1" ht="5.0999999999999996" customHeight="1" x14ac:dyDescent="0.2">
      <c r="A352" s="170"/>
      <c r="B352" s="128"/>
      <c r="C352" s="32"/>
      <c r="F352" s="51"/>
      <c r="G352" s="226"/>
      <c r="H352" s="52"/>
      <c r="I352" s="154"/>
      <c r="J352" s="227"/>
      <c r="K352" s="226"/>
      <c r="L352" s="52"/>
      <c r="M352" s="154"/>
      <c r="N352" s="227"/>
      <c r="O352" s="226"/>
      <c r="P352" s="52"/>
      <c r="Q352" s="154"/>
      <c r="R352" s="227"/>
      <c r="S352" s="226"/>
      <c r="T352" s="52"/>
      <c r="U352" s="154"/>
      <c r="V352" s="227"/>
      <c r="W352" s="226"/>
      <c r="X352" s="52"/>
      <c r="Y352" s="154"/>
      <c r="Z352" s="227"/>
      <c r="AA352" s="226"/>
      <c r="AB352" s="52"/>
      <c r="AC352" s="154"/>
      <c r="AD352" s="227"/>
      <c r="AE352" s="226"/>
      <c r="AF352" s="52"/>
      <c r="AG352" s="154"/>
      <c r="AH352" s="227"/>
      <c r="AI352" s="226"/>
      <c r="AJ352" s="52"/>
      <c r="AK352" s="154"/>
      <c r="AL352" s="227"/>
      <c r="AM352" s="226"/>
      <c r="AN352" s="52"/>
      <c r="AO352" s="154"/>
      <c r="AP352" s="227"/>
      <c r="AQ352" s="226"/>
      <c r="AR352" s="52"/>
      <c r="AS352" s="154"/>
      <c r="AT352" s="227"/>
      <c r="AU352" s="226"/>
      <c r="AV352" s="52"/>
      <c r="AW352" s="154"/>
      <c r="AX352" s="227"/>
      <c r="AY352" s="226"/>
      <c r="AZ352" s="52"/>
      <c r="BA352" s="154"/>
      <c r="BB352" s="267"/>
      <c r="BC352" s="34"/>
      <c r="BD352" s="608"/>
      <c r="BE352" s="608"/>
      <c r="BF352" s="608"/>
      <c r="BG352" s="608"/>
      <c r="BH352" s="608"/>
      <c r="BI352" s="608"/>
      <c r="BJ352" s="608"/>
      <c r="BK352" s="608"/>
      <c r="BL352" s="608"/>
      <c r="BM352" s="131"/>
      <c r="BN352" s="608"/>
    </row>
    <row r="353" spans="1:69" x14ac:dyDescent="0.2">
      <c r="A353" s="170"/>
      <c r="B353" s="128"/>
      <c r="C353" s="614">
        <f>'General Fund Budget Summary'!A87</f>
        <v>52530</v>
      </c>
      <c r="D353" s="614"/>
      <c r="E353" s="614" t="str">
        <f>'General Fund Budget Summary'!C87</f>
        <v>Public Officials Liability</v>
      </c>
      <c r="F353" s="686">
        <v>1163</v>
      </c>
      <c r="G353" s="617">
        <v>1</v>
      </c>
      <c r="H353" s="105" t="s">
        <v>100</v>
      </c>
      <c r="I353" s="618">
        <v>1163</v>
      </c>
      <c r="J353" s="619">
        <f>I353*G353</f>
        <v>1163</v>
      </c>
      <c r="K353" s="617"/>
      <c r="L353" s="248" t="str">
        <f>H353</f>
        <v>Admin</v>
      </c>
      <c r="M353" s="410"/>
      <c r="N353" s="212">
        <f>M353*K353</f>
        <v>0</v>
      </c>
      <c r="O353" s="617">
        <f>K353</f>
        <v>0</v>
      </c>
      <c r="P353" s="248" t="str">
        <f>L353</f>
        <v>Admin</v>
      </c>
      <c r="Q353" s="410">
        <f>N353</f>
        <v>0</v>
      </c>
      <c r="R353" s="212">
        <f>Q353*O353</f>
        <v>0</v>
      </c>
      <c r="S353" s="617">
        <f>O353</f>
        <v>0</v>
      </c>
      <c r="T353" s="248" t="str">
        <f>P353</f>
        <v>Admin</v>
      </c>
      <c r="U353" s="410">
        <f>R353</f>
        <v>0</v>
      </c>
      <c r="V353" s="212">
        <f>U353*S353</f>
        <v>0</v>
      </c>
      <c r="W353" s="617">
        <f>S353</f>
        <v>0</v>
      </c>
      <c r="X353" s="248" t="str">
        <f>T353</f>
        <v>Admin</v>
      </c>
      <c r="Y353" s="410">
        <f>V353</f>
        <v>0</v>
      </c>
      <c r="Z353" s="212">
        <f>Y353*W353</f>
        <v>0</v>
      </c>
      <c r="AA353" s="617">
        <f>W353</f>
        <v>0</v>
      </c>
      <c r="AB353" s="248" t="str">
        <f>X353</f>
        <v>Admin</v>
      </c>
      <c r="AC353" s="410">
        <f>Z353</f>
        <v>0</v>
      </c>
      <c r="AD353" s="212">
        <f>AC353*AA353</f>
        <v>0</v>
      </c>
      <c r="AE353" s="617">
        <f>AA353</f>
        <v>0</v>
      </c>
      <c r="AF353" s="248" t="str">
        <f>AB353</f>
        <v>Admin</v>
      </c>
      <c r="AG353" s="410">
        <f>AD353</f>
        <v>0</v>
      </c>
      <c r="AH353" s="212">
        <f>AG353*AE353</f>
        <v>0</v>
      </c>
      <c r="AI353" s="617">
        <f>AE353</f>
        <v>0</v>
      </c>
      <c r="AJ353" s="248" t="str">
        <f>AF353</f>
        <v>Admin</v>
      </c>
      <c r="AK353" s="410">
        <f>AH353</f>
        <v>0</v>
      </c>
      <c r="AL353" s="212">
        <f>AK353*AI353</f>
        <v>0</v>
      </c>
      <c r="AM353" s="617">
        <f>AI353</f>
        <v>0</v>
      </c>
      <c r="AN353" s="248" t="str">
        <f>AJ353</f>
        <v>Admin</v>
      </c>
      <c r="AO353" s="410">
        <f>AL353</f>
        <v>0</v>
      </c>
      <c r="AP353" s="212">
        <f>AO353*AM353</f>
        <v>0</v>
      </c>
      <c r="AQ353" s="617">
        <f>AM353</f>
        <v>0</v>
      </c>
      <c r="AR353" s="248" t="str">
        <f>AN353</f>
        <v>Admin</v>
      </c>
      <c r="AS353" s="410">
        <f>AP353</f>
        <v>0</v>
      </c>
      <c r="AT353" s="212">
        <f>AS353*AQ353</f>
        <v>0</v>
      </c>
      <c r="AU353" s="617">
        <f>AQ353</f>
        <v>0</v>
      </c>
      <c r="AV353" s="248" t="str">
        <f>AR353</f>
        <v>Admin</v>
      </c>
      <c r="AW353" s="410">
        <f>AT353</f>
        <v>0</v>
      </c>
      <c r="AX353" s="212">
        <f>AW353*AU353</f>
        <v>0</v>
      </c>
      <c r="AY353" s="617">
        <f>AU353</f>
        <v>0</v>
      </c>
      <c r="AZ353" s="248" t="str">
        <f>AV353</f>
        <v>Admin</v>
      </c>
      <c r="BA353" s="410">
        <f>AX353</f>
        <v>0</v>
      </c>
      <c r="BB353" s="620">
        <f>BA353*AY353</f>
        <v>0</v>
      </c>
      <c r="BC353" s="34"/>
      <c r="BD353" s="621">
        <f>SUM(BB353,AX353,AT353,AP353,AL353,AH353,AD353,Z353,R353,N353,J353,V353,)</f>
        <v>1163</v>
      </c>
      <c r="BE353" s="608"/>
      <c r="BF353" s="621">
        <v>1163</v>
      </c>
      <c r="BG353" s="608"/>
      <c r="BH353" s="621"/>
      <c r="BI353" s="608"/>
      <c r="BJ353" s="621">
        <f t="shared" ref="BJ353" si="1074">SUM(BF353,BH353)</f>
        <v>1163</v>
      </c>
      <c r="BK353" s="608"/>
      <c r="BL353" s="621">
        <v>1163</v>
      </c>
      <c r="BM353" s="131"/>
      <c r="BN353" s="621">
        <v>1163</v>
      </c>
      <c r="BO353" s="409"/>
      <c r="BP353" s="409"/>
      <c r="BQ353" s="409"/>
    </row>
    <row r="354" spans="1:69" x14ac:dyDescent="0.2">
      <c r="A354" s="170"/>
      <c r="B354" s="128"/>
      <c r="C354" s="41"/>
      <c r="D354" s="42"/>
      <c r="E354" s="406"/>
      <c r="F354" s="616"/>
      <c r="G354" s="617"/>
      <c r="H354" s="591"/>
      <c r="I354" s="618"/>
      <c r="J354" s="619">
        <f>I354*G354</f>
        <v>0</v>
      </c>
      <c r="K354" s="617"/>
      <c r="L354" s="248">
        <f t="shared" ref="L354:L356" si="1075">H354</f>
        <v>0</v>
      </c>
      <c r="M354" s="592"/>
      <c r="N354" s="593">
        <f>M354*K354</f>
        <v>0</v>
      </c>
      <c r="O354" s="590"/>
      <c r="P354" s="248">
        <f t="shared" ref="P354:P356" si="1076">L354</f>
        <v>0</v>
      </c>
      <c r="Q354" s="592"/>
      <c r="R354" s="593">
        <f>Q354*O354</f>
        <v>0</v>
      </c>
      <c r="S354" s="590"/>
      <c r="T354" s="248">
        <f t="shared" ref="T354:T356" si="1077">P354</f>
        <v>0</v>
      </c>
      <c r="U354" s="592"/>
      <c r="V354" s="593">
        <f>U354*S354</f>
        <v>0</v>
      </c>
      <c r="W354" s="590"/>
      <c r="X354" s="248">
        <f t="shared" ref="X354:X356" si="1078">T354</f>
        <v>0</v>
      </c>
      <c r="Y354" s="592"/>
      <c r="Z354" s="593">
        <f>Y354*W354</f>
        <v>0</v>
      </c>
      <c r="AA354" s="590"/>
      <c r="AB354" s="248">
        <f t="shared" ref="AB354:AB356" si="1079">X354</f>
        <v>0</v>
      </c>
      <c r="AC354" s="592"/>
      <c r="AD354" s="593">
        <f>AC354*AA354</f>
        <v>0</v>
      </c>
      <c r="AE354" s="590"/>
      <c r="AF354" s="248">
        <f t="shared" ref="AF354:AF356" si="1080">AB354</f>
        <v>0</v>
      </c>
      <c r="AG354" s="592"/>
      <c r="AH354" s="593">
        <f>AG354*AE354</f>
        <v>0</v>
      </c>
      <c r="AI354" s="590"/>
      <c r="AJ354" s="248">
        <f t="shared" ref="AJ354:AJ356" si="1081">AF354</f>
        <v>0</v>
      </c>
      <c r="AK354" s="592"/>
      <c r="AL354" s="593">
        <f>AK354*AI354</f>
        <v>0</v>
      </c>
      <c r="AM354" s="590"/>
      <c r="AN354" s="248">
        <f t="shared" ref="AN354:AN356" si="1082">AJ354</f>
        <v>0</v>
      </c>
      <c r="AO354" s="592"/>
      <c r="AP354" s="593">
        <f>AO354*AM354</f>
        <v>0</v>
      </c>
      <c r="AQ354" s="590"/>
      <c r="AR354" s="248">
        <f t="shared" ref="AR354:AR356" si="1083">AN354</f>
        <v>0</v>
      </c>
      <c r="AS354" s="592"/>
      <c r="AT354" s="593">
        <f>AS354*AQ354</f>
        <v>0</v>
      </c>
      <c r="AU354" s="590"/>
      <c r="AV354" s="248">
        <f t="shared" ref="AV354:AV356" si="1084">AR354</f>
        <v>0</v>
      </c>
      <c r="AW354" s="592"/>
      <c r="AX354" s="593">
        <f>AW354*AU354</f>
        <v>0</v>
      </c>
      <c r="AY354" s="590"/>
      <c r="AZ354" s="248">
        <f t="shared" ref="AZ354:AZ356" si="1085">AV354</f>
        <v>0</v>
      </c>
      <c r="BA354" s="592"/>
      <c r="BB354" s="620">
        <f>BA354*AY354</f>
        <v>0</v>
      </c>
      <c r="BC354" s="34"/>
      <c r="BD354" s="622">
        <f>SUM(BB354,AX354,AT354,AP354,AL354,AH354,AD354,Z354,R354,N354,J354,V354,)</f>
        <v>0</v>
      </c>
      <c r="BE354" s="623"/>
      <c r="BF354" s="622">
        <v>0</v>
      </c>
      <c r="BG354" s="623"/>
      <c r="BH354" s="622">
        <v>0</v>
      </c>
      <c r="BI354" s="623"/>
      <c r="BJ354" s="622">
        <v>0</v>
      </c>
      <c r="BK354" s="623"/>
      <c r="BL354" s="622">
        <v>0</v>
      </c>
      <c r="BM354" s="131"/>
      <c r="BN354" s="622"/>
    </row>
    <row r="355" spans="1:69" x14ac:dyDescent="0.2">
      <c r="A355" s="170"/>
      <c r="B355" s="128"/>
      <c r="C355" s="41"/>
      <c r="D355" s="42"/>
      <c r="E355" s="42"/>
      <c r="F355" s="616"/>
      <c r="G355" s="617"/>
      <c r="H355" s="106"/>
      <c r="I355" s="618"/>
      <c r="J355" s="619">
        <f>I355*G355</f>
        <v>0</v>
      </c>
      <c r="K355" s="617"/>
      <c r="L355" s="248">
        <f t="shared" si="1075"/>
        <v>0</v>
      </c>
      <c r="M355" s="411"/>
      <c r="N355" s="214">
        <f>M355*K355</f>
        <v>0</v>
      </c>
      <c r="O355" s="213"/>
      <c r="P355" s="248">
        <f t="shared" si="1076"/>
        <v>0</v>
      </c>
      <c r="Q355" s="411"/>
      <c r="R355" s="214">
        <f>Q355*O355</f>
        <v>0</v>
      </c>
      <c r="S355" s="213"/>
      <c r="T355" s="248">
        <f t="shared" si="1077"/>
        <v>0</v>
      </c>
      <c r="U355" s="411"/>
      <c r="V355" s="214">
        <f>U355*S355</f>
        <v>0</v>
      </c>
      <c r="W355" s="213"/>
      <c r="X355" s="248">
        <f t="shared" si="1078"/>
        <v>0</v>
      </c>
      <c r="Y355" s="411"/>
      <c r="Z355" s="214">
        <f>Y355*W355</f>
        <v>0</v>
      </c>
      <c r="AA355" s="213"/>
      <c r="AB355" s="248">
        <f t="shared" si="1079"/>
        <v>0</v>
      </c>
      <c r="AC355" s="411"/>
      <c r="AD355" s="214">
        <f>AC355*AA355</f>
        <v>0</v>
      </c>
      <c r="AE355" s="213"/>
      <c r="AF355" s="248">
        <f t="shared" si="1080"/>
        <v>0</v>
      </c>
      <c r="AG355" s="411"/>
      <c r="AH355" s="214">
        <f>AG355*AE355</f>
        <v>0</v>
      </c>
      <c r="AI355" s="213"/>
      <c r="AJ355" s="248">
        <f t="shared" si="1081"/>
        <v>0</v>
      </c>
      <c r="AK355" s="411"/>
      <c r="AL355" s="214">
        <f>AK355*AI355</f>
        <v>0</v>
      </c>
      <c r="AM355" s="213"/>
      <c r="AN355" s="248">
        <f t="shared" si="1082"/>
        <v>0</v>
      </c>
      <c r="AO355" s="411"/>
      <c r="AP355" s="214">
        <f>AO355*AM355</f>
        <v>0</v>
      </c>
      <c r="AQ355" s="213"/>
      <c r="AR355" s="248">
        <f t="shared" si="1083"/>
        <v>0</v>
      </c>
      <c r="AS355" s="411"/>
      <c r="AT355" s="214">
        <f>AS355*AQ355</f>
        <v>0</v>
      </c>
      <c r="AU355" s="213"/>
      <c r="AV355" s="248">
        <f t="shared" si="1084"/>
        <v>0</v>
      </c>
      <c r="AW355" s="411"/>
      <c r="AX355" s="214">
        <f>AW355*AU355</f>
        <v>0</v>
      </c>
      <c r="AY355" s="213"/>
      <c r="AZ355" s="248">
        <f t="shared" si="1085"/>
        <v>0</v>
      </c>
      <c r="BA355" s="618"/>
      <c r="BB355" s="620">
        <f>BA355*AY355</f>
        <v>0</v>
      </c>
      <c r="BC355" s="34"/>
      <c r="BD355" s="622">
        <f>SUM(BB355,AX355,AT355,AP355,AL355,AH355,AD355,Z355,R355,N355,J355,V355,)</f>
        <v>0</v>
      </c>
      <c r="BE355" s="623"/>
      <c r="BF355" s="622">
        <v>0</v>
      </c>
      <c r="BG355" s="623"/>
      <c r="BH355" s="622">
        <v>0</v>
      </c>
      <c r="BI355" s="623"/>
      <c r="BJ355" s="622">
        <v>0</v>
      </c>
      <c r="BK355" s="623"/>
      <c r="BL355" s="622">
        <v>0</v>
      </c>
      <c r="BM355" s="131"/>
      <c r="BN355" s="622"/>
    </row>
    <row r="356" spans="1:69" x14ac:dyDescent="0.2">
      <c r="A356" s="170"/>
      <c r="B356" s="128"/>
      <c r="C356" s="41"/>
      <c r="D356" s="42"/>
      <c r="E356" s="42"/>
      <c r="F356" s="616"/>
      <c r="G356" s="617"/>
      <c r="H356" s="106"/>
      <c r="I356" s="618"/>
      <c r="J356" s="619">
        <f>G356*I356</f>
        <v>0</v>
      </c>
      <c r="K356" s="617"/>
      <c r="L356" s="248">
        <f t="shared" si="1075"/>
        <v>0</v>
      </c>
      <c r="M356" s="411"/>
      <c r="N356" s="214">
        <f>M356*K356</f>
        <v>0</v>
      </c>
      <c r="O356" s="213"/>
      <c r="P356" s="248">
        <f t="shared" si="1076"/>
        <v>0</v>
      </c>
      <c r="Q356" s="411"/>
      <c r="R356" s="214">
        <f>Q356*O356</f>
        <v>0</v>
      </c>
      <c r="S356" s="213"/>
      <c r="T356" s="248">
        <f t="shared" si="1077"/>
        <v>0</v>
      </c>
      <c r="U356" s="411"/>
      <c r="V356" s="214">
        <f>U356*S356</f>
        <v>0</v>
      </c>
      <c r="W356" s="213"/>
      <c r="X356" s="248">
        <f t="shared" si="1078"/>
        <v>0</v>
      </c>
      <c r="Y356" s="411"/>
      <c r="Z356" s="214">
        <f>Y356*W356</f>
        <v>0</v>
      </c>
      <c r="AA356" s="213"/>
      <c r="AB356" s="248">
        <f t="shared" si="1079"/>
        <v>0</v>
      </c>
      <c r="AC356" s="411"/>
      <c r="AD356" s="214">
        <f>AC356*AA356</f>
        <v>0</v>
      </c>
      <c r="AE356" s="213"/>
      <c r="AF356" s="248">
        <f t="shared" si="1080"/>
        <v>0</v>
      </c>
      <c r="AG356" s="411"/>
      <c r="AH356" s="214">
        <f>AG356*AE356</f>
        <v>0</v>
      </c>
      <c r="AI356" s="213"/>
      <c r="AJ356" s="248">
        <f t="shared" si="1081"/>
        <v>0</v>
      </c>
      <c r="AK356" s="411"/>
      <c r="AL356" s="214">
        <f>AK356*AI356</f>
        <v>0</v>
      </c>
      <c r="AM356" s="213"/>
      <c r="AN356" s="248">
        <f t="shared" si="1082"/>
        <v>0</v>
      </c>
      <c r="AO356" s="411"/>
      <c r="AP356" s="214">
        <f>AO356*AM356</f>
        <v>0</v>
      </c>
      <c r="AQ356" s="213"/>
      <c r="AR356" s="248">
        <f t="shared" si="1083"/>
        <v>0</v>
      </c>
      <c r="AS356" s="411"/>
      <c r="AT356" s="214">
        <f>AS356*AQ356</f>
        <v>0</v>
      </c>
      <c r="AU356" s="213"/>
      <c r="AV356" s="248">
        <f t="shared" si="1084"/>
        <v>0</v>
      </c>
      <c r="AW356" s="411"/>
      <c r="AX356" s="214">
        <f>AW356*AU356</f>
        <v>0</v>
      </c>
      <c r="AY356" s="213"/>
      <c r="AZ356" s="248">
        <f t="shared" si="1085"/>
        <v>0</v>
      </c>
      <c r="BA356" s="618"/>
      <c r="BB356" s="620">
        <f>AY356*BA356</f>
        <v>0</v>
      </c>
      <c r="BC356" s="34"/>
      <c r="BD356" s="622">
        <f>SUM(BB356,AX356,AT356,AP356,AL356,AH356,AD356,Z356,R356,N356,J356,V356,)</f>
        <v>0</v>
      </c>
      <c r="BE356" s="623"/>
      <c r="BF356" s="622">
        <v>0</v>
      </c>
      <c r="BG356" s="623"/>
      <c r="BH356" s="622">
        <v>0</v>
      </c>
      <c r="BI356" s="623"/>
      <c r="BJ356" s="622">
        <v>0</v>
      </c>
      <c r="BK356" s="623"/>
      <c r="BL356" s="622">
        <v>0</v>
      </c>
      <c r="BM356" s="131"/>
      <c r="BN356" s="622"/>
    </row>
    <row r="357" spans="1:69" x14ac:dyDescent="0.2">
      <c r="A357" s="170"/>
      <c r="B357" s="128"/>
      <c r="C357" s="48"/>
      <c r="D357" s="43"/>
      <c r="E357" s="43"/>
      <c r="F357" s="624"/>
      <c r="G357" s="581"/>
      <c r="H357" s="582"/>
      <c r="I357" s="104" t="s">
        <v>132</v>
      </c>
      <c r="J357" s="619">
        <f>SUM(J353:J356)</f>
        <v>1163</v>
      </c>
      <c r="K357" s="581"/>
      <c r="L357" s="582"/>
      <c r="M357" s="104" t="s">
        <v>118</v>
      </c>
      <c r="N357" s="619">
        <f>SUM(N353:N356)</f>
        <v>0</v>
      </c>
      <c r="O357" s="581"/>
      <c r="P357" s="582"/>
      <c r="Q357" s="625" t="s">
        <v>119</v>
      </c>
      <c r="R357" s="619">
        <f>SUM(R353:R356)</f>
        <v>0</v>
      </c>
      <c r="S357" s="581"/>
      <c r="T357" s="582"/>
      <c r="U357" s="625" t="s">
        <v>120</v>
      </c>
      <c r="V357" s="619">
        <f>SUM(V353:V356)</f>
        <v>0</v>
      </c>
      <c r="W357" s="581"/>
      <c r="X357" s="582"/>
      <c r="Y357" s="625" t="s">
        <v>121</v>
      </c>
      <c r="Z357" s="619">
        <f>SUM(Z353:Z356)</f>
        <v>0</v>
      </c>
      <c r="AA357" s="581"/>
      <c r="AB357" s="582"/>
      <c r="AC357" s="625" t="s">
        <v>122</v>
      </c>
      <c r="AD357" s="619">
        <f>SUM(AD353:AD356)</f>
        <v>0</v>
      </c>
      <c r="AE357" s="581"/>
      <c r="AF357" s="582"/>
      <c r="AG357" s="625" t="s">
        <v>123</v>
      </c>
      <c r="AH357" s="619">
        <f>SUM(AH353:AH356)</f>
        <v>0</v>
      </c>
      <c r="AI357" s="581"/>
      <c r="AJ357" s="582"/>
      <c r="AK357" s="625" t="s">
        <v>124</v>
      </c>
      <c r="AL357" s="619">
        <f>SUM(AL353:AL356)</f>
        <v>0</v>
      </c>
      <c r="AM357" s="581"/>
      <c r="AN357" s="582"/>
      <c r="AO357" s="625" t="s">
        <v>125</v>
      </c>
      <c r="AP357" s="619">
        <f>SUM(AP353:AP356)</f>
        <v>0</v>
      </c>
      <c r="AQ357" s="581"/>
      <c r="AR357" s="582"/>
      <c r="AS357" s="625" t="s">
        <v>126</v>
      </c>
      <c r="AT357" s="619">
        <f>SUM(AT353:AT356)</f>
        <v>0</v>
      </c>
      <c r="AU357" s="581"/>
      <c r="AV357" s="582"/>
      <c r="AW357" s="625" t="s">
        <v>127</v>
      </c>
      <c r="AX357" s="619">
        <f>SUM(AX353:AX356)</f>
        <v>0</v>
      </c>
      <c r="AY357" s="581"/>
      <c r="AZ357" s="582"/>
      <c r="BA357" s="625" t="s">
        <v>128</v>
      </c>
      <c r="BB357" s="620">
        <f>SUM(BB353:BB356)</f>
        <v>0</v>
      </c>
      <c r="BC357" s="34"/>
      <c r="BD357" s="57">
        <f>SUM(BD353:BD356)</f>
        <v>1163</v>
      </c>
      <c r="BE357" s="608"/>
      <c r="BF357" s="57">
        <v>1163</v>
      </c>
      <c r="BG357" s="608"/>
      <c r="BH357" s="57">
        <v>1163</v>
      </c>
      <c r="BI357" s="608"/>
      <c r="BJ357" s="57">
        <f t="shared" ref="BJ357" si="1086">SUM(BF357,BH357)</f>
        <v>2326</v>
      </c>
      <c r="BK357" s="608"/>
      <c r="BL357" s="57">
        <v>1163</v>
      </c>
      <c r="BM357" s="131"/>
      <c r="BN357" s="57">
        <f>SUM(BN353:BN356)</f>
        <v>1163</v>
      </c>
    </row>
    <row r="358" spans="1:69" s="27" customFormat="1" ht="5.0999999999999996" customHeight="1" x14ac:dyDescent="0.2">
      <c r="A358" s="170"/>
      <c r="B358" s="128"/>
      <c r="C358" s="32"/>
      <c r="F358" s="51"/>
      <c r="G358" s="226"/>
      <c r="H358" s="52"/>
      <c r="I358" s="154"/>
      <c r="J358" s="227"/>
      <c r="K358" s="226"/>
      <c r="L358" s="52"/>
      <c r="M358" s="154"/>
      <c r="N358" s="227"/>
      <c r="O358" s="226"/>
      <c r="P358" s="52"/>
      <c r="Q358" s="154"/>
      <c r="R358" s="227"/>
      <c r="S358" s="226"/>
      <c r="T358" s="52"/>
      <c r="U358" s="154"/>
      <c r="V358" s="227"/>
      <c r="W358" s="226"/>
      <c r="X358" s="52"/>
      <c r="Y358" s="154"/>
      <c r="Z358" s="227"/>
      <c r="AA358" s="226"/>
      <c r="AB358" s="52"/>
      <c r="AC358" s="154"/>
      <c r="AD358" s="227"/>
      <c r="AE358" s="226"/>
      <c r="AF358" s="52"/>
      <c r="AG358" s="154"/>
      <c r="AH358" s="227"/>
      <c r="AI358" s="226"/>
      <c r="AJ358" s="52"/>
      <c r="AK358" s="154"/>
      <c r="AL358" s="227"/>
      <c r="AM358" s="226"/>
      <c r="AN358" s="52"/>
      <c r="AO358" s="154"/>
      <c r="AP358" s="227"/>
      <c r="AQ358" s="226"/>
      <c r="AR358" s="52"/>
      <c r="AS358" s="154"/>
      <c r="AT358" s="227"/>
      <c r="AU358" s="226"/>
      <c r="AV358" s="52"/>
      <c r="AW358" s="154"/>
      <c r="AX358" s="227"/>
      <c r="AY358" s="226"/>
      <c r="AZ358" s="52"/>
      <c r="BA358" s="154"/>
      <c r="BB358" s="267"/>
      <c r="BC358" s="34"/>
      <c r="BD358" s="608"/>
      <c r="BE358" s="608"/>
      <c r="BF358" s="608"/>
      <c r="BG358" s="608"/>
      <c r="BH358" s="608"/>
      <c r="BI358" s="608"/>
      <c r="BJ358" s="608"/>
      <c r="BK358" s="608"/>
      <c r="BL358" s="608"/>
      <c r="BM358" s="131"/>
      <c r="BN358" s="608"/>
    </row>
    <row r="359" spans="1:69" x14ac:dyDescent="0.2">
      <c r="A359" s="170"/>
      <c r="B359" s="128"/>
      <c r="C359" s="614">
        <f>'General Fund Budget Summary'!A88</f>
        <v>52540</v>
      </c>
      <c r="D359" s="614"/>
      <c r="E359" s="614" t="str">
        <f>'General Fund Budget Summary'!C88</f>
        <v xml:space="preserve">Building/Property Ins. </v>
      </c>
      <c r="F359" s="686">
        <v>10000</v>
      </c>
      <c r="G359" s="617">
        <v>1</v>
      </c>
      <c r="H359" s="105" t="s">
        <v>100</v>
      </c>
      <c r="I359" s="618">
        <v>10000</v>
      </c>
      <c r="J359" s="619">
        <f>I359*G359</f>
        <v>10000</v>
      </c>
      <c r="K359" s="617"/>
      <c r="L359" s="248" t="str">
        <f>H359</f>
        <v>Admin</v>
      </c>
      <c r="M359" s="410"/>
      <c r="N359" s="212">
        <f>M359*K359</f>
        <v>0</v>
      </c>
      <c r="O359" s="617">
        <f>K359</f>
        <v>0</v>
      </c>
      <c r="P359" s="248" t="str">
        <f>L359</f>
        <v>Admin</v>
      </c>
      <c r="Q359" s="410">
        <f>N359</f>
        <v>0</v>
      </c>
      <c r="R359" s="212">
        <f>Q359*O359</f>
        <v>0</v>
      </c>
      <c r="S359" s="617">
        <f>O359</f>
        <v>0</v>
      </c>
      <c r="T359" s="248" t="str">
        <f>P359</f>
        <v>Admin</v>
      </c>
      <c r="U359" s="410">
        <f>R359</f>
        <v>0</v>
      </c>
      <c r="V359" s="212">
        <f>U359*S359</f>
        <v>0</v>
      </c>
      <c r="W359" s="617">
        <f>S359</f>
        <v>0</v>
      </c>
      <c r="X359" s="248" t="str">
        <f>T359</f>
        <v>Admin</v>
      </c>
      <c r="Y359" s="410">
        <f>V359</f>
        <v>0</v>
      </c>
      <c r="Z359" s="212">
        <f>Y359*W359</f>
        <v>0</v>
      </c>
      <c r="AA359" s="617">
        <f>W359</f>
        <v>0</v>
      </c>
      <c r="AB359" s="248" t="str">
        <f>X359</f>
        <v>Admin</v>
      </c>
      <c r="AC359" s="410">
        <f>Z359</f>
        <v>0</v>
      </c>
      <c r="AD359" s="212">
        <f>AC359*AA359</f>
        <v>0</v>
      </c>
      <c r="AE359" s="617">
        <f>AA359</f>
        <v>0</v>
      </c>
      <c r="AF359" s="248" t="str">
        <f>AB359</f>
        <v>Admin</v>
      </c>
      <c r="AG359" s="410">
        <f>AD359</f>
        <v>0</v>
      </c>
      <c r="AH359" s="212">
        <f>AG359*AE359</f>
        <v>0</v>
      </c>
      <c r="AI359" s="617">
        <f>AE359</f>
        <v>0</v>
      </c>
      <c r="AJ359" s="248" t="str">
        <f>AF359</f>
        <v>Admin</v>
      </c>
      <c r="AK359" s="410">
        <f>AH359</f>
        <v>0</v>
      </c>
      <c r="AL359" s="212">
        <f>AK359*AI359</f>
        <v>0</v>
      </c>
      <c r="AM359" s="617">
        <f>AI359</f>
        <v>0</v>
      </c>
      <c r="AN359" s="248" t="str">
        <f>AJ359</f>
        <v>Admin</v>
      </c>
      <c r="AO359" s="410">
        <f>AL359</f>
        <v>0</v>
      </c>
      <c r="AP359" s="212">
        <f>AO359*AM359</f>
        <v>0</v>
      </c>
      <c r="AQ359" s="617">
        <f>AM359</f>
        <v>0</v>
      </c>
      <c r="AR359" s="248" t="str">
        <f>AN359</f>
        <v>Admin</v>
      </c>
      <c r="AS359" s="410">
        <f>AP359</f>
        <v>0</v>
      </c>
      <c r="AT359" s="212">
        <f>AS359*AQ359</f>
        <v>0</v>
      </c>
      <c r="AU359" s="617">
        <f>AQ359</f>
        <v>0</v>
      </c>
      <c r="AV359" s="248" t="str">
        <f>AR359</f>
        <v>Admin</v>
      </c>
      <c r="AW359" s="410">
        <f>AT359</f>
        <v>0</v>
      </c>
      <c r="AX359" s="212">
        <f>AW359*AU359</f>
        <v>0</v>
      </c>
      <c r="AY359" s="617">
        <f>AU359</f>
        <v>0</v>
      </c>
      <c r="AZ359" s="248" t="str">
        <f>AV359</f>
        <v>Admin</v>
      </c>
      <c r="BA359" s="410">
        <f>AX359</f>
        <v>0</v>
      </c>
      <c r="BB359" s="620">
        <f>BA359*AY359</f>
        <v>0</v>
      </c>
      <c r="BC359" s="34"/>
      <c r="BD359" s="621">
        <f>SUM(BB359,AX359,AT359,AP359,AL359,AH359,AD359,Z359,R359,N359,J359,V359,)</f>
        <v>10000</v>
      </c>
      <c r="BE359" s="608"/>
      <c r="BF359" s="621">
        <v>9839</v>
      </c>
      <c r="BG359" s="608"/>
      <c r="BH359" s="621"/>
      <c r="BI359" s="608"/>
      <c r="BJ359" s="621">
        <f t="shared" ref="BJ359" si="1087">SUM(BF359,BH359)</f>
        <v>9839</v>
      </c>
      <c r="BK359" s="608"/>
      <c r="BL359" s="621">
        <v>9434.5300000000007</v>
      </c>
      <c r="BM359" s="131"/>
      <c r="BN359" s="621">
        <v>9434.5300000000007</v>
      </c>
    </row>
    <row r="360" spans="1:69" x14ac:dyDescent="0.2">
      <c r="A360" s="170"/>
      <c r="B360" s="128"/>
      <c r="C360" s="41"/>
      <c r="D360" s="42"/>
      <c r="E360" s="42"/>
      <c r="F360" s="616"/>
      <c r="G360" s="617"/>
      <c r="H360" s="591"/>
      <c r="I360" s="618"/>
      <c r="J360" s="619">
        <f>I360*G360</f>
        <v>0</v>
      </c>
      <c r="K360" s="617"/>
      <c r="L360" s="248">
        <f t="shared" ref="L360:L362" si="1088">H360</f>
        <v>0</v>
      </c>
      <c r="M360" s="592"/>
      <c r="N360" s="593">
        <f>M360*K360</f>
        <v>0</v>
      </c>
      <c r="O360" s="590"/>
      <c r="P360" s="248">
        <f t="shared" ref="P360:P362" si="1089">L360</f>
        <v>0</v>
      </c>
      <c r="Q360" s="592"/>
      <c r="R360" s="593">
        <f>Q360*O360</f>
        <v>0</v>
      </c>
      <c r="S360" s="590"/>
      <c r="T360" s="248">
        <f t="shared" ref="T360:T362" si="1090">P360</f>
        <v>0</v>
      </c>
      <c r="U360" s="592"/>
      <c r="V360" s="593">
        <f>U360*S360</f>
        <v>0</v>
      </c>
      <c r="W360" s="590"/>
      <c r="X360" s="248">
        <f t="shared" ref="X360:X362" si="1091">T360</f>
        <v>0</v>
      </c>
      <c r="Y360" s="592"/>
      <c r="Z360" s="593">
        <f>Y360*W360</f>
        <v>0</v>
      </c>
      <c r="AA360" s="590"/>
      <c r="AB360" s="248">
        <f t="shared" ref="AB360:AB362" si="1092">X360</f>
        <v>0</v>
      </c>
      <c r="AC360" s="592"/>
      <c r="AD360" s="593">
        <f>AC360*AA360</f>
        <v>0</v>
      </c>
      <c r="AE360" s="590"/>
      <c r="AF360" s="248">
        <f t="shared" ref="AF360:AF362" si="1093">AB360</f>
        <v>0</v>
      </c>
      <c r="AG360" s="592"/>
      <c r="AH360" s="593">
        <f>AG360*AE360</f>
        <v>0</v>
      </c>
      <c r="AI360" s="590"/>
      <c r="AJ360" s="248">
        <f t="shared" ref="AJ360:AJ362" si="1094">AF360</f>
        <v>0</v>
      </c>
      <c r="AK360" s="592"/>
      <c r="AL360" s="593">
        <f>AK360*AI360</f>
        <v>0</v>
      </c>
      <c r="AM360" s="590"/>
      <c r="AN360" s="248">
        <f t="shared" ref="AN360:AN362" si="1095">AJ360</f>
        <v>0</v>
      </c>
      <c r="AO360" s="592"/>
      <c r="AP360" s="593">
        <f>AO360*AM360</f>
        <v>0</v>
      </c>
      <c r="AQ360" s="590"/>
      <c r="AR360" s="248">
        <f t="shared" ref="AR360:AR362" si="1096">AN360</f>
        <v>0</v>
      </c>
      <c r="AS360" s="592"/>
      <c r="AT360" s="593">
        <f>AS360*AQ360</f>
        <v>0</v>
      </c>
      <c r="AU360" s="590"/>
      <c r="AV360" s="248">
        <f t="shared" ref="AV360:AV362" si="1097">AR360</f>
        <v>0</v>
      </c>
      <c r="AW360" s="592"/>
      <c r="AX360" s="593">
        <f>AW360*AU360</f>
        <v>0</v>
      </c>
      <c r="AY360" s="590"/>
      <c r="AZ360" s="248">
        <f t="shared" ref="AZ360:AZ362" si="1098">AV360</f>
        <v>0</v>
      </c>
      <c r="BA360" s="618"/>
      <c r="BB360" s="620">
        <f>BA360*AY360</f>
        <v>0</v>
      </c>
      <c r="BC360" s="34"/>
      <c r="BD360" s="622">
        <f>SUM(BB360,AX360,AT360,AP360,AL360,AH360,AD360,Z360,R360,N360,J360,V360,)</f>
        <v>0</v>
      </c>
      <c r="BE360" s="623"/>
      <c r="BF360" s="622">
        <v>0</v>
      </c>
      <c r="BG360" s="623"/>
      <c r="BH360" s="622">
        <v>0</v>
      </c>
      <c r="BI360" s="623"/>
      <c r="BJ360" s="622">
        <v>0</v>
      </c>
      <c r="BK360" s="623"/>
      <c r="BL360" s="622">
        <v>0</v>
      </c>
      <c r="BM360" s="131"/>
      <c r="BN360" s="622"/>
    </row>
    <row r="361" spans="1:69" x14ac:dyDescent="0.2">
      <c r="A361" s="170"/>
      <c r="B361" s="128"/>
      <c r="C361" s="41"/>
      <c r="D361" s="42"/>
      <c r="E361" s="42"/>
      <c r="F361" s="616"/>
      <c r="G361" s="617"/>
      <c r="H361" s="106"/>
      <c r="I361" s="618"/>
      <c r="J361" s="619">
        <f>I361*G361</f>
        <v>0</v>
      </c>
      <c r="K361" s="617"/>
      <c r="L361" s="248">
        <f t="shared" si="1088"/>
        <v>0</v>
      </c>
      <c r="M361" s="411"/>
      <c r="N361" s="214">
        <f>M361*K361</f>
        <v>0</v>
      </c>
      <c r="O361" s="213"/>
      <c r="P361" s="248">
        <f t="shared" si="1089"/>
        <v>0</v>
      </c>
      <c r="Q361" s="411"/>
      <c r="R361" s="214">
        <f>Q361*O361</f>
        <v>0</v>
      </c>
      <c r="S361" s="213"/>
      <c r="T361" s="248">
        <f t="shared" si="1090"/>
        <v>0</v>
      </c>
      <c r="U361" s="411"/>
      <c r="V361" s="214">
        <f>U361*S361</f>
        <v>0</v>
      </c>
      <c r="W361" s="213"/>
      <c r="X361" s="248">
        <f t="shared" si="1091"/>
        <v>0</v>
      </c>
      <c r="Y361" s="411"/>
      <c r="Z361" s="214">
        <f>Y361*W361</f>
        <v>0</v>
      </c>
      <c r="AA361" s="213"/>
      <c r="AB361" s="248">
        <f t="shared" si="1092"/>
        <v>0</v>
      </c>
      <c r="AC361" s="411"/>
      <c r="AD361" s="214">
        <f>AC361*AA361</f>
        <v>0</v>
      </c>
      <c r="AE361" s="213"/>
      <c r="AF361" s="248">
        <f t="shared" si="1093"/>
        <v>0</v>
      </c>
      <c r="AG361" s="411"/>
      <c r="AH361" s="214">
        <f>AG361*AE361</f>
        <v>0</v>
      </c>
      <c r="AI361" s="213"/>
      <c r="AJ361" s="248">
        <f t="shared" si="1094"/>
        <v>0</v>
      </c>
      <c r="AK361" s="411"/>
      <c r="AL361" s="214">
        <f>AK361*AI361</f>
        <v>0</v>
      </c>
      <c r="AM361" s="213"/>
      <c r="AN361" s="248">
        <f t="shared" si="1095"/>
        <v>0</v>
      </c>
      <c r="AO361" s="411"/>
      <c r="AP361" s="214">
        <f>AO361*AM361</f>
        <v>0</v>
      </c>
      <c r="AQ361" s="213"/>
      <c r="AR361" s="248">
        <f t="shared" si="1096"/>
        <v>0</v>
      </c>
      <c r="AS361" s="411"/>
      <c r="AT361" s="214">
        <f>AS361*AQ361</f>
        <v>0</v>
      </c>
      <c r="AU361" s="213"/>
      <c r="AV361" s="248">
        <f t="shared" si="1097"/>
        <v>0</v>
      </c>
      <c r="AW361" s="411"/>
      <c r="AX361" s="214">
        <f>AW361*AU361</f>
        <v>0</v>
      </c>
      <c r="AY361" s="213"/>
      <c r="AZ361" s="248">
        <f t="shared" si="1098"/>
        <v>0</v>
      </c>
      <c r="BA361" s="618"/>
      <c r="BB361" s="620">
        <f>BA361*AY361</f>
        <v>0</v>
      </c>
      <c r="BC361" s="34"/>
      <c r="BD361" s="622">
        <f>SUM(BB361,AX361,AT361,AP361,AL361,AH361,AD361,Z361,R361,N361,J361,V361,)</f>
        <v>0</v>
      </c>
      <c r="BE361" s="623"/>
      <c r="BF361" s="622">
        <v>0</v>
      </c>
      <c r="BG361" s="623"/>
      <c r="BH361" s="622">
        <v>0</v>
      </c>
      <c r="BI361" s="623"/>
      <c r="BJ361" s="622">
        <v>0</v>
      </c>
      <c r="BK361" s="623"/>
      <c r="BL361" s="622">
        <v>0</v>
      </c>
      <c r="BM361" s="131"/>
      <c r="BN361" s="622"/>
    </row>
    <row r="362" spans="1:69" x14ac:dyDescent="0.2">
      <c r="A362" s="170"/>
      <c r="B362" s="128"/>
      <c r="C362" s="41"/>
      <c r="D362" s="42"/>
      <c r="E362" s="42"/>
      <c r="F362" s="616"/>
      <c r="G362" s="617"/>
      <c r="H362" s="106"/>
      <c r="I362" s="618"/>
      <c r="J362" s="619">
        <f>G362*I362</f>
        <v>0</v>
      </c>
      <c r="K362" s="617"/>
      <c r="L362" s="248">
        <f t="shared" si="1088"/>
        <v>0</v>
      </c>
      <c r="M362" s="411"/>
      <c r="N362" s="214">
        <f>M362*K362</f>
        <v>0</v>
      </c>
      <c r="O362" s="213"/>
      <c r="P362" s="248">
        <f t="shared" si="1089"/>
        <v>0</v>
      </c>
      <c r="Q362" s="411"/>
      <c r="R362" s="214">
        <f>Q362*O362</f>
        <v>0</v>
      </c>
      <c r="S362" s="213"/>
      <c r="T362" s="248">
        <f t="shared" si="1090"/>
        <v>0</v>
      </c>
      <c r="U362" s="411"/>
      <c r="V362" s="214">
        <f>U362*S362</f>
        <v>0</v>
      </c>
      <c r="W362" s="213"/>
      <c r="X362" s="248">
        <f t="shared" si="1091"/>
        <v>0</v>
      </c>
      <c r="Y362" s="411"/>
      <c r="Z362" s="214">
        <f>Y362*W362</f>
        <v>0</v>
      </c>
      <c r="AA362" s="213"/>
      <c r="AB362" s="248">
        <f t="shared" si="1092"/>
        <v>0</v>
      </c>
      <c r="AC362" s="411"/>
      <c r="AD362" s="214">
        <f>AC362*AA362</f>
        <v>0</v>
      </c>
      <c r="AE362" s="213"/>
      <c r="AF362" s="248">
        <f t="shared" si="1093"/>
        <v>0</v>
      </c>
      <c r="AG362" s="411"/>
      <c r="AH362" s="214">
        <f>AG362*AE362</f>
        <v>0</v>
      </c>
      <c r="AI362" s="213"/>
      <c r="AJ362" s="248">
        <f t="shared" si="1094"/>
        <v>0</v>
      </c>
      <c r="AK362" s="411"/>
      <c r="AL362" s="214">
        <f>AK362*AI362</f>
        <v>0</v>
      </c>
      <c r="AM362" s="213"/>
      <c r="AN362" s="248">
        <f t="shared" si="1095"/>
        <v>0</v>
      </c>
      <c r="AO362" s="411"/>
      <c r="AP362" s="214">
        <f>AO362*AM362</f>
        <v>0</v>
      </c>
      <c r="AQ362" s="213"/>
      <c r="AR362" s="248">
        <f t="shared" si="1096"/>
        <v>0</v>
      </c>
      <c r="AS362" s="411"/>
      <c r="AT362" s="214">
        <f>AS362*AQ362</f>
        <v>0</v>
      </c>
      <c r="AU362" s="213"/>
      <c r="AV362" s="248">
        <f t="shared" si="1097"/>
        <v>0</v>
      </c>
      <c r="AW362" s="411"/>
      <c r="AX362" s="214">
        <f>AW362*AU362</f>
        <v>0</v>
      </c>
      <c r="AY362" s="213"/>
      <c r="AZ362" s="248">
        <f t="shared" si="1098"/>
        <v>0</v>
      </c>
      <c r="BA362" s="618"/>
      <c r="BB362" s="620">
        <f>AY362*BA362</f>
        <v>0</v>
      </c>
      <c r="BC362" s="34"/>
      <c r="BD362" s="622">
        <f>SUM(BB362,AX362,AT362,AP362,AL362,AH362,AD362,Z362,R362,N362,J362,V362,)</f>
        <v>0</v>
      </c>
      <c r="BE362" s="623"/>
      <c r="BF362" s="622">
        <v>0</v>
      </c>
      <c r="BG362" s="623"/>
      <c r="BH362" s="622">
        <v>0</v>
      </c>
      <c r="BI362" s="623"/>
      <c r="BJ362" s="622">
        <v>0</v>
      </c>
      <c r="BK362" s="623"/>
      <c r="BL362" s="622">
        <v>0</v>
      </c>
      <c r="BM362" s="131"/>
      <c r="BN362" s="622"/>
    </row>
    <row r="363" spans="1:69" ht="12.75" customHeight="1" x14ac:dyDescent="0.2">
      <c r="A363" s="170"/>
      <c r="B363" s="128"/>
      <c r="C363" s="48"/>
      <c r="D363" s="43"/>
      <c r="E363" s="43"/>
      <c r="F363" s="624"/>
      <c r="G363" s="581"/>
      <c r="H363" s="582"/>
      <c r="I363" s="104" t="s">
        <v>132</v>
      </c>
      <c r="J363" s="619">
        <f>SUM(J359:J362)</f>
        <v>10000</v>
      </c>
      <c r="K363" s="581"/>
      <c r="L363" s="582"/>
      <c r="M363" s="104" t="s">
        <v>118</v>
      </c>
      <c r="N363" s="619">
        <f>SUM(N359:N362)</f>
        <v>0</v>
      </c>
      <c r="O363" s="581"/>
      <c r="P363" s="582"/>
      <c r="Q363" s="625" t="s">
        <v>119</v>
      </c>
      <c r="R363" s="619">
        <f>SUM(R359:R362)</f>
        <v>0</v>
      </c>
      <c r="S363" s="581"/>
      <c r="T363" s="582"/>
      <c r="U363" s="625" t="s">
        <v>120</v>
      </c>
      <c r="V363" s="619">
        <f>SUM(V359:V362)</f>
        <v>0</v>
      </c>
      <c r="W363" s="581"/>
      <c r="X363" s="582"/>
      <c r="Y363" s="625" t="s">
        <v>121</v>
      </c>
      <c r="Z363" s="619">
        <f>SUM(Z359:Z362)</f>
        <v>0</v>
      </c>
      <c r="AA363" s="581"/>
      <c r="AB363" s="582"/>
      <c r="AC363" s="625" t="s">
        <v>122</v>
      </c>
      <c r="AD363" s="619">
        <f>SUM(AD359:AD362)</f>
        <v>0</v>
      </c>
      <c r="AE363" s="581"/>
      <c r="AF363" s="582"/>
      <c r="AG363" s="625" t="s">
        <v>123</v>
      </c>
      <c r="AH363" s="619">
        <f>SUM(AH359:AH362)</f>
        <v>0</v>
      </c>
      <c r="AI363" s="581"/>
      <c r="AJ363" s="582"/>
      <c r="AK363" s="625" t="s">
        <v>124</v>
      </c>
      <c r="AL363" s="619">
        <f>SUM(AL359:AL362)</f>
        <v>0</v>
      </c>
      <c r="AM363" s="581"/>
      <c r="AN363" s="582"/>
      <c r="AO363" s="625" t="s">
        <v>125</v>
      </c>
      <c r="AP363" s="619">
        <f>SUM(AP359:AP362)</f>
        <v>0</v>
      </c>
      <c r="AQ363" s="581"/>
      <c r="AR363" s="582"/>
      <c r="AS363" s="625" t="s">
        <v>126</v>
      </c>
      <c r="AT363" s="619">
        <f>SUM(AT359:AT362)</f>
        <v>0</v>
      </c>
      <c r="AU363" s="581"/>
      <c r="AV363" s="582"/>
      <c r="AW363" s="625" t="s">
        <v>127</v>
      </c>
      <c r="AX363" s="619">
        <f>SUM(AX359:AX362)</f>
        <v>0</v>
      </c>
      <c r="AY363" s="581"/>
      <c r="AZ363" s="582"/>
      <c r="BA363" s="625" t="s">
        <v>128</v>
      </c>
      <c r="BB363" s="620">
        <f>SUM(BB359:BB362)</f>
        <v>0</v>
      </c>
      <c r="BC363" s="34"/>
      <c r="BD363" s="57">
        <f>SUM(BD359:BD362)</f>
        <v>10000</v>
      </c>
      <c r="BE363" s="608"/>
      <c r="BF363" s="57">
        <f>SUM(BF359:BF362)</f>
        <v>9839</v>
      </c>
      <c r="BG363" s="608"/>
      <c r="BH363" s="57">
        <f>SUM(BH359:BH362)</f>
        <v>0</v>
      </c>
      <c r="BI363" s="608"/>
      <c r="BJ363" s="57">
        <f t="shared" ref="BJ363" si="1099">SUM(BF363,BH363)</f>
        <v>9839</v>
      </c>
      <c r="BK363" s="608"/>
      <c r="BL363" s="57">
        <v>9434.5300000000007</v>
      </c>
      <c r="BM363" s="131"/>
      <c r="BN363" s="57">
        <f>SUM(BN359:BN362)</f>
        <v>9434.5300000000007</v>
      </c>
    </row>
    <row r="364" spans="1:69" s="409" customFormat="1" ht="5.0999999999999996" customHeight="1" x14ac:dyDescent="0.2">
      <c r="A364" s="170"/>
      <c r="B364" s="128"/>
      <c r="C364" s="32"/>
      <c r="D364" s="27"/>
      <c r="E364" s="27"/>
      <c r="F364" s="51"/>
      <c r="G364" s="226"/>
      <c r="H364" s="52"/>
      <c r="I364" s="431"/>
      <c r="J364" s="227"/>
      <c r="K364" s="226"/>
      <c r="L364" s="52"/>
      <c r="M364" s="431"/>
      <c r="N364" s="227"/>
      <c r="O364" s="226"/>
      <c r="P364" s="52"/>
      <c r="Q364" s="431"/>
      <c r="R364" s="227"/>
      <c r="S364" s="226"/>
      <c r="T364" s="52"/>
      <c r="U364" s="431"/>
      <c r="V364" s="227"/>
      <c r="W364" s="226"/>
      <c r="X364" s="52"/>
      <c r="Y364" s="431"/>
      <c r="Z364" s="227"/>
      <c r="AA364" s="226"/>
      <c r="AB364" s="52"/>
      <c r="AC364" s="431"/>
      <c r="AD364" s="227"/>
      <c r="AE364" s="226"/>
      <c r="AF364" s="52"/>
      <c r="AG364" s="431"/>
      <c r="AH364" s="227"/>
      <c r="AI364" s="226"/>
      <c r="AJ364" s="52"/>
      <c r="AK364" s="431"/>
      <c r="AL364" s="227"/>
      <c r="AM364" s="226"/>
      <c r="AN364" s="52"/>
      <c r="AO364" s="431"/>
      <c r="AP364" s="227"/>
      <c r="AQ364" s="226"/>
      <c r="AR364" s="52"/>
      <c r="AS364" s="431"/>
      <c r="AT364" s="227"/>
      <c r="AU364" s="226"/>
      <c r="AV364" s="52"/>
      <c r="AW364" s="431"/>
      <c r="AX364" s="227"/>
      <c r="AY364" s="226"/>
      <c r="AZ364" s="52"/>
      <c r="BA364" s="431"/>
      <c r="BB364" s="267"/>
      <c r="BC364" s="34"/>
      <c r="BD364" s="11"/>
      <c r="BE364" s="608"/>
      <c r="BF364" s="608"/>
      <c r="BG364" s="608"/>
      <c r="BH364" s="608"/>
      <c r="BI364" s="608"/>
      <c r="BJ364" s="608"/>
      <c r="BK364" s="608"/>
      <c r="BL364" s="11"/>
      <c r="BM364" s="131"/>
      <c r="BN364" s="11"/>
    </row>
    <row r="365" spans="1:69" s="409" customFormat="1" x14ac:dyDescent="0.2">
      <c r="A365" s="170"/>
      <c r="B365" s="128"/>
      <c r="C365" s="614">
        <f>'General Fund Budget Summary'!A89</f>
        <v>52550</v>
      </c>
      <c r="D365" s="614"/>
      <c r="E365" s="614" t="str">
        <f>'General Fund Budget Summary'!C89</f>
        <v>General Insurance</v>
      </c>
      <c r="F365" s="686">
        <v>3000</v>
      </c>
      <c r="G365" s="617">
        <v>1</v>
      </c>
      <c r="H365" s="105" t="s">
        <v>100</v>
      </c>
      <c r="I365" s="618">
        <v>3000</v>
      </c>
      <c r="J365" s="619">
        <f>I365*G365</f>
        <v>3000</v>
      </c>
      <c r="K365" s="617"/>
      <c r="L365" s="248" t="str">
        <f>H365</f>
        <v>Admin</v>
      </c>
      <c r="M365" s="410"/>
      <c r="N365" s="212">
        <f>M365*K365</f>
        <v>0</v>
      </c>
      <c r="O365" s="617">
        <f>K365</f>
        <v>0</v>
      </c>
      <c r="P365" s="248" t="str">
        <f>L365</f>
        <v>Admin</v>
      </c>
      <c r="Q365" s="410">
        <f>N365</f>
        <v>0</v>
      </c>
      <c r="R365" s="212">
        <f>Q365*O365</f>
        <v>0</v>
      </c>
      <c r="S365" s="617">
        <f>O365</f>
        <v>0</v>
      </c>
      <c r="T365" s="248" t="str">
        <f>P365</f>
        <v>Admin</v>
      </c>
      <c r="U365" s="410">
        <f>R365</f>
        <v>0</v>
      </c>
      <c r="V365" s="212">
        <f>U365*S365</f>
        <v>0</v>
      </c>
      <c r="W365" s="617">
        <f>S365</f>
        <v>0</v>
      </c>
      <c r="X365" s="248" t="str">
        <f>T365</f>
        <v>Admin</v>
      </c>
      <c r="Y365" s="410">
        <f>V365</f>
        <v>0</v>
      </c>
      <c r="Z365" s="212">
        <f>Y365*W365</f>
        <v>0</v>
      </c>
      <c r="AA365" s="617">
        <f>W365</f>
        <v>0</v>
      </c>
      <c r="AB365" s="248" t="str">
        <f>X365</f>
        <v>Admin</v>
      </c>
      <c r="AC365" s="410">
        <f>Z365</f>
        <v>0</v>
      </c>
      <c r="AD365" s="212">
        <f>AC365*AA365</f>
        <v>0</v>
      </c>
      <c r="AE365" s="617">
        <f>AA365</f>
        <v>0</v>
      </c>
      <c r="AF365" s="248" t="str">
        <f>AB365</f>
        <v>Admin</v>
      </c>
      <c r="AG365" s="410">
        <f>AD365</f>
        <v>0</v>
      </c>
      <c r="AH365" s="212">
        <f>AG365*AE365</f>
        <v>0</v>
      </c>
      <c r="AI365" s="617">
        <f>AE365</f>
        <v>0</v>
      </c>
      <c r="AJ365" s="248" t="str">
        <f>AF365</f>
        <v>Admin</v>
      </c>
      <c r="AK365" s="410">
        <f>AH365</f>
        <v>0</v>
      </c>
      <c r="AL365" s="212">
        <f>AK365*AI365</f>
        <v>0</v>
      </c>
      <c r="AM365" s="617">
        <f>AI365</f>
        <v>0</v>
      </c>
      <c r="AN365" s="248" t="str">
        <f>AJ365</f>
        <v>Admin</v>
      </c>
      <c r="AO365" s="410">
        <f>AL365</f>
        <v>0</v>
      </c>
      <c r="AP365" s="212">
        <f>AO365*AM365</f>
        <v>0</v>
      </c>
      <c r="AQ365" s="617">
        <f>AM365</f>
        <v>0</v>
      </c>
      <c r="AR365" s="248" t="str">
        <f>AN365</f>
        <v>Admin</v>
      </c>
      <c r="AS365" s="410">
        <f>AP365</f>
        <v>0</v>
      </c>
      <c r="AT365" s="212">
        <f>AS365*AQ365</f>
        <v>0</v>
      </c>
      <c r="AU365" s="617">
        <f>AQ365</f>
        <v>0</v>
      </c>
      <c r="AV365" s="248" t="str">
        <f>AR365</f>
        <v>Admin</v>
      </c>
      <c r="AW365" s="410">
        <f>AT365</f>
        <v>0</v>
      </c>
      <c r="AX365" s="212">
        <f>AW365*AU365</f>
        <v>0</v>
      </c>
      <c r="AY365" s="617">
        <f>AU365</f>
        <v>0</v>
      </c>
      <c r="AZ365" s="248" t="str">
        <f>AV365</f>
        <v>Admin</v>
      </c>
      <c r="BA365" s="410">
        <f>AX365</f>
        <v>0</v>
      </c>
      <c r="BB365" s="620">
        <f>BA365*AY365</f>
        <v>0</v>
      </c>
      <c r="BC365" s="34"/>
      <c r="BD365" s="621">
        <f>SUM(BB365,AX365,AT365,AP365,AL365,AH365,AD365,Z365,R365,N365,J365,V365,)</f>
        <v>3000</v>
      </c>
      <c r="BE365" s="608"/>
      <c r="BF365" s="621">
        <v>3044.8</v>
      </c>
      <c r="BG365" s="608"/>
      <c r="BH365" s="621"/>
      <c r="BI365" s="608"/>
      <c r="BJ365" s="621">
        <f t="shared" ref="BJ365" si="1100">SUM(BF365,BH365)</f>
        <v>3044.8</v>
      </c>
      <c r="BK365" s="608"/>
      <c r="BL365" s="621">
        <v>3000</v>
      </c>
      <c r="BM365" s="131"/>
      <c r="BN365" s="621">
        <v>2956.89</v>
      </c>
    </row>
    <row r="366" spans="1:69" s="409" customFormat="1" x14ac:dyDescent="0.2">
      <c r="A366" s="170"/>
      <c r="B366" s="128"/>
      <c r="C366" s="41"/>
      <c r="D366" s="42"/>
      <c r="E366" s="42"/>
      <c r="F366" s="616"/>
      <c r="G366" s="617"/>
      <c r="H366" s="591"/>
      <c r="I366" s="618"/>
      <c r="J366" s="619">
        <f>I366*G366</f>
        <v>0</v>
      </c>
      <c r="K366" s="617"/>
      <c r="L366" s="248">
        <f t="shared" ref="L366:L368" si="1101">H366</f>
        <v>0</v>
      </c>
      <c r="M366" s="592"/>
      <c r="N366" s="593">
        <f>M366*K366</f>
        <v>0</v>
      </c>
      <c r="O366" s="590"/>
      <c r="P366" s="248">
        <f t="shared" ref="P366:P368" si="1102">L366</f>
        <v>0</v>
      </c>
      <c r="Q366" s="592"/>
      <c r="R366" s="593">
        <f>Q366*O366</f>
        <v>0</v>
      </c>
      <c r="S366" s="590"/>
      <c r="T366" s="248">
        <f t="shared" ref="T366:T368" si="1103">P366</f>
        <v>0</v>
      </c>
      <c r="U366" s="592"/>
      <c r="V366" s="593">
        <f>U366*S366</f>
        <v>0</v>
      </c>
      <c r="W366" s="590"/>
      <c r="X366" s="248">
        <f t="shared" ref="X366:X368" si="1104">T366</f>
        <v>0</v>
      </c>
      <c r="Y366" s="592"/>
      <c r="Z366" s="593">
        <f>Y366*W366</f>
        <v>0</v>
      </c>
      <c r="AA366" s="590"/>
      <c r="AB366" s="248">
        <f t="shared" ref="AB366:AB368" si="1105">X366</f>
        <v>0</v>
      </c>
      <c r="AC366" s="592"/>
      <c r="AD366" s="593">
        <f>AC366*AA366</f>
        <v>0</v>
      </c>
      <c r="AE366" s="590"/>
      <c r="AF366" s="248">
        <f t="shared" ref="AF366:AF368" si="1106">AB366</f>
        <v>0</v>
      </c>
      <c r="AG366" s="592"/>
      <c r="AH366" s="593">
        <f>AG366*AE366</f>
        <v>0</v>
      </c>
      <c r="AI366" s="590"/>
      <c r="AJ366" s="248">
        <f t="shared" ref="AJ366:AJ368" si="1107">AF366</f>
        <v>0</v>
      </c>
      <c r="AK366" s="592"/>
      <c r="AL366" s="593">
        <f>AK366*AI366</f>
        <v>0</v>
      </c>
      <c r="AM366" s="590"/>
      <c r="AN366" s="248">
        <f t="shared" ref="AN366:AN368" si="1108">AJ366</f>
        <v>0</v>
      </c>
      <c r="AO366" s="592"/>
      <c r="AP366" s="593">
        <f>AO366*AM366</f>
        <v>0</v>
      </c>
      <c r="AQ366" s="590"/>
      <c r="AR366" s="248">
        <f t="shared" ref="AR366:AR368" si="1109">AN366</f>
        <v>0</v>
      </c>
      <c r="AS366" s="592"/>
      <c r="AT366" s="593">
        <f>AS366*AQ366</f>
        <v>0</v>
      </c>
      <c r="AU366" s="590"/>
      <c r="AV366" s="248">
        <f t="shared" ref="AV366:AV368" si="1110">AR366</f>
        <v>0</v>
      </c>
      <c r="AW366" s="592"/>
      <c r="AX366" s="593">
        <f>AW366*AU366</f>
        <v>0</v>
      </c>
      <c r="AY366" s="590"/>
      <c r="AZ366" s="248">
        <f t="shared" ref="AZ366:AZ368" si="1111">AV366</f>
        <v>0</v>
      </c>
      <c r="BA366" s="618"/>
      <c r="BB366" s="620">
        <f>BA366*AY366</f>
        <v>0</v>
      </c>
      <c r="BC366" s="34"/>
      <c r="BD366" s="622">
        <f>SUM(BB366,AX366,AT366,AP366,AL366,AH366,AD366,Z366,R366,N366,J366,V366,)</f>
        <v>0</v>
      </c>
      <c r="BE366" s="623"/>
      <c r="BF366" s="622">
        <v>0</v>
      </c>
      <c r="BG366" s="623"/>
      <c r="BH366" s="622">
        <v>0</v>
      </c>
      <c r="BI366" s="623"/>
      <c r="BJ366" s="622">
        <v>0</v>
      </c>
      <c r="BK366" s="623"/>
      <c r="BL366" s="622">
        <v>0</v>
      </c>
      <c r="BM366" s="131"/>
      <c r="BN366" s="622"/>
    </row>
    <row r="367" spans="1:69" s="409" customFormat="1" x14ac:dyDescent="0.2">
      <c r="A367" s="170"/>
      <c r="B367" s="128"/>
      <c r="C367" s="41"/>
      <c r="D367" s="42"/>
      <c r="E367" s="42"/>
      <c r="F367" s="616"/>
      <c r="G367" s="617"/>
      <c r="H367" s="106"/>
      <c r="I367" s="618"/>
      <c r="J367" s="619">
        <f>I367*G367</f>
        <v>0</v>
      </c>
      <c r="K367" s="617"/>
      <c r="L367" s="248">
        <f t="shared" si="1101"/>
        <v>0</v>
      </c>
      <c r="M367" s="411"/>
      <c r="N367" s="214">
        <f>M367*K367</f>
        <v>0</v>
      </c>
      <c r="O367" s="213"/>
      <c r="P367" s="248">
        <f t="shared" si="1102"/>
        <v>0</v>
      </c>
      <c r="Q367" s="411"/>
      <c r="R367" s="214">
        <f>Q367*O367</f>
        <v>0</v>
      </c>
      <c r="S367" s="213"/>
      <c r="T367" s="248">
        <f t="shared" si="1103"/>
        <v>0</v>
      </c>
      <c r="U367" s="411"/>
      <c r="V367" s="214">
        <f>U367*S367</f>
        <v>0</v>
      </c>
      <c r="W367" s="213"/>
      <c r="X367" s="248">
        <f t="shared" si="1104"/>
        <v>0</v>
      </c>
      <c r="Y367" s="411"/>
      <c r="Z367" s="214">
        <f>Y367*W367</f>
        <v>0</v>
      </c>
      <c r="AA367" s="213"/>
      <c r="AB367" s="248">
        <f t="shared" si="1105"/>
        <v>0</v>
      </c>
      <c r="AC367" s="411"/>
      <c r="AD367" s="214">
        <f>AC367*AA367</f>
        <v>0</v>
      </c>
      <c r="AE367" s="213"/>
      <c r="AF367" s="248">
        <f t="shared" si="1106"/>
        <v>0</v>
      </c>
      <c r="AG367" s="411"/>
      <c r="AH367" s="214">
        <f>AG367*AE367</f>
        <v>0</v>
      </c>
      <c r="AI367" s="213"/>
      <c r="AJ367" s="248">
        <f t="shared" si="1107"/>
        <v>0</v>
      </c>
      <c r="AK367" s="411"/>
      <c r="AL367" s="214">
        <f>AK367*AI367</f>
        <v>0</v>
      </c>
      <c r="AM367" s="213"/>
      <c r="AN367" s="248">
        <f t="shared" si="1108"/>
        <v>0</v>
      </c>
      <c r="AO367" s="411"/>
      <c r="AP367" s="214">
        <f>AO367*AM367</f>
        <v>0</v>
      </c>
      <c r="AQ367" s="213"/>
      <c r="AR367" s="248">
        <f t="shared" si="1109"/>
        <v>0</v>
      </c>
      <c r="AS367" s="411"/>
      <c r="AT367" s="214">
        <f>AS367*AQ367</f>
        <v>0</v>
      </c>
      <c r="AU367" s="213"/>
      <c r="AV367" s="248">
        <f t="shared" si="1110"/>
        <v>0</v>
      </c>
      <c r="AW367" s="411"/>
      <c r="AX367" s="214">
        <f>AW367*AU367</f>
        <v>0</v>
      </c>
      <c r="AY367" s="213"/>
      <c r="AZ367" s="248">
        <f t="shared" si="1111"/>
        <v>0</v>
      </c>
      <c r="BA367" s="618"/>
      <c r="BB367" s="620">
        <f>BA367*AY367</f>
        <v>0</v>
      </c>
      <c r="BC367" s="34"/>
      <c r="BD367" s="622">
        <f>SUM(BB367,AX367,AT367,AP367,AL367,AH367,AD367,Z367,R367,N367,J367,V367,)</f>
        <v>0</v>
      </c>
      <c r="BE367" s="623"/>
      <c r="BF367" s="622">
        <v>0</v>
      </c>
      <c r="BG367" s="623"/>
      <c r="BH367" s="622">
        <v>0</v>
      </c>
      <c r="BI367" s="623"/>
      <c r="BJ367" s="622">
        <v>0</v>
      </c>
      <c r="BK367" s="623"/>
      <c r="BL367" s="622">
        <v>0</v>
      </c>
      <c r="BM367" s="131"/>
      <c r="BN367" s="622"/>
    </row>
    <row r="368" spans="1:69" s="409" customFormat="1" x14ac:dyDescent="0.2">
      <c r="A368" s="170"/>
      <c r="B368" s="128"/>
      <c r="C368" s="41"/>
      <c r="D368" s="42"/>
      <c r="E368" s="42"/>
      <c r="F368" s="616"/>
      <c r="G368" s="617"/>
      <c r="H368" s="106"/>
      <c r="I368" s="618"/>
      <c r="J368" s="619">
        <f>G368*I368</f>
        <v>0</v>
      </c>
      <c r="K368" s="617"/>
      <c r="L368" s="248">
        <f t="shared" si="1101"/>
        <v>0</v>
      </c>
      <c r="M368" s="411"/>
      <c r="N368" s="214">
        <f>M368*K368</f>
        <v>0</v>
      </c>
      <c r="O368" s="213"/>
      <c r="P368" s="248">
        <f t="shared" si="1102"/>
        <v>0</v>
      </c>
      <c r="Q368" s="411"/>
      <c r="R368" s="214">
        <f>Q368*O368</f>
        <v>0</v>
      </c>
      <c r="S368" s="213"/>
      <c r="T368" s="248">
        <f t="shared" si="1103"/>
        <v>0</v>
      </c>
      <c r="U368" s="411"/>
      <c r="V368" s="214">
        <f>U368*S368</f>
        <v>0</v>
      </c>
      <c r="W368" s="213"/>
      <c r="X368" s="248">
        <f t="shared" si="1104"/>
        <v>0</v>
      </c>
      <c r="Y368" s="411"/>
      <c r="Z368" s="214">
        <f>Y368*W368</f>
        <v>0</v>
      </c>
      <c r="AA368" s="213"/>
      <c r="AB368" s="248">
        <f t="shared" si="1105"/>
        <v>0</v>
      </c>
      <c r="AC368" s="411"/>
      <c r="AD368" s="214">
        <f>AC368*AA368</f>
        <v>0</v>
      </c>
      <c r="AE368" s="213"/>
      <c r="AF368" s="248">
        <f t="shared" si="1106"/>
        <v>0</v>
      </c>
      <c r="AG368" s="411"/>
      <c r="AH368" s="214">
        <f>AG368*AE368</f>
        <v>0</v>
      </c>
      <c r="AI368" s="213"/>
      <c r="AJ368" s="248">
        <f t="shared" si="1107"/>
        <v>0</v>
      </c>
      <c r="AK368" s="411"/>
      <c r="AL368" s="214">
        <f>AK368*AI368</f>
        <v>0</v>
      </c>
      <c r="AM368" s="213"/>
      <c r="AN368" s="248">
        <f t="shared" si="1108"/>
        <v>0</v>
      </c>
      <c r="AO368" s="411"/>
      <c r="AP368" s="214">
        <f>AO368*AM368</f>
        <v>0</v>
      </c>
      <c r="AQ368" s="213"/>
      <c r="AR368" s="248">
        <f t="shared" si="1109"/>
        <v>0</v>
      </c>
      <c r="AS368" s="411"/>
      <c r="AT368" s="214">
        <f>AS368*AQ368</f>
        <v>0</v>
      </c>
      <c r="AU368" s="213"/>
      <c r="AV368" s="248">
        <f t="shared" si="1110"/>
        <v>0</v>
      </c>
      <c r="AW368" s="411"/>
      <c r="AX368" s="214">
        <f>AW368*AU368</f>
        <v>0</v>
      </c>
      <c r="AY368" s="213"/>
      <c r="AZ368" s="248">
        <f t="shared" si="1111"/>
        <v>0</v>
      </c>
      <c r="BA368" s="618"/>
      <c r="BB368" s="620">
        <f>AY368*BA368</f>
        <v>0</v>
      </c>
      <c r="BC368" s="34"/>
      <c r="BD368" s="622">
        <f>SUM(BB368,AX368,AT368,AP368,AL368,AH368,AD368,Z368,R368,N368,J368,V368,)</f>
        <v>0</v>
      </c>
      <c r="BE368" s="623"/>
      <c r="BF368" s="622">
        <v>0</v>
      </c>
      <c r="BG368" s="623"/>
      <c r="BH368" s="622">
        <v>0</v>
      </c>
      <c r="BI368" s="623"/>
      <c r="BJ368" s="622">
        <v>0</v>
      </c>
      <c r="BK368" s="623"/>
      <c r="BL368" s="622">
        <v>0</v>
      </c>
      <c r="BM368" s="131"/>
      <c r="BN368" s="622"/>
    </row>
    <row r="369" spans="1:69" s="409" customFormat="1" ht="12.75" customHeight="1" x14ac:dyDescent="0.2">
      <c r="A369" s="170"/>
      <c r="B369" s="128"/>
      <c r="C369" s="48"/>
      <c r="D369" s="43"/>
      <c r="E369" s="43"/>
      <c r="F369" s="624"/>
      <c r="G369" s="581"/>
      <c r="H369" s="582"/>
      <c r="I369" s="104" t="s">
        <v>132</v>
      </c>
      <c r="J369" s="619">
        <f>SUM(J365:J368)</f>
        <v>3000</v>
      </c>
      <c r="K369" s="581"/>
      <c r="L369" s="582"/>
      <c r="M369" s="104" t="s">
        <v>118</v>
      </c>
      <c r="N369" s="619">
        <f>SUM(N365:N368)</f>
        <v>0</v>
      </c>
      <c r="O369" s="581"/>
      <c r="P369" s="582"/>
      <c r="Q369" s="625" t="s">
        <v>119</v>
      </c>
      <c r="R369" s="619">
        <f>SUM(R365:R368)</f>
        <v>0</v>
      </c>
      <c r="S369" s="581"/>
      <c r="T369" s="582"/>
      <c r="U369" s="625" t="s">
        <v>120</v>
      </c>
      <c r="V369" s="619">
        <f>SUM(V365:V368)</f>
        <v>0</v>
      </c>
      <c r="W369" s="581"/>
      <c r="X369" s="582"/>
      <c r="Y369" s="625" t="s">
        <v>121</v>
      </c>
      <c r="Z369" s="619">
        <f>SUM(Z365:Z368)</f>
        <v>0</v>
      </c>
      <c r="AA369" s="581"/>
      <c r="AB369" s="582"/>
      <c r="AC369" s="625" t="s">
        <v>122</v>
      </c>
      <c r="AD369" s="619">
        <f>SUM(AD365:AD368)</f>
        <v>0</v>
      </c>
      <c r="AE369" s="581"/>
      <c r="AF369" s="582"/>
      <c r="AG369" s="625" t="s">
        <v>123</v>
      </c>
      <c r="AH369" s="619">
        <f>SUM(AH365:AH368)</f>
        <v>0</v>
      </c>
      <c r="AI369" s="581"/>
      <c r="AJ369" s="582"/>
      <c r="AK369" s="625" t="s">
        <v>124</v>
      </c>
      <c r="AL369" s="619">
        <f>SUM(AL365:AL368)</f>
        <v>0</v>
      </c>
      <c r="AM369" s="581"/>
      <c r="AN369" s="582"/>
      <c r="AO369" s="625" t="s">
        <v>125</v>
      </c>
      <c r="AP369" s="619">
        <f>SUM(AP365:AP368)</f>
        <v>0</v>
      </c>
      <c r="AQ369" s="581"/>
      <c r="AR369" s="582"/>
      <c r="AS369" s="625" t="s">
        <v>126</v>
      </c>
      <c r="AT369" s="619">
        <f>SUM(AT365:AT368)</f>
        <v>0</v>
      </c>
      <c r="AU369" s="581"/>
      <c r="AV369" s="582"/>
      <c r="AW369" s="625" t="s">
        <v>127</v>
      </c>
      <c r="AX369" s="619">
        <f>SUM(AX365:AX368)</f>
        <v>0</v>
      </c>
      <c r="AY369" s="581"/>
      <c r="AZ369" s="582"/>
      <c r="BA369" s="625" t="s">
        <v>128</v>
      </c>
      <c r="BB369" s="620">
        <f>SUM(BB365:BB368)</f>
        <v>0</v>
      </c>
      <c r="BC369" s="34"/>
      <c r="BD369" s="57">
        <f>SUM(BD365:BD368)</f>
        <v>3000</v>
      </c>
      <c r="BE369" s="608"/>
      <c r="BF369" s="57">
        <f>SUM(BF365:BF368)</f>
        <v>3044.8</v>
      </c>
      <c r="BG369" s="608"/>
      <c r="BH369" s="57">
        <f>SUM(BH365:BH368)</f>
        <v>0</v>
      </c>
      <c r="BI369" s="608"/>
      <c r="BJ369" s="57">
        <f t="shared" ref="BJ369" si="1112">SUM(BF369,BH369)</f>
        <v>3044.8</v>
      </c>
      <c r="BK369" s="608"/>
      <c r="BL369" s="57">
        <v>3000</v>
      </c>
      <c r="BM369" s="131"/>
      <c r="BN369" s="57">
        <f>SUM(BN365:BN368)</f>
        <v>2956.89</v>
      </c>
    </row>
    <row r="370" spans="1:69" s="27" customFormat="1" ht="5.0999999999999996" customHeight="1" x14ac:dyDescent="0.2">
      <c r="A370" s="170"/>
      <c r="B370" s="128"/>
      <c r="C370" s="32"/>
      <c r="E370" s="114"/>
      <c r="F370" s="51"/>
      <c r="G370" s="226"/>
      <c r="H370" s="52"/>
      <c r="I370" s="154"/>
      <c r="J370" s="227"/>
      <c r="K370" s="226"/>
      <c r="L370" s="52"/>
      <c r="M370" s="154"/>
      <c r="N370" s="227"/>
      <c r="O370" s="226"/>
      <c r="P370" s="52"/>
      <c r="Q370" s="154"/>
      <c r="R370" s="227"/>
      <c r="S370" s="226"/>
      <c r="T370" s="52"/>
      <c r="U370" s="154"/>
      <c r="V370" s="227"/>
      <c r="W370" s="226"/>
      <c r="X370" s="52"/>
      <c r="Y370" s="154"/>
      <c r="Z370" s="227"/>
      <c r="AA370" s="226"/>
      <c r="AB370" s="52"/>
      <c r="AC370" s="154"/>
      <c r="AD370" s="227"/>
      <c r="AE370" s="226"/>
      <c r="AF370" s="52"/>
      <c r="AG370" s="154"/>
      <c r="AH370" s="227"/>
      <c r="AI370" s="226"/>
      <c r="AJ370" s="52"/>
      <c r="AK370" s="154"/>
      <c r="AL370" s="227"/>
      <c r="AM370" s="226"/>
      <c r="AN370" s="52"/>
      <c r="AO370" s="154"/>
      <c r="AP370" s="227"/>
      <c r="AQ370" s="226"/>
      <c r="AR370" s="52"/>
      <c r="AS370" s="154"/>
      <c r="AT370" s="227"/>
      <c r="AU370" s="226"/>
      <c r="AV370" s="52"/>
      <c r="AW370" s="154"/>
      <c r="AX370" s="227"/>
      <c r="AY370" s="226"/>
      <c r="AZ370" s="52"/>
      <c r="BA370" s="154"/>
      <c r="BB370" s="267"/>
      <c r="BC370" s="34"/>
      <c r="BD370" s="608"/>
      <c r="BE370" s="608"/>
      <c r="BF370" s="608"/>
      <c r="BG370" s="608"/>
      <c r="BH370" s="608"/>
      <c r="BI370" s="608"/>
      <c r="BJ370" s="608"/>
      <c r="BK370" s="608"/>
      <c r="BL370" s="608"/>
      <c r="BM370" s="131"/>
      <c r="BN370" s="608"/>
    </row>
    <row r="371" spans="1:69" s="443" customFormat="1" ht="12.75" customHeight="1" x14ac:dyDescent="0.25">
      <c r="A371" s="434"/>
      <c r="B371" s="435"/>
      <c r="C371" s="436"/>
      <c r="D371" s="437"/>
      <c r="E371" s="437"/>
      <c r="F371" s="238" t="s">
        <v>154</v>
      </c>
      <c r="G371" s="438"/>
      <c r="H371" s="439"/>
      <c r="I371" s="440"/>
      <c r="J371" s="441">
        <f>SUM(J345,J351,J363,J357,J369)</f>
        <v>43063</v>
      </c>
      <c r="K371" s="438"/>
      <c r="L371" s="439"/>
      <c r="M371" s="440"/>
      <c r="N371" s="441">
        <f>SUM(N271,N259,N253,N247,N241,N223,N277,N283,N289,N301,N307,N313,N323,N329,N335,N345,N351,N357,N363)</f>
        <v>3936.7900000000004</v>
      </c>
      <c r="O371" s="438"/>
      <c r="P371" s="439"/>
      <c r="Q371" s="440"/>
      <c r="R371" s="441">
        <f>SUM(R271,R259,R253,R247,R241,R223,R277,R283,R289,R301,R307,R313,R323,R329,R335,R345,R351,R357,R363)</f>
        <v>3936.7900000000004</v>
      </c>
      <c r="S371" s="438"/>
      <c r="T371" s="439"/>
      <c r="U371" s="440"/>
      <c r="V371" s="441">
        <f>SUM(V271,V259,V253,V247,V241,V223,V277,V283,V289,V301,V307,V313,V323,V329,V335,V345,V351,V357,V363)</f>
        <v>3936.7900000000004</v>
      </c>
      <c r="W371" s="438"/>
      <c r="X371" s="439"/>
      <c r="Y371" s="440"/>
      <c r="Z371" s="441">
        <f>SUM(Z271,Z259,Z253,Z247,Z241,Z223,Z277,Z283,Z289,Z301,Z307,Z313,Z323,Z329,Z335,Z345,Z351,Z357,Z363)</f>
        <v>3936.7900000000004</v>
      </c>
      <c r="AA371" s="438"/>
      <c r="AB371" s="439"/>
      <c r="AC371" s="440"/>
      <c r="AD371" s="441">
        <f>SUM(AD271,AD259,AD253,AD247,AD241,AD223,AD277,AD283,AD289,AD301,AD307,AD313,AD323,AD329,AD335,AD345,AD351,AD357,AD363)</f>
        <v>3936.7900000000004</v>
      </c>
      <c r="AE371" s="438"/>
      <c r="AF371" s="439"/>
      <c r="AG371" s="440"/>
      <c r="AH371" s="441">
        <f>SUM(AH271,AH259,AH253,AH247,AH241,AH223,AH277,AH283,AH289,AH301,AH307,AH313,AH323,AH329,AH335,AH345,AH351,AH357,AH363)</f>
        <v>3936.7900000000004</v>
      </c>
      <c r="AI371" s="438"/>
      <c r="AJ371" s="439"/>
      <c r="AK371" s="440"/>
      <c r="AL371" s="441">
        <f>SUM(AL271,AL259,AL253,AL247,AL241,AL223,AL277,AL283,AL289,AL301,AL307,AL313,AL323,AL329,AL335,AL345,AL351,AL357,AL363)</f>
        <v>3936.7900000000004</v>
      </c>
      <c r="AM371" s="438"/>
      <c r="AN371" s="439"/>
      <c r="AO371" s="440"/>
      <c r="AP371" s="441">
        <f>SUM(AP271,AP259,AP253,AP247,AP241,AP223,AP277,AP283,AP289,AP301,AP307,AP313,AP323,AP329,AP335,AP345,AP351,AP357,AP363)</f>
        <v>3936.7900000000004</v>
      </c>
      <c r="AQ371" s="438"/>
      <c r="AR371" s="439"/>
      <c r="AS371" s="440"/>
      <c r="AT371" s="441">
        <f>SUM(AT271,AT259,AT253,AT247,AT241,AT223,AT277,AT283,AT289,AT301,AT307,AT313,AT323,AT329,AT335,AT345,AT351,AT357,AT363)</f>
        <v>3936.7900000000004</v>
      </c>
      <c r="AU371" s="438"/>
      <c r="AV371" s="439"/>
      <c r="AW371" s="440"/>
      <c r="AX371" s="441">
        <f>SUM(AX271,AX259,AX253,AX247,AX241,AX223,AX277,AX283,AX289,AX301,AX307,AX313,AX323,AX329,AX335,AX345,AX351,AX357,AX363)</f>
        <v>3936.7900000000004</v>
      </c>
      <c r="AY371" s="438"/>
      <c r="AZ371" s="439"/>
      <c r="BA371" s="440"/>
      <c r="BB371" s="457">
        <f>SUM(BB271,BB259,BB253,BB247,BB241,BB223,BB277,BB283,BB289,BB301,BB307,BB313,BB323,BB329,BB335,BB345,BB351,BB357,BB363)</f>
        <v>3936.7900000000004</v>
      </c>
      <c r="BC371" s="440"/>
      <c r="BD371" s="442">
        <f>SUM(BD369,BD363,BD357,BD351,BD345)</f>
        <v>43063</v>
      </c>
      <c r="BE371" s="117"/>
      <c r="BF371" s="442">
        <f>SUM(BF345,BF351,BF357,BF363,BF369)</f>
        <v>42590.560000000005</v>
      </c>
      <c r="BG371" s="117"/>
      <c r="BH371" s="442">
        <f t="shared" ref="BH371" si="1113">SUM(BH345,BH351,BH357,BH363,BH369)</f>
        <v>1163</v>
      </c>
      <c r="BI371" s="117"/>
      <c r="BJ371" s="442">
        <f t="shared" ref="BJ371" si="1114">SUM(BJ345,BJ351,BJ357,BJ363,BJ369)</f>
        <v>43753.560000000005</v>
      </c>
      <c r="BK371" s="117"/>
      <c r="BL371" s="442">
        <f t="shared" ref="BL371" si="1115">SUM(BL345,BL351,BL357,BL363,BL369)</f>
        <v>39597.53</v>
      </c>
      <c r="BM371" s="131"/>
      <c r="BN371" s="442">
        <f>SUM(BN369,BN363,BN357,BN351,BN345)</f>
        <v>38711.9</v>
      </c>
    </row>
    <row r="372" spans="1:69" s="27" customFormat="1" ht="5.0999999999999996" customHeight="1" x14ac:dyDescent="0.2">
      <c r="A372" s="170"/>
      <c r="B372" s="128"/>
      <c r="C372" s="32"/>
      <c r="F372" s="51"/>
      <c r="G372" s="226"/>
      <c r="H372" s="52"/>
      <c r="I372" s="154"/>
      <c r="J372" s="227"/>
      <c r="K372" s="226"/>
      <c r="L372" s="52"/>
      <c r="M372" s="154"/>
      <c r="N372" s="227"/>
      <c r="O372" s="226"/>
      <c r="P372" s="52"/>
      <c r="Q372" s="154"/>
      <c r="R372" s="227"/>
      <c r="S372" s="226"/>
      <c r="T372" s="52"/>
      <c r="U372" s="154"/>
      <c r="V372" s="227"/>
      <c r="W372" s="226"/>
      <c r="X372" s="52"/>
      <c r="Y372" s="154"/>
      <c r="Z372" s="227"/>
      <c r="AA372" s="226"/>
      <c r="AB372" s="52"/>
      <c r="AC372" s="154"/>
      <c r="AD372" s="227"/>
      <c r="AE372" s="226"/>
      <c r="AF372" s="52"/>
      <c r="AG372" s="154"/>
      <c r="AH372" s="227"/>
      <c r="AI372" s="226"/>
      <c r="AJ372" s="52"/>
      <c r="AK372" s="154"/>
      <c r="AL372" s="227"/>
      <c r="AM372" s="226"/>
      <c r="AN372" s="52"/>
      <c r="AO372" s="154"/>
      <c r="AP372" s="227"/>
      <c r="AQ372" s="226"/>
      <c r="AR372" s="52"/>
      <c r="AS372" s="154"/>
      <c r="AT372" s="227"/>
      <c r="AU372" s="226"/>
      <c r="AV372" s="52"/>
      <c r="AW372" s="154"/>
      <c r="AX372" s="227"/>
      <c r="AY372" s="226"/>
      <c r="AZ372" s="52"/>
      <c r="BA372" s="154"/>
      <c r="BB372" s="267"/>
      <c r="BC372" s="34"/>
      <c r="BD372" s="608"/>
      <c r="BE372" s="608"/>
      <c r="BF372" s="608"/>
      <c r="BG372" s="608"/>
      <c r="BH372" s="608"/>
      <c r="BI372" s="608"/>
      <c r="BJ372" s="608"/>
      <c r="BK372" s="608"/>
      <c r="BL372" s="608"/>
      <c r="BM372" s="131"/>
      <c r="BN372" s="608"/>
    </row>
    <row r="373" spans="1:69" ht="12.75" customHeight="1" x14ac:dyDescent="0.25">
      <c r="A373" s="170"/>
      <c r="B373" s="128"/>
      <c r="C373" s="599">
        <f>'General Fund Budget Summary'!A92</f>
        <v>52600</v>
      </c>
      <c r="D373" s="600" t="str">
        <f>'General Fund Budget Summary'!B92</f>
        <v>Election Expense</v>
      </c>
      <c r="E373" s="601"/>
      <c r="F373" s="686">
        <v>25000</v>
      </c>
      <c r="G373" s="617">
        <v>1</v>
      </c>
      <c r="H373" s="105" t="s">
        <v>100</v>
      </c>
      <c r="I373" s="736">
        <v>2083.3333333333335</v>
      </c>
      <c r="J373" s="619">
        <f>I373*G373</f>
        <v>2083.3333333333335</v>
      </c>
      <c r="K373" s="617">
        <f>G373</f>
        <v>1</v>
      </c>
      <c r="L373" s="248" t="str">
        <f>H373</f>
        <v>Admin</v>
      </c>
      <c r="M373" s="410">
        <f>I373</f>
        <v>2083.3333333333335</v>
      </c>
      <c r="N373" s="212">
        <f>M373*K373</f>
        <v>2083.3333333333335</v>
      </c>
      <c r="O373" s="617">
        <f>K373</f>
        <v>1</v>
      </c>
      <c r="P373" s="248" t="str">
        <f>L373</f>
        <v>Admin</v>
      </c>
      <c r="Q373" s="410">
        <f>M373</f>
        <v>2083.3333333333335</v>
      </c>
      <c r="R373" s="212">
        <f>Q373*O373</f>
        <v>2083.3333333333335</v>
      </c>
      <c r="S373" s="617">
        <f>O373</f>
        <v>1</v>
      </c>
      <c r="T373" s="248" t="str">
        <f>P373</f>
        <v>Admin</v>
      </c>
      <c r="U373" s="410">
        <f>Q373</f>
        <v>2083.3333333333335</v>
      </c>
      <c r="V373" s="212">
        <f>U373*S373</f>
        <v>2083.3333333333335</v>
      </c>
      <c r="W373" s="617">
        <f>S373</f>
        <v>1</v>
      </c>
      <c r="X373" s="248" t="str">
        <f>T373</f>
        <v>Admin</v>
      </c>
      <c r="Y373" s="410">
        <f>U373</f>
        <v>2083.3333333333335</v>
      </c>
      <c r="Z373" s="212">
        <f>Y373*W373</f>
        <v>2083.3333333333335</v>
      </c>
      <c r="AA373" s="617">
        <f>W373</f>
        <v>1</v>
      </c>
      <c r="AB373" s="248" t="str">
        <f>X373</f>
        <v>Admin</v>
      </c>
      <c r="AC373" s="410">
        <f>Y373</f>
        <v>2083.3333333333335</v>
      </c>
      <c r="AD373" s="212">
        <f>AC373*AA373</f>
        <v>2083.3333333333335</v>
      </c>
      <c r="AE373" s="617">
        <f>AA373</f>
        <v>1</v>
      </c>
      <c r="AF373" s="248" t="str">
        <f>AB373</f>
        <v>Admin</v>
      </c>
      <c r="AG373" s="410">
        <f>AC373</f>
        <v>2083.3333333333335</v>
      </c>
      <c r="AH373" s="212">
        <f>AG373*AE373</f>
        <v>2083.3333333333335</v>
      </c>
      <c r="AI373" s="617">
        <f>AE373</f>
        <v>1</v>
      </c>
      <c r="AJ373" s="248" t="str">
        <f>AF373</f>
        <v>Admin</v>
      </c>
      <c r="AK373" s="410">
        <f>AG373</f>
        <v>2083.3333333333335</v>
      </c>
      <c r="AL373" s="212">
        <f>AK373*AI373</f>
        <v>2083.3333333333335</v>
      </c>
      <c r="AM373" s="617">
        <f>AI373</f>
        <v>1</v>
      </c>
      <c r="AN373" s="248" t="str">
        <f>AJ373</f>
        <v>Admin</v>
      </c>
      <c r="AO373" s="410">
        <f>AK373</f>
        <v>2083.3333333333335</v>
      </c>
      <c r="AP373" s="212">
        <f>AO373*AM373</f>
        <v>2083.3333333333335</v>
      </c>
      <c r="AQ373" s="617">
        <f>AM373</f>
        <v>1</v>
      </c>
      <c r="AR373" s="248" t="str">
        <f>AN373</f>
        <v>Admin</v>
      </c>
      <c r="AS373" s="410">
        <f>AO373</f>
        <v>2083.3333333333335</v>
      </c>
      <c r="AT373" s="212">
        <f>AS373*AQ373</f>
        <v>2083.3333333333335</v>
      </c>
      <c r="AU373" s="617">
        <f>AQ373</f>
        <v>1</v>
      </c>
      <c r="AV373" s="248" t="str">
        <f>AR373</f>
        <v>Admin</v>
      </c>
      <c r="AW373" s="410">
        <f>AS373</f>
        <v>2083.3333333333335</v>
      </c>
      <c r="AX373" s="212">
        <f>AW373*AU373</f>
        <v>2083.3333333333335</v>
      </c>
      <c r="AY373" s="617">
        <f>AU373</f>
        <v>1</v>
      </c>
      <c r="AZ373" s="248" t="str">
        <f>AV373</f>
        <v>Admin</v>
      </c>
      <c r="BA373" s="410">
        <f>AW373</f>
        <v>2083.3333333333335</v>
      </c>
      <c r="BB373" s="212">
        <f>BA373*AY373</f>
        <v>2083.3333333333335</v>
      </c>
      <c r="BC373" s="34"/>
      <c r="BD373" s="720">
        <f>SUM(BB373,AX373,AT373,AP373,AL373,AH373,AD373,Z373,R373,N373,J373,V373,)</f>
        <v>24999.999999999996</v>
      </c>
      <c r="BE373" s="117"/>
      <c r="BF373" s="720">
        <v>1882.01</v>
      </c>
      <c r="BG373" s="117"/>
      <c r="BH373" s="720"/>
      <c r="BI373" s="117"/>
      <c r="BJ373" s="720">
        <f>SUM(BF373,BH373)</f>
        <v>1882.01</v>
      </c>
      <c r="BK373" s="117"/>
      <c r="BL373" s="442">
        <v>0</v>
      </c>
      <c r="BM373" s="131"/>
      <c r="BN373" s="720">
        <v>24693.1</v>
      </c>
      <c r="BO373" s="409"/>
      <c r="BP373" s="409"/>
      <c r="BQ373" s="409"/>
    </row>
    <row r="374" spans="1:69" s="409" customFormat="1" ht="5.0999999999999996" customHeight="1" x14ac:dyDescent="0.25">
      <c r="A374" s="170"/>
      <c r="B374" s="128"/>
      <c r="C374" s="32"/>
      <c r="D374" s="33"/>
      <c r="E374" s="27"/>
      <c r="F374" s="451"/>
      <c r="G374" s="452"/>
      <c r="H374" s="453"/>
      <c r="I374" s="454"/>
      <c r="J374" s="455"/>
      <c r="K374" s="452"/>
      <c r="L374" s="453"/>
      <c r="M374" s="454"/>
      <c r="N374" s="455"/>
      <c r="O374" s="452"/>
      <c r="P374" s="453"/>
      <c r="Q374" s="454"/>
      <c r="R374" s="455"/>
      <c r="S374" s="452"/>
      <c r="T374" s="453"/>
      <c r="U374" s="454"/>
      <c r="V374" s="455"/>
      <c r="W374" s="452"/>
      <c r="X374" s="453"/>
      <c r="Y374" s="454"/>
      <c r="Z374" s="455"/>
      <c r="AA374" s="452"/>
      <c r="AB374" s="453"/>
      <c r="AC374" s="454"/>
      <c r="AD374" s="455"/>
      <c r="AE374" s="452"/>
      <c r="AF374" s="453"/>
      <c r="AG374" s="454"/>
      <c r="AH374" s="455"/>
      <c r="AI374" s="452"/>
      <c r="AJ374" s="453"/>
      <c r="AK374" s="454"/>
      <c r="AL374" s="455"/>
      <c r="AM374" s="452"/>
      <c r="AN374" s="453"/>
      <c r="AO374" s="454"/>
      <c r="AP374" s="455"/>
      <c r="AQ374" s="452"/>
      <c r="AR374" s="453"/>
      <c r="AS374" s="454"/>
      <c r="AT374" s="455"/>
      <c r="AU374" s="452"/>
      <c r="AV374" s="453"/>
      <c r="AW374" s="454"/>
      <c r="AX374" s="455"/>
      <c r="AY374" s="452"/>
      <c r="AZ374" s="453"/>
      <c r="BA374" s="454"/>
      <c r="BB374" s="456"/>
      <c r="BC374" s="34"/>
      <c r="BD374" s="172"/>
      <c r="BE374" s="117"/>
      <c r="BF374" s="172"/>
      <c r="BG374" s="117"/>
      <c r="BH374" s="172"/>
      <c r="BI374" s="117"/>
      <c r="BJ374" s="172"/>
      <c r="BK374" s="117"/>
      <c r="BL374" s="172"/>
      <c r="BM374" s="131"/>
      <c r="BN374" s="172"/>
    </row>
    <row r="375" spans="1:69" s="116" customFormat="1" ht="12.75" customHeight="1" x14ac:dyDescent="0.25">
      <c r="A375" s="171"/>
      <c r="B375" s="129"/>
      <c r="C375" s="113"/>
      <c r="D375" s="114"/>
      <c r="E375" s="114"/>
      <c r="F375" s="238" t="s">
        <v>155</v>
      </c>
      <c r="G375" s="216"/>
      <c r="H375" s="115"/>
      <c r="I375" s="56"/>
      <c r="J375" s="441">
        <f>J373</f>
        <v>2083.3333333333335</v>
      </c>
      <c r="K375" s="216"/>
      <c r="L375" s="115"/>
      <c r="M375" s="56"/>
      <c r="N375" s="217">
        <f>N373</f>
        <v>2083.3333333333335</v>
      </c>
      <c r="O375" s="216"/>
      <c r="P375" s="115"/>
      <c r="Q375" s="56"/>
      <c r="R375" s="217">
        <f>R373</f>
        <v>2083.3333333333335</v>
      </c>
      <c r="S375" s="216"/>
      <c r="T375" s="115"/>
      <c r="U375" s="56"/>
      <c r="V375" s="217">
        <f>V373</f>
        <v>2083.3333333333335</v>
      </c>
      <c r="W375" s="216"/>
      <c r="X375" s="115"/>
      <c r="Y375" s="56"/>
      <c r="Z375" s="217">
        <f>Z373</f>
        <v>2083.3333333333335</v>
      </c>
      <c r="AA375" s="216"/>
      <c r="AB375" s="115"/>
      <c r="AC375" s="56"/>
      <c r="AD375" s="217">
        <f>AD373</f>
        <v>2083.3333333333335</v>
      </c>
      <c r="AE375" s="216"/>
      <c r="AF375" s="115"/>
      <c r="AG375" s="56"/>
      <c r="AH375" s="217">
        <f>AH373</f>
        <v>2083.3333333333335</v>
      </c>
      <c r="AI375" s="216"/>
      <c r="AJ375" s="115"/>
      <c r="AK375" s="56"/>
      <c r="AL375" s="217">
        <f>AL373</f>
        <v>2083.3333333333335</v>
      </c>
      <c r="AM375" s="216"/>
      <c r="AN375" s="115"/>
      <c r="AO375" s="56"/>
      <c r="AP375" s="217">
        <f>AP373</f>
        <v>2083.3333333333335</v>
      </c>
      <c r="AQ375" s="216"/>
      <c r="AR375" s="115"/>
      <c r="AS375" s="56"/>
      <c r="AT375" s="217">
        <f>AT373</f>
        <v>2083.3333333333335</v>
      </c>
      <c r="AU375" s="216"/>
      <c r="AV375" s="115"/>
      <c r="AW375" s="56"/>
      <c r="AX375" s="217">
        <f>AX373</f>
        <v>2083.3333333333335</v>
      </c>
      <c r="AY375" s="216"/>
      <c r="AZ375" s="115"/>
      <c r="BA375" s="56"/>
      <c r="BB375" s="217">
        <f>BB373</f>
        <v>2083.3333333333335</v>
      </c>
      <c r="BC375" s="56"/>
      <c r="BD375" s="719">
        <f>BD373</f>
        <v>24999.999999999996</v>
      </c>
      <c r="BE375" s="114"/>
      <c r="BF375" s="719">
        <f>BF373</f>
        <v>1882.01</v>
      </c>
      <c r="BG375" s="114"/>
      <c r="BH375" s="719">
        <f t="shared" ref="BH375" si="1116">BH373</f>
        <v>0</v>
      </c>
      <c r="BI375" s="114"/>
      <c r="BJ375" s="719">
        <f t="shared" ref="BJ375" si="1117">BJ373</f>
        <v>1882.01</v>
      </c>
      <c r="BK375" s="114"/>
      <c r="BL375" s="719">
        <f t="shared" ref="BL375" si="1118">BL373</f>
        <v>0</v>
      </c>
      <c r="BM375" s="130"/>
      <c r="BN375" s="719">
        <f>BN373</f>
        <v>24693.1</v>
      </c>
    </row>
    <row r="376" spans="1:69" s="116" customFormat="1" ht="5.0999999999999996" customHeight="1" x14ac:dyDescent="0.25">
      <c r="A376" s="171"/>
      <c r="B376" s="129"/>
      <c r="C376" s="113"/>
      <c r="D376" s="114"/>
      <c r="E376" s="114"/>
      <c r="F376" s="238"/>
      <c r="G376" s="216"/>
      <c r="H376" s="115"/>
      <c r="I376" s="56"/>
      <c r="J376" s="217"/>
      <c r="K376" s="216"/>
      <c r="L376" s="115"/>
      <c r="M376" s="56"/>
      <c r="N376" s="217"/>
      <c r="O376" s="216"/>
      <c r="P376" s="115"/>
      <c r="Q376" s="56"/>
      <c r="R376" s="217"/>
      <c r="S376" s="216"/>
      <c r="T376" s="115"/>
      <c r="U376" s="56"/>
      <c r="V376" s="217"/>
      <c r="W376" s="216"/>
      <c r="X376" s="115"/>
      <c r="Y376" s="56"/>
      <c r="Z376" s="217"/>
      <c r="AA376" s="216"/>
      <c r="AB376" s="115"/>
      <c r="AC376" s="56"/>
      <c r="AD376" s="217"/>
      <c r="AE376" s="216"/>
      <c r="AF376" s="115"/>
      <c r="AG376" s="56"/>
      <c r="AH376" s="217"/>
      <c r="AI376" s="216"/>
      <c r="AJ376" s="115"/>
      <c r="AK376" s="56"/>
      <c r="AL376" s="217"/>
      <c r="AM376" s="216"/>
      <c r="AN376" s="115"/>
      <c r="AO376" s="56"/>
      <c r="AP376" s="217"/>
      <c r="AQ376" s="216"/>
      <c r="AR376" s="115"/>
      <c r="AS376" s="56"/>
      <c r="AT376" s="217"/>
      <c r="AU376" s="216"/>
      <c r="AV376" s="115"/>
      <c r="AW376" s="56"/>
      <c r="AX376" s="217"/>
      <c r="AY376" s="216"/>
      <c r="AZ376" s="115"/>
      <c r="BA376" s="56"/>
      <c r="BB376" s="262"/>
      <c r="BC376" s="56"/>
      <c r="BD376" s="114"/>
      <c r="BE376" s="114"/>
      <c r="BF376" s="114"/>
      <c r="BG376" s="114"/>
      <c r="BH376" s="114"/>
      <c r="BI376" s="114"/>
      <c r="BJ376" s="114"/>
      <c r="BK376" s="114"/>
      <c r="BL376" s="114"/>
      <c r="BM376" s="130"/>
      <c r="BN376" s="114"/>
    </row>
    <row r="377" spans="1:69" s="409" customFormat="1" ht="12.75" customHeight="1" x14ac:dyDescent="0.2">
      <c r="A377" s="170"/>
      <c r="B377" s="128"/>
      <c r="C377" s="599">
        <f>'General Fund Budget Summary'!A93</f>
        <v>53000</v>
      </c>
      <c r="D377" s="600" t="str">
        <f>'General Fund Budget Summary'!B93</f>
        <v>Board of Director's Expense</v>
      </c>
      <c r="E377" s="601"/>
      <c r="F377" s="602"/>
      <c r="G377" s="603"/>
      <c r="H377" s="604"/>
      <c r="I377" s="605"/>
      <c r="J377" s="606"/>
      <c r="K377" s="603"/>
      <c r="L377" s="604"/>
      <c r="M377" s="605"/>
      <c r="N377" s="606"/>
      <c r="O377" s="603"/>
      <c r="P377" s="604"/>
      <c r="Q377" s="605"/>
      <c r="R377" s="606"/>
      <c r="S377" s="603"/>
      <c r="T377" s="604"/>
      <c r="U377" s="605"/>
      <c r="V377" s="606"/>
      <c r="W377" s="603"/>
      <c r="X377" s="604"/>
      <c r="Y377" s="605"/>
      <c r="Z377" s="606"/>
      <c r="AA377" s="603"/>
      <c r="AB377" s="604"/>
      <c r="AC377" s="605"/>
      <c r="AD377" s="606"/>
      <c r="AE377" s="603"/>
      <c r="AF377" s="604"/>
      <c r="AG377" s="605"/>
      <c r="AH377" s="606"/>
      <c r="AI377" s="603"/>
      <c r="AJ377" s="604"/>
      <c r="AK377" s="605"/>
      <c r="AL377" s="606"/>
      <c r="AM377" s="603"/>
      <c r="AN377" s="604"/>
      <c r="AO377" s="605"/>
      <c r="AP377" s="606"/>
      <c r="AQ377" s="603"/>
      <c r="AR377" s="604"/>
      <c r="AS377" s="605"/>
      <c r="AT377" s="606"/>
      <c r="AU377" s="603"/>
      <c r="AV377" s="604"/>
      <c r="AW377" s="605"/>
      <c r="AX377" s="606"/>
      <c r="AY377" s="603"/>
      <c r="AZ377" s="604"/>
      <c r="BA377" s="605"/>
      <c r="BB377" s="607"/>
      <c r="BC377" s="34"/>
      <c r="BD377" s="608"/>
      <c r="BE377" s="608"/>
      <c r="BF377" s="608"/>
      <c r="BG377" s="608"/>
      <c r="BH377" s="608"/>
      <c r="BI377" s="608"/>
      <c r="BJ377" s="608"/>
      <c r="BK377" s="608"/>
      <c r="BL377" s="608"/>
      <c r="BM377" s="131"/>
      <c r="BN377" s="608"/>
    </row>
    <row r="378" spans="1:69" s="27" customFormat="1" ht="5.0999999999999996" customHeight="1" x14ac:dyDescent="0.2">
      <c r="A378" s="170"/>
      <c r="B378" s="128"/>
      <c r="C378" s="32"/>
      <c r="F378" s="51"/>
      <c r="G378" s="226"/>
      <c r="H378" s="52"/>
      <c r="I378" s="154"/>
      <c r="J378" s="227"/>
      <c r="K378" s="226"/>
      <c r="L378" s="52"/>
      <c r="M378" s="154"/>
      <c r="N378" s="227"/>
      <c r="O378" s="226"/>
      <c r="P378" s="52"/>
      <c r="Q378" s="154"/>
      <c r="R378" s="227"/>
      <c r="S378" s="226"/>
      <c r="T378" s="52"/>
      <c r="U378" s="154"/>
      <c r="V378" s="227"/>
      <c r="W378" s="226"/>
      <c r="X378" s="52"/>
      <c r="Y378" s="154"/>
      <c r="Z378" s="227"/>
      <c r="AA378" s="226"/>
      <c r="AB378" s="52"/>
      <c r="AC378" s="154"/>
      <c r="AD378" s="227"/>
      <c r="AE378" s="226"/>
      <c r="AF378" s="52"/>
      <c r="AG378" s="154"/>
      <c r="AH378" s="227"/>
      <c r="AI378" s="226"/>
      <c r="AJ378" s="52"/>
      <c r="AK378" s="154"/>
      <c r="AL378" s="227"/>
      <c r="AM378" s="226"/>
      <c r="AN378" s="52"/>
      <c r="AO378" s="154"/>
      <c r="AP378" s="227"/>
      <c r="AQ378" s="226"/>
      <c r="AR378" s="52"/>
      <c r="AS378" s="154"/>
      <c r="AT378" s="227"/>
      <c r="AU378" s="226"/>
      <c r="AV378" s="52"/>
      <c r="AW378" s="154"/>
      <c r="AX378" s="227"/>
      <c r="AY378" s="226"/>
      <c r="AZ378" s="52"/>
      <c r="BA378" s="154"/>
      <c r="BB378" s="267"/>
      <c r="BC378" s="34"/>
      <c r="BD378" s="608"/>
      <c r="BE378" s="608"/>
      <c r="BF378" s="608"/>
      <c r="BG378" s="608"/>
      <c r="BH378" s="608"/>
      <c r="BI378" s="608"/>
      <c r="BJ378" s="608"/>
      <c r="BK378" s="608"/>
      <c r="BL378" s="608"/>
      <c r="BM378" s="131"/>
      <c r="BN378" s="608"/>
    </row>
    <row r="379" spans="1:69" ht="12.75" customHeight="1" x14ac:dyDescent="0.2">
      <c r="A379" s="170"/>
      <c r="B379" s="128"/>
      <c r="C379" s="614">
        <f>'General Fund Budget Summary'!A94</f>
        <v>53010</v>
      </c>
      <c r="D379" s="615"/>
      <c r="E379" s="615" t="str">
        <f>'General Fund Budget Summary'!C94</f>
        <v>Director's Stipend</v>
      </c>
      <c r="F379" s="686">
        <v>7000</v>
      </c>
      <c r="G379" s="617">
        <v>1</v>
      </c>
      <c r="H379" s="105" t="s">
        <v>100</v>
      </c>
      <c r="I379" s="618">
        <v>583.33333300000004</v>
      </c>
      <c r="J379" s="619">
        <f>I379*G379</f>
        <v>583.33333300000004</v>
      </c>
      <c r="K379" s="617">
        <v>1</v>
      </c>
      <c r="L379" s="248" t="str">
        <f t="shared" ref="L379:L382" si="1119">H379</f>
        <v>Admin</v>
      </c>
      <c r="M379" s="410">
        <f>I379</f>
        <v>583.33333300000004</v>
      </c>
      <c r="N379" s="212">
        <f>M379*K379</f>
        <v>583.33333300000004</v>
      </c>
      <c r="O379" s="211">
        <v>1</v>
      </c>
      <c r="P379" s="248" t="str">
        <f t="shared" ref="P379:P382" si="1120">L379</f>
        <v>Admin</v>
      </c>
      <c r="Q379" s="410">
        <f>M379</f>
        <v>583.33333300000004</v>
      </c>
      <c r="R379" s="212">
        <f>Q379*O379</f>
        <v>583.33333300000004</v>
      </c>
      <c r="S379" s="211">
        <v>1</v>
      </c>
      <c r="T379" s="248" t="str">
        <f t="shared" ref="T379:T382" si="1121">P379</f>
        <v>Admin</v>
      </c>
      <c r="U379" s="410">
        <f>Q379</f>
        <v>583.33333300000004</v>
      </c>
      <c r="V379" s="212">
        <f>U379*S379</f>
        <v>583.33333300000004</v>
      </c>
      <c r="W379" s="211">
        <v>1</v>
      </c>
      <c r="X379" s="248" t="str">
        <f t="shared" ref="X379:X382" si="1122">T379</f>
        <v>Admin</v>
      </c>
      <c r="Y379" s="410">
        <f>U379</f>
        <v>583.33333300000004</v>
      </c>
      <c r="Z379" s="212">
        <f>Y379*W379</f>
        <v>583.33333300000004</v>
      </c>
      <c r="AA379" s="211">
        <v>1</v>
      </c>
      <c r="AB379" s="248" t="str">
        <f t="shared" ref="AB379:AB382" si="1123">X379</f>
        <v>Admin</v>
      </c>
      <c r="AC379" s="410">
        <f>Y379</f>
        <v>583.33333300000004</v>
      </c>
      <c r="AD379" s="212">
        <f>AC379*AA379</f>
        <v>583.33333300000004</v>
      </c>
      <c r="AE379" s="211">
        <v>1</v>
      </c>
      <c r="AF379" s="248" t="str">
        <f t="shared" ref="AF379:AF382" si="1124">AB379</f>
        <v>Admin</v>
      </c>
      <c r="AG379" s="410">
        <f>AC379</f>
        <v>583.33333300000004</v>
      </c>
      <c r="AH379" s="212">
        <f>AG379*AE379</f>
        <v>583.33333300000004</v>
      </c>
      <c r="AI379" s="211">
        <v>1</v>
      </c>
      <c r="AJ379" s="248" t="str">
        <f t="shared" ref="AJ379:AJ382" si="1125">AF379</f>
        <v>Admin</v>
      </c>
      <c r="AK379" s="410">
        <f>AG379</f>
        <v>583.33333300000004</v>
      </c>
      <c r="AL379" s="212">
        <f>AK379*AI379</f>
        <v>583.33333300000004</v>
      </c>
      <c r="AM379" s="211">
        <v>1</v>
      </c>
      <c r="AN379" s="248" t="str">
        <f t="shared" ref="AN379:AN382" si="1126">AJ379</f>
        <v>Admin</v>
      </c>
      <c r="AO379" s="410">
        <f>AK379</f>
        <v>583.33333300000004</v>
      </c>
      <c r="AP379" s="212">
        <f>AO379*AM379</f>
        <v>583.33333300000004</v>
      </c>
      <c r="AQ379" s="211">
        <v>1</v>
      </c>
      <c r="AR379" s="248" t="str">
        <f t="shared" ref="AR379:AR382" si="1127">AN379</f>
        <v>Admin</v>
      </c>
      <c r="AS379" s="410">
        <f>AO379</f>
        <v>583.33333300000004</v>
      </c>
      <c r="AT379" s="212">
        <f>AS379*AQ379</f>
        <v>583.33333300000004</v>
      </c>
      <c r="AU379" s="211">
        <v>1</v>
      </c>
      <c r="AV379" s="248" t="str">
        <f t="shared" ref="AV379:AV382" si="1128">AR379</f>
        <v>Admin</v>
      </c>
      <c r="AW379" s="410">
        <f>AS379</f>
        <v>583.33333300000004</v>
      </c>
      <c r="AX379" s="212">
        <f>AW379*AU379</f>
        <v>583.33333300000004</v>
      </c>
      <c r="AY379" s="211">
        <v>1</v>
      </c>
      <c r="AZ379" s="248" t="str">
        <f t="shared" ref="AZ379:AZ382" si="1129">AV379</f>
        <v>Admin</v>
      </c>
      <c r="BA379" s="410">
        <f>AW379</f>
        <v>583.33333300000004</v>
      </c>
      <c r="BB379" s="620">
        <f>BA379*AY379</f>
        <v>583.33333300000004</v>
      </c>
      <c r="BC379" s="34"/>
      <c r="BD379" s="621">
        <f>SUM(BB379,AX379,AT379,AP379,AL379,AH379,AD379,Z379,R379,N379,J379,V379,)</f>
        <v>6999.9999960000023</v>
      </c>
      <c r="BE379" s="608"/>
      <c r="BF379" s="621">
        <v>3600</v>
      </c>
      <c r="BG379" s="608"/>
      <c r="BH379" s="621">
        <v>2200</v>
      </c>
      <c r="BI379" s="608"/>
      <c r="BJ379" s="621">
        <f>SUM(BF379,BH379)</f>
        <v>5800</v>
      </c>
      <c r="BK379" s="608"/>
      <c r="BL379" s="621">
        <v>6999.9999960000023</v>
      </c>
      <c r="BM379" s="131"/>
      <c r="BN379" s="621">
        <v>5800</v>
      </c>
      <c r="BO379" s="409"/>
      <c r="BP379" s="409"/>
      <c r="BQ379" s="409"/>
    </row>
    <row r="380" spans="1:69" x14ac:dyDescent="0.2">
      <c r="A380" s="170"/>
      <c r="B380" s="128"/>
      <c r="C380" s="41"/>
      <c r="D380" s="42"/>
      <c r="E380" s="42"/>
      <c r="F380" s="478"/>
      <c r="G380" s="617"/>
      <c r="H380" s="591"/>
      <c r="I380" s="618"/>
      <c r="J380" s="619">
        <f>I380*G380</f>
        <v>0</v>
      </c>
      <c r="K380" s="617">
        <v>1</v>
      </c>
      <c r="L380" s="248">
        <f t="shared" si="1119"/>
        <v>0</v>
      </c>
      <c r="M380" s="592"/>
      <c r="N380" s="593">
        <f>M380*K380</f>
        <v>0</v>
      </c>
      <c r="O380" s="590"/>
      <c r="P380" s="248">
        <f t="shared" si="1120"/>
        <v>0</v>
      </c>
      <c r="Q380" s="592"/>
      <c r="R380" s="593">
        <f>Q380*O380</f>
        <v>0</v>
      </c>
      <c r="S380" s="590"/>
      <c r="T380" s="248">
        <f t="shared" si="1121"/>
        <v>0</v>
      </c>
      <c r="U380" s="592"/>
      <c r="V380" s="593">
        <f>U380*S380</f>
        <v>0</v>
      </c>
      <c r="W380" s="590">
        <v>1</v>
      </c>
      <c r="X380" s="248">
        <f t="shared" si="1122"/>
        <v>0</v>
      </c>
      <c r="Y380" s="592"/>
      <c r="Z380" s="593">
        <f>Y380*W380</f>
        <v>0</v>
      </c>
      <c r="AA380" s="590"/>
      <c r="AB380" s="248">
        <f t="shared" si="1123"/>
        <v>0</v>
      </c>
      <c r="AC380" s="592"/>
      <c r="AD380" s="593">
        <f>AC380*AA380</f>
        <v>0</v>
      </c>
      <c r="AE380" s="590"/>
      <c r="AF380" s="248">
        <f t="shared" si="1124"/>
        <v>0</v>
      </c>
      <c r="AG380" s="592"/>
      <c r="AH380" s="593">
        <f>AG380*AE380</f>
        <v>0</v>
      </c>
      <c r="AI380" s="590">
        <v>1</v>
      </c>
      <c r="AJ380" s="248">
        <f t="shared" si="1125"/>
        <v>0</v>
      </c>
      <c r="AK380" s="592"/>
      <c r="AL380" s="593">
        <f>AK380*AI380</f>
        <v>0</v>
      </c>
      <c r="AM380" s="590"/>
      <c r="AN380" s="248">
        <f t="shared" si="1126"/>
        <v>0</v>
      </c>
      <c r="AO380" s="592"/>
      <c r="AP380" s="593">
        <f>AO380*AM380</f>
        <v>0</v>
      </c>
      <c r="AQ380" s="590"/>
      <c r="AR380" s="248">
        <f t="shared" si="1127"/>
        <v>0</v>
      </c>
      <c r="AS380" s="592"/>
      <c r="AT380" s="593">
        <f>AS380*AQ380</f>
        <v>0</v>
      </c>
      <c r="AU380" s="590">
        <v>1</v>
      </c>
      <c r="AV380" s="248">
        <f t="shared" si="1128"/>
        <v>0</v>
      </c>
      <c r="AW380" s="592"/>
      <c r="AX380" s="593">
        <f>AW380*AU380</f>
        <v>0</v>
      </c>
      <c r="AY380" s="590"/>
      <c r="AZ380" s="248">
        <f t="shared" si="1129"/>
        <v>0</v>
      </c>
      <c r="BA380" s="618"/>
      <c r="BB380" s="620">
        <f>BA380*AY380</f>
        <v>0</v>
      </c>
      <c r="BC380" s="34"/>
      <c r="BD380" s="622">
        <f>SUM(BB380,AX380,AT380,AP380,AL380,AH380,AD380,Z380,R380,N380,J380,V380,)</f>
        <v>0</v>
      </c>
      <c r="BE380" s="623"/>
      <c r="BF380" s="711"/>
      <c r="BG380" s="623"/>
      <c r="BH380" s="711"/>
      <c r="BI380" s="623"/>
      <c r="BJ380" s="622">
        <v>0</v>
      </c>
      <c r="BK380" s="623"/>
      <c r="BL380" s="622">
        <v>0</v>
      </c>
      <c r="BM380" s="131"/>
      <c r="BN380" s="622">
        <v>0</v>
      </c>
      <c r="BO380" s="409"/>
      <c r="BP380" s="717"/>
      <c r="BQ380" s="409"/>
    </row>
    <row r="381" spans="1:69" x14ac:dyDescent="0.2">
      <c r="A381" s="170"/>
      <c r="B381" s="128"/>
      <c r="C381" s="41"/>
      <c r="D381" s="42"/>
      <c r="E381" s="42"/>
      <c r="F381" s="616"/>
      <c r="G381" s="617"/>
      <c r="H381" s="106"/>
      <c r="I381" s="618"/>
      <c r="J381" s="619">
        <f>I381*G381</f>
        <v>0</v>
      </c>
      <c r="K381" s="617"/>
      <c r="L381" s="248">
        <f t="shared" si="1119"/>
        <v>0</v>
      </c>
      <c r="M381" s="411"/>
      <c r="N381" s="214">
        <f>M381*K381</f>
        <v>0</v>
      </c>
      <c r="O381" s="213"/>
      <c r="P381" s="248">
        <f t="shared" si="1120"/>
        <v>0</v>
      </c>
      <c r="Q381" s="411"/>
      <c r="R381" s="214">
        <f>Q381*O381</f>
        <v>0</v>
      </c>
      <c r="S381" s="213"/>
      <c r="T381" s="248">
        <f t="shared" si="1121"/>
        <v>0</v>
      </c>
      <c r="U381" s="411"/>
      <c r="V381" s="214">
        <f>U381*S381</f>
        <v>0</v>
      </c>
      <c r="W381" s="213"/>
      <c r="X381" s="248">
        <f t="shared" si="1122"/>
        <v>0</v>
      </c>
      <c r="Y381" s="411"/>
      <c r="Z381" s="214">
        <f>Y381*W381</f>
        <v>0</v>
      </c>
      <c r="AA381" s="213"/>
      <c r="AB381" s="248">
        <f t="shared" si="1123"/>
        <v>0</v>
      </c>
      <c r="AC381" s="411"/>
      <c r="AD381" s="214">
        <f>AC381*AA381</f>
        <v>0</v>
      </c>
      <c r="AE381" s="213"/>
      <c r="AF381" s="248">
        <f t="shared" si="1124"/>
        <v>0</v>
      </c>
      <c r="AG381" s="411"/>
      <c r="AH381" s="214">
        <f>AG381*AE381</f>
        <v>0</v>
      </c>
      <c r="AI381" s="213"/>
      <c r="AJ381" s="248">
        <f t="shared" si="1125"/>
        <v>0</v>
      </c>
      <c r="AK381" s="411"/>
      <c r="AL381" s="214">
        <f>AK381*AI381</f>
        <v>0</v>
      </c>
      <c r="AM381" s="213"/>
      <c r="AN381" s="248">
        <f t="shared" si="1126"/>
        <v>0</v>
      </c>
      <c r="AO381" s="411"/>
      <c r="AP381" s="214">
        <f>AO381*AM381</f>
        <v>0</v>
      </c>
      <c r="AQ381" s="213"/>
      <c r="AR381" s="248">
        <f t="shared" si="1127"/>
        <v>0</v>
      </c>
      <c r="AS381" s="411"/>
      <c r="AT381" s="214">
        <f>AS381*AQ381</f>
        <v>0</v>
      </c>
      <c r="AU381" s="213"/>
      <c r="AV381" s="248">
        <f t="shared" si="1128"/>
        <v>0</v>
      </c>
      <c r="AW381" s="411"/>
      <c r="AX381" s="214">
        <f>AW381*AU381</f>
        <v>0</v>
      </c>
      <c r="AY381" s="213"/>
      <c r="AZ381" s="248">
        <f t="shared" si="1129"/>
        <v>0</v>
      </c>
      <c r="BA381" s="618"/>
      <c r="BB381" s="620">
        <f>BA381*AY381</f>
        <v>0</v>
      </c>
      <c r="BC381" s="34"/>
      <c r="BD381" s="622">
        <f>SUM(BB381,AX381,AT381,AP381,AL381,AH381,AD381,Z381,R381,N381,J381,V381,)</f>
        <v>0</v>
      </c>
      <c r="BE381" s="623"/>
      <c r="BF381" s="622">
        <v>0</v>
      </c>
      <c r="BG381" s="623"/>
      <c r="BH381" s="622">
        <v>0</v>
      </c>
      <c r="BI381" s="623"/>
      <c r="BJ381" s="622">
        <v>0</v>
      </c>
      <c r="BK381" s="623"/>
      <c r="BL381" s="622">
        <v>0</v>
      </c>
      <c r="BM381" s="131"/>
      <c r="BN381" s="622"/>
      <c r="BO381" s="409"/>
      <c r="BP381" s="409"/>
      <c r="BQ381" s="409"/>
    </row>
    <row r="382" spans="1:69" x14ac:dyDescent="0.2">
      <c r="A382" s="170"/>
      <c r="B382" s="128"/>
      <c r="C382" s="41"/>
      <c r="D382" s="42"/>
      <c r="E382" s="42"/>
      <c r="F382" s="616"/>
      <c r="G382" s="617"/>
      <c r="H382" s="106"/>
      <c r="I382" s="618"/>
      <c r="J382" s="619">
        <f>G382*I382</f>
        <v>0</v>
      </c>
      <c r="K382" s="617"/>
      <c r="L382" s="248">
        <f t="shared" si="1119"/>
        <v>0</v>
      </c>
      <c r="M382" s="411"/>
      <c r="N382" s="214">
        <f>M382*K382</f>
        <v>0</v>
      </c>
      <c r="O382" s="213"/>
      <c r="P382" s="248">
        <f t="shared" si="1120"/>
        <v>0</v>
      </c>
      <c r="Q382" s="411"/>
      <c r="R382" s="214">
        <f>Q382*O382</f>
        <v>0</v>
      </c>
      <c r="S382" s="213"/>
      <c r="T382" s="248">
        <f t="shared" si="1121"/>
        <v>0</v>
      </c>
      <c r="U382" s="411"/>
      <c r="V382" s="214">
        <f>U382*S382</f>
        <v>0</v>
      </c>
      <c r="W382" s="213"/>
      <c r="X382" s="248">
        <f t="shared" si="1122"/>
        <v>0</v>
      </c>
      <c r="Y382" s="411"/>
      <c r="Z382" s="214">
        <f>Y382*W382</f>
        <v>0</v>
      </c>
      <c r="AA382" s="213"/>
      <c r="AB382" s="248">
        <f t="shared" si="1123"/>
        <v>0</v>
      </c>
      <c r="AC382" s="411"/>
      <c r="AD382" s="214">
        <f>AC382*AA382</f>
        <v>0</v>
      </c>
      <c r="AE382" s="213"/>
      <c r="AF382" s="248">
        <f t="shared" si="1124"/>
        <v>0</v>
      </c>
      <c r="AG382" s="411"/>
      <c r="AH382" s="214">
        <f>AG382*AE382</f>
        <v>0</v>
      </c>
      <c r="AI382" s="213"/>
      <c r="AJ382" s="248">
        <f t="shared" si="1125"/>
        <v>0</v>
      </c>
      <c r="AK382" s="411"/>
      <c r="AL382" s="214">
        <f>AK382*AI382</f>
        <v>0</v>
      </c>
      <c r="AM382" s="213"/>
      <c r="AN382" s="248">
        <f t="shared" si="1126"/>
        <v>0</v>
      </c>
      <c r="AO382" s="411"/>
      <c r="AP382" s="214">
        <f>AO382*AM382</f>
        <v>0</v>
      </c>
      <c r="AQ382" s="213"/>
      <c r="AR382" s="248">
        <f t="shared" si="1127"/>
        <v>0</v>
      </c>
      <c r="AS382" s="411"/>
      <c r="AT382" s="214">
        <f>AS382*AQ382</f>
        <v>0</v>
      </c>
      <c r="AU382" s="213"/>
      <c r="AV382" s="248">
        <f t="shared" si="1128"/>
        <v>0</v>
      </c>
      <c r="AW382" s="411"/>
      <c r="AX382" s="214">
        <f>AW382*AU382</f>
        <v>0</v>
      </c>
      <c r="AY382" s="213"/>
      <c r="AZ382" s="248">
        <f t="shared" si="1129"/>
        <v>0</v>
      </c>
      <c r="BA382" s="618"/>
      <c r="BB382" s="620">
        <f>AY382*BA382</f>
        <v>0</v>
      </c>
      <c r="BC382" s="34"/>
      <c r="BD382" s="622">
        <f>SUM(BB382,AX382,AT382,AP382,AL382,AH382,AD382,Z382,R382,N382,J382,V382,)</f>
        <v>0</v>
      </c>
      <c r="BE382" s="623"/>
      <c r="BF382" s="622">
        <v>0</v>
      </c>
      <c r="BG382" s="623"/>
      <c r="BH382" s="622">
        <v>0</v>
      </c>
      <c r="BI382" s="623"/>
      <c r="BJ382" s="622">
        <v>0</v>
      </c>
      <c r="BK382" s="623"/>
      <c r="BL382" s="622">
        <v>0</v>
      </c>
      <c r="BM382" s="131"/>
      <c r="BN382" s="622"/>
      <c r="BO382" s="409"/>
      <c r="BP382" s="409"/>
      <c r="BQ382" s="409"/>
    </row>
    <row r="383" spans="1:69" x14ac:dyDescent="0.2">
      <c r="A383" s="170"/>
      <c r="B383" s="128"/>
      <c r="C383" s="48"/>
      <c r="D383" s="43"/>
      <c r="E383" s="43"/>
      <c r="F383" s="624"/>
      <c r="G383" s="581"/>
      <c r="H383" s="582"/>
      <c r="I383" s="104" t="s">
        <v>132</v>
      </c>
      <c r="J383" s="619">
        <f>SUM(J379:J382)</f>
        <v>583.33333300000004</v>
      </c>
      <c r="K383" s="581"/>
      <c r="L383" s="582"/>
      <c r="M383" s="104" t="s">
        <v>118</v>
      </c>
      <c r="N383" s="619">
        <f>SUM(N379:N382)</f>
        <v>583.33333300000004</v>
      </c>
      <c r="O383" s="581"/>
      <c r="P383" s="582"/>
      <c r="Q383" s="625" t="s">
        <v>119</v>
      </c>
      <c r="R383" s="619">
        <f>SUM(R379:R382)</f>
        <v>583.33333300000004</v>
      </c>
      <c r="S383" s="581"/>
      <c r="T383" s="582"/>
      <c r="U383" s="625" t="s">
        <v>120</v>
      </c>
      <c r="V383" s="619">
        <f>SUM(V379:V382)</f>
        <v>583.33333300000004</v>
      </c>
      <c r="W383" s="581"/>
      <c r="X383" s="582"/>
      <c r="Y383" s="625" t="s">
        <v>121</v>
      </c>
      <c r="Z383" s="619">
        <f>SUM(Z379:Z382)</f>
        <v>583.33333300000004</v>
      </c>
      <c r="AA383" s="581"/>
      <c r="AB383" s="582"/>
      <c r="AC383" s="625" t="s">
        <v>122</v>
      </c>
      <c r="AD383" s="619">
        <f>SUM(AD379:AD382)</f>
        <v>583.33333300000004</v>
      </c>
      <c r="AE383" s="581"/>
      <c r="AF383" s="582"/>
      <c r="AG383" s="625" t="s">
        <v>123</v>
      </c>
      <c r="AH383" s="619">
        <f>SUM(AH379:AH382)</f>
        <v>583.33333300000004</v>
      </c>
      <c r="AI383" s="581"/>
      <c r="AJ383" s="582"/>
      <c r="AK383" s="625" t="s">
        <v>124</v>
      </c>
      <c r="AL383" s="619">
        <f>SUM(AL379:AL382)</f>
        <v>583.33333300000004</v>
      </c>
      <c r="AM383" s="581"/>
      <c r="AN383" s="582"/>
      <c r="AO383" s="625" t="s">
        <v>125</v>
      </c>
      <c r="AP383" s="619">
        <f>SUM(AP379:AP382)</f>
        <v>583.33333300000004</v>
      </c>
      <c r="AQ383" s="581"/>
      <c r="AR383" s="582"/>
      <c r="AS383" s="625" t="s">
        <v>126</v>
      </c>
      <c r="AT383" s="619">
        <f>SUM(AT379:AT382)</f>
        <v>583.33333300000004</v>
      </c>
      <c r="AU383" s="581"/>
      <c r="AV383" s="582"/>
      <c r="AW383" s="625" t="s">
        <v>127</v>
      </c>
      <c r="AX383" s="619">
        <f>SUM(AX379:AX382)</f>
        <v>583.33333300000004</v>
      </c>
      <c r="AY383" s="581"/>
      <c r="AZ383" s="582"/>
      <c r="BA383" s="625" t="s">
        <v>128</v>
      </c>
      <c r="BB383" s="620">
        <f>SUM(BB379:BB382)</f>
        <v>583.33333300000004</v>
      </c>
      <c r="BC383" s="34"/>
      <c r="BD383" s="57">
        <f>SUM(BD379:BD382)</f>
        <v>6999.9999960000023</v>
      </c>
      <c r="BE383" s="608"/>
      <c r="BF383" s="57">
        <f>SUM(BF379:BF382)</f>
        <v>3600</v>
      </c>
      <c r="BG383" s="608"/>
      <c r="BH383" s="57">
        <f>SUM(BH379:BH382)</f>
        <v>2200</v>
      </c>
      <c r="BI383" s="608"/>
      <c r="BJ383" s="57">
        <f>SUM(BF383,BH383)</f>
        <v>5800</v>
      </c>
      <c r="BK383" s="608"/>
      <c r="BL383" s="57">
        <v>6999.9999960000023</v>
      </c>
      <c r="BM383" s="131"/>
      <c r="BN383" s="57">
        <f>SUM(BN379:BN382)</f>
        <v>5800</v>
      </c>
      <c r="BO383" s="409"/>
      <c r="BP383" s="409"/>
      <c r="BQ383" s="409"/>
    </row>
    <row r="384" spans="1:69" s="27" customFormat="1" ht="5.0999999999999996" customHeight="1" x14ac:dyDescent="0.2">
      <c r="A384" s="170"/>
      <c r="B384" s="128"/>
      <c r="C384" s="32"/>
      <c r="F384" s="51"/>
      <c r="G384" s="226"/>
      <c r="H384" s="52"/>
      <c r="I384" s="154"/>
      <c r="J384" s="227"/>
      <c r="K384" s="226"/>
      <c r="L384" s="52"/>
      <c r="M384" s="154"/>
      <c r="N384" s="227"/>
      <c r="O384" s="226"/>
      <c r="P384" s="52"/>
      <c r="Q384" s="154"/>
      <c r="R384" s="227"/>
      <c r="S384" s="226"/>
      <c r="T384" s="52"/>
      <c r="U384" s="154"/>
      <c r="V384" s="227"/>
      <c r="W384" s="226"/>
      <c r="X384" s="52"/>
      <c r="Y384" s="154"/>
      <c r="Z384" s="227"/>
      <c r="AA384" s="226"/>
      <c r="AB384" s="52"/>
      <c r="AC384" s="154"/>
      <c r="AD384" s="227"/>
      <c r="AE384" s="226"/>
      <c r="AF384" s="52"/>
      <c r="AG384" s="154"/>
      <c r="AH384" s="227"/>
      <c r="AI384" s="226"/>
      <c r="AJ384" s="52"/>
      <c r="AK384" s="154"/>
      <c r="AL384" s="227"/>
      <c r="AM384" s="226"/>
      <c r="AN384" s="52"/>
      <c r="AO384" s="154"/>
      <c r="AP384" s="227"/>
      <c r="AQ384" s="226"/>
      <c r="AR384" s="52"/>
      <c r="AS384" s="154"/>
      <c r="AT384" s="227"/>
      <c r="AU384" s="226"/>
      <c r="AV384" s="52"/>
      <c r="AW384" s="154"/>
      <c r="AX384" s="227"/>
      <c r="AY384" s="226"/>
      <c r="AZ384" s="52"/>
      <c r="BA384" s="154"/>
      <c r="BB384" s="267"/>
      <c r="BC384" s="34"/>
      <c r="BD384" s="608"/>
      <c r="BE384" s="608"/>
      <c r="BF384" s="608"/>
      <c r="BG384" s="608"/>
      <c r="BH384" s="608"/>
      <c r="BI384" s="608"/>
      <c r="BJ384" s="608"/>
      <c r="BK384" s="608"/>
      <c r="BL384" s="608"/>
      <c r="BM384" s="131"/>
      <c r="BN384" s="608"/>
    </row>
    <row r="385" spans="1:69" x14ac:dyDescent="0.2">
      <c r="A385" s="170"/>
      <c r="B385" s="128"/>
      <c r="C385" s="614">
        <f>'General Fund Budget Summary'!A95</f>
        <v>53030</v>
      </c>
      <c r="D385" s="615"/>
      <c r="E385" s="807" t="str">
        <f>'General Fund Budget Summary'!C95</f>
        <v>BOD Secretary Expense</v>
      </c>
      <c r="F385" s="686">
        <v>1400</v>
      </c>
      <c r="G385" s="617">
        <v>1</v>
      </c>
      <c r="H385" s="591" t="s">
        <v>100</v>
      </c>
      <c r="I385" s="618">
        <v>116.66665999999999</v>
      </c>
      <c r="J385" s="619">
        <f>I385*G385</f>
        <v>116.66665999999999</v>
      </c>
      <c r="K385" s="617">
        <v>1</v>
      </c>
      <c r="L385" s="248" t="str">
        <f t="shared" ref="L385:L388" si="1130">H385</f>
        <v>Admin</v>
      </c>
      <c r="M385" s="410">
        <v>116.66665999999999</v>
      </c>
      <c r="N385" s="212">
        <f>M385*K385</f>
        <v>116.66665999999999</v>
      </c>
      <c r="O385" s="617">
        <v>1</v>
      </c>
      <c r="P385" s="248" t="str">
        <f t="shared" ref="P385:P388" si="1131">L385</f>
        <v>Admin</v>
      </c>
      <c r="Q385" s="410">
        <v>116.66665999999999</v>
      </c>
      <c r="R385" s="212">
        <f>Q385*O385</f>
        <v>116.66665999999999</v>
      </c>
      <c r="S385" s="617">
        <v>1</v>
      </c>
      <c r="T385" s="248" t="str">
        <f t="shared" ref="T385:T388" si="1132">P385</f>
        <v>Admin</v>
      </c>
      <c r="U385" s="410">
        <v>116.66665999999999</v>
      </c>
      <c r="V385" s="212">
        <f>U385*S385</f>
        <v>116.66665999999999</v>
      </c>
      <c r="W385" s="617">
        <v>1</v>
      </c>
      <c r="X385" s="248" t="str">
        <f t="shared" ref="X385:X388" si="1133">T385</f>
        <v>Admin</v>
      </c>
      <c r="Y385" s="410">
        <v>116.66665999999999</v>
      </c>
      <c r="Z385" s="212">
        <f>Y385*W385</f>
        <v>116.66665999999999</v>
      </c>
      <c r="AA385" s="617">
        <v>1</v>
      </c>
      <c r="AB385" s="248" t="str">
        <f t="shared" ref="AB385:AB388" si="1134">X385</f>
        <v>Admin</v>
      </c>
      <c r="AC385" s="410">
        <v>116.66665999999999</v>
      </c>
      <c r="AD385" s="212">
        <f>AC385*AA385</f>
        <v>116.66665999999999</v>
      </c>
      <c r="AE385" s="617">
        <v>1</v>
      </c>
      <c r="AF385" s="248" t="str">
        <f t="shared" ref="AF385:AF388" si="1135">AB385</f>
        <v>Admin</v>
      </c>
      <c r="AG385" s="410">
        <v>116.66665999999999</v>
      </c>
      <c r="AH385" s="212">
        <f>AG385*AE385</f>
        <v>116.66665999999999</v>
      </c>
      <c r="AI385" s="617">
        <v>1</v>
      </c>
      <c r="AJ385" s="248" t="str">
        <f t="shared" ref="AJ385:AJ388" si="1136">AF385</f>
        <v>Admin</v>
      </c>
      <c r="AK385" s="410">
        <v>116.66665999999999</v>
      </c>
      <c r="AL385" s="212">
        <f>AK385*AI385</f>
        <v>116.66665999999999</v>
      </c>
      <c r="AM385" s="617">
        <v>1</v>
      </c>
      <c r="AN385" s="248" t="str">
        <f t="shared" ref="AN385:AN388" si="1137">AJ385</f>
        <v>Admin</v>
      </c>
      <c r="AO385" s="410">
        <v>116.66665999999999</v>
      </c>
      <c r="AP385" s="212">
        <f>AO385*AM385</f>
        <v>116.66665999999999</v>
      </c>
      <c r="AQ385" s="617">
        <v>1</v>
      </c>
      <c r="AR385" s="248" t="str">
        <f t="shared" ref="AR385:AR388" si="1138">AN385</f>
        <v>Admin</v>
      </c>
      <c r="AS385" s="410">
        <v>116.66665999999999</v>
      </c>
      <c r="AT385" s="212">
        <f>AS385*AQ385</f>
        <v>116.66665999999999</v>
      </c>
      <c r="AU385" s="617">
        <v>1</v>
      </c>
      <c r="AV385" s="248" t="str">
        <f t="shared" ref="AV385:AV388" si="1139">AR385</f>
        <v>Admin</v>
      </c>
      <c r="AW385" s="410">
        <v>116.66665999999999</v>
      </c>
      <c r="AX385" s="212">
        <f>AW385*AU385</f>
        <v>116.66665999999999</v>
      </c>
      <c r="AY385" s="617">
        <v>1</v>
      </c>
      <c r="AZ385" s="248" t="str">
        <f t="shared" ref="AZ385:AZ388" si="1140">AV385</f>
        <v>Admin</v>
      </c>
      <c r="BA385" s="410">
        <v>116.66665999999999</v>
      </c>
      <c r="BB385" s="620">
        <f>BA385*AY385</f>
        <v>116.66665999999999</v>
      </c>
      <c r="BC385" s="34"/>
      <c r="BD385" s="621">
        <f>SUM(BB385,AX385,AT385,AP385,AL385,AH385,AD385,Z385,R385,N385,J385,V385,)</f>
        <v>1399.9999200000002</v>
      </c>
      <c r="BE385" s="608"/>
      <c r="BF385" s="621">
        <v>800</v>
      </c>
      <c r="BG385" s="608"/>
      <c r="BH385" s="621">
        <v>400</v>
      </c>
      <c r="BI385" s="608"/>
      <c r="BJ385" s="621">
        <f>SUM(BF385,BH385)</f>
        <v>1200</v>
      </c>
      <c r="BK385" s="608"/>
      <c r="BL385" s="621">
        <v>1399.9999200000002</v>
      </c>
      <c r="BM385" s="131"/>
      <c r="BN385" s="621">
        <v>1200</v>
      </c>
      <c r="BO385" s="409"/>
      <c r="BP385" s="409"/>
      <c r="BQ385" s="409"/>
    </row>
    <row r="386" spans="1:69" x14ac:dyDescent="0.2">
      <c r="A386" s="170"/>
      <c r="B386" s="128"/>
      <c r="C386" s="41"/>
      <c r="D386" s="42"/>
      <c r="E386" s="808"/>
      <c r="F386" s="616"/>
      <c r="G386" s="617"/>
      <c r="H386" s="591"/>
      <c r="I386" s="618"/>
      <c r="J386" s="619">
        <f>I386*G386</f>
        <v>0</v>
      </c>
      <c r="K386" s="617"/>
      <c r="L386" s="248">
        <f t="shared" si="1130"/>
        <v>0</v>
      </c>
      <c r="M386" s="592"/>
      <c r="N386" s="593">
        <f>M386*K386</f>
        <v>0</v>
      </c>
      <c r="O386" s="590"/>
      <c r="P386" s="248">
        <f t="shared" si="1131"/>
        <v>0</v>
      </c>
      <c r="Q386" s="592"/>
      <c r="R386" s="593">
        <f>Q386*O386</f>
        <v>0</v>
      </c>
      <c r="S386" s="590"/>
      <c r="T386" s="248">
        <f t="shared" si="1132"/>
        <v>0</v>
      </c>
      <c r="U386" s="592"/>
      <c r="V386" s="593">
        <f>U386*S386</f>
        <v>0</v>
      </c>
      <c r="W386" s="590"/>
      <c r="X386" s="248">
        <f t="shared" si="1133"/>
        <v>0</v>
      </c>
      <c r="Y386" s="592"/>
      <c r="Z386" s="593">
        <f>Y386*W386</f>
        <v>0</v>
      </c>
      <c r="AA386" s="590"/>
      <c r="AB386" s="248">
        <f t="shared" si="1134"/>
        <v>0</v>
      </c>
      <c r="AC386" s="592"/>
      <c r="AD386" s="593">
        <f>AC386*AA386</f>
        <v>0</v>
      </c>
      <c r="AE386" s="590"/>
      <c r="AF386" s="248">
        <f t="shared" si="1135"/>
        <v>0</v>
      </c>
      <c r="AG386" s="592"/>
      <c r="AH386" s="593">
        <f>AG386*AE386</f>
        <v>0</v>
      </c>
      <c r="AI386" s="590"/>
      <c r="AJ386" s="248">
        <f t="shared" si="1136"/>
        <v>0</v>
      </c>
      <c r="AK386" s="592"/>
      <c r="AL386" s="593">
        <f>AK386*AI386</f>
        <v>0</v>
      </c>
      <c r="AM386" s="590"/>
      <c r="AN386" s="248">
        <f t="shared" si="1137"/>
        <v>0</v>
      </c>
      <c r="AO386" s="592"/>
      <c r="AP386" s="593">
        <f>AO386*AM386</f>
        <v>0</v>
      </c>
      <c r="AQ386" s="590"/>
      <c r="AR386" s="248">
        <f t="shared" si="1138"/>
        <v>0</v>
      </c>
      <c r="AS386" s="592"/>
      <c r="AT386" s="593">
        <f>AS386*AQ386</f>
        <v>0</v>
      </c>
      <c r="AU386" s="590"/>
      <c r="AV386" s="248">
        <f t="shared" si="1139"/>
        <v>0</v>
      </c>
      <c r="AW386" s="592"/>
      <c r="AX386" s="593">
        <f>AW386*AU386</f>
        <v>0</v>
      </c>
      <c r="AY386" s="590"/>
      <c r="AZ386" s="248">
        <f t="shared" si="1140"/>
        <v>0</v>
      </c>
      <c r="BA386" s="618"/>
      <c r="BB386" s="620">
        <f>BA386*AY386</f>
        <v>0</v>
      </c>
      <c r="BC386" s="34"/>
      <c r="BD386" s="622">
        <f>SUM(BB386,AX386,AT386,AP386,AL386,AH386,AD386,Z386,R386,N386,J386,V386,)</f>
        <v>0</v>
      </c>
      <c r="BE386" s="623"/>
      <c r="BF386" s="711"/>
      <c r="BG386" s="623"/>
      <c r="BH386" s="711"/>
      <c r="BI386" s="623"/>
      <c r="BJ386" s="622">
        <v>0</v>
      </c>
      <c r="BK386" s="623"/>
      <c r="BL386" s="622">
        <v>0</v>
      </c>
      <c r="BM386" s="131"/>
      <c r="BN386" s="622"/>
      <c r="BO386" s="409"/>
      <c r="BP386" s="717"/>
      <c r="BQ386" s="409"/>
    </row>
    <row r="387" spans="1:69" x14ac:dyDescent="0.2">
      <c r="A387" s="170"/>
      <c r="B387" s="128"/>
      <c r="C387" s="41"/>
      <c r="D387" s="42"/>
      <c r="E387" s="42"/>
      <c r="F387" s="616"/>
      <c r="G387" s="617"/>
      <c r="H387" s="106"/>
      <c r="I387" s="618"/>
      <c r="J387" s="619">
        <f>I387*G387</f>
        <v>0</v>
      </c>
      <c r="K387" s="617"/>
      <c r="L387" s="248">
        <f t="shared" si="1130"/>
        <v>0</v>
      </c>
      <c r="M387" s="411"/>
      <c r="N387" s="214">
        <f>M387*K387</f>
        <v>0</v>
      </c>
      <c r="O387" s="213"/>
      <c r="P387" s="248">
        <f t="shared" si="1131"/>
        <v>0</v>
      </c>
      <c r="Q387" s="411"/>
      <c r="R387" s="214">
        <f>Q387*O387</f>
        <v>0</v>
      </c>
      <c r="S387" s="213"/>
      <c r="T387" s="248">
        <f t="shared" si="1132"/>
        <v>0</v>
      </c>
      <c r="U387" s="411"/>
      <c r="V387" s="214">
        <f>U387*S387</f>
        <v>0</v>
      </c>
      <c r="W387" s="213"/>
      <c r="X387" s="248">
        <f t="shared" si="1133"/>
        <v>0</v>
      </c>
      <c r="Y387" s="411"/>
      <c r="Z387" s="214">
        <f>Y387*W387</f>
        <v>0</v>
      </c>
      <c r="AA387" s="213"/>
      <c r="AB387" s="248">
        <f t="shared" si="1134"/>
        <v>0</v>
      </c>
      <c r="AC387" s="411"/>
      <c r="AD387" s="214">
        <f>AC387*AA387</f>
        <v>0</v>
      </c>
      <c r="AE387" s="213"/>
      <c r="AF387" s="248">
        <f t="shared" si="1135"/>
        <v>0</v>
      </c>
      <c r="AG387" s="411"/>
      <c r="AH387" s="214">
        <f>AG387*AE387</f>
        <v>0</v>
      </c>
      <c r="AI387" s="213"/>
      <c r="AJ387" s="248">
        <f t="shared" si="1136"/>
        <v>0</v>
      </c>
      <c r="AK387" s="411"/>
      <c r="AL387" s="214">
        <f>AK387*AI387</f>
        <v>0</v>
      </c>
      <c r="AM387" s="213"/>
      <c r="AN387" s="248">
        <f t="shared" si="1137"/>
        <v>0</v>
      </c>
      <c r="AO387" s="411"/>
      <c r="AP387" s="214">
        <f>AO387*AM387</f>
        <v>0</v>
      </c>
      <c r="AQ387" s="213"/>
      <c r="AR387" s="248">
        <f t="shared" si="1138"/>
        <v>0</v>
      </c>
      <c r="AS387" s="411"/>
      <c r="AT387" s="214">
        <f>AS387*AQ387</f>
        <v>0</v>
      </c>
      <c r="AU387" s="213"/>
      <c r="AV387" s="248">
        <f t="shared" si="1139"/>
        <v>0</v>
      </c>
      <c r="AW387" s="411"/>
      <c r="AX387" s="214">
        <f>AW387*AU387</f>
        <v>0</v>
      </c>
      <c r="AY387" s="213"/>
      <c r="AZ387" s="248">
        <f t="shared" si="1140"/>
        <v>0</v>
      </c>
      <c r="BA387" s="618"/>
      <c r="BB387" s="620">
        <f>BA387*AY387</f>
        <v>0</v>
      </c>
      <c r="BC387" s="34"/>
      <c r="BD387" s="622">
        <f>SUM(BB387,AX387,AT387,AP387,AL387,AH387,AD387,Z387,R387,N387,J387,V387,)</f>
        <v>0</v>
      </c>
      <c r="BE387" s="623"/>
      <c r="BF387" s="622">
        <v>0</v>
      </c>
      <c r="BG387" s="623"/>
      <c r="BH387" s="622">
        <v>0</v>
      </c>
      <c r="BI387" s="623"/>
      <c r="BJ387" s="622">
        <v>0</v>
      </c>
      <c r="BK387" s="623"/>
      <c r="BL387" s="622">
        <v>0</v>
      </c>
      <c r="BM387" s="131"/>
      <c r="BN387" s="622"/>
      <c r="BO387" s="409"/>
      <c r="BP387" s="409"/>
      <c r="BQ387" s="409"/>
    </row>
    <row r="388" spans="1:69" x14ac:dyDescent="0.2">
      <c r="A388" s="170"/>
      <c r="B388" s="128"/>
      <c r="C388" s="41"/>
      <c r="D388" s="42"/>
      <c r="E388" s="42"/>
      <c r="F388" s="616"/>
      <c r="G388" s="617"/>
      <c r="H388" s="106"/>
      <c r="I388" s="618"/>
      <c r="J388" s="619">
        <f>G388*I388</f>
        <v>0</v>
      </c>
      <c r="K388" s="617"/>
      <c r="L388" s="248">
        <f t="shared" si="1130"/>
        <v>0</v>
      </c>
      <c r="M388" s="411"/>
      <c r="N388" s="214">
        <f>M388*K388</f>
        <v>0</v>
      </c>
      <c r="O388" s="213"/>
      <c r="P388" s="248">
        <f t="shared" si="1131"/>
        <v>0</v>
      </c>
      <c r="Q388" s="411"/>
      <c r="R388" s="214">
        <f>Q388*O388</f>
        <v>0</v>
      </c>
      <c r="S388" s="213"/>
      <c r="T388" s="248">
        <f t="shared" si="1132"/>
        <v>0</v>
      </c>
      <c r="U388" s="411"/>
      <c r="V388" s="214">
        <f>U388*S388</f>
        <v>0</v>
      </c>
      <c r="W388" s="213"/>
      <c r="X388" s="248">
        <f t="shared" si="1133"/>
        <v>0</v>
      </c>
      <c r="Y388" s="411"/>
      <c r="Z388" s="214">
        <f>Y388*W388</f>
        <v>0</v>
      </c>
      <c r="AA388" s="213"/>
      <c r="AB388" s="248">
        <f t="shared" si="1134"/>
        <v>0</v>
      </c>
      <c r="AC388" s="411"/>
      <c r="AD388" s="214">
        <f>AC388*AA388</f>
        <v>0</v>
      </c>
      <c r="AE388" s="213"/>
      <c r="AF388" s="248">
        <f t="shared" si="1135"/>
        <v>0</v>
      </c>
      <c r="AG388" s="411"/>
      <c r="AH388" s="214">
        <f>AG388*AE388</f>
        <v>0</v>
      </c>
      <c r="AI388" s="213"/>
      <c r="AJ388" s="248">
        <f t="shared" si="1136"/>
        <v>0</v>
      </c>
      <c r="AK388" s="411"/>
      <c r="AL388" s="214">
        <f>AK388*AI388</f>
        <v>0</v>
      </c>
      <c r="AM388" s="213"/>
      <c r="AN388" s="248">
        <f t="shared" si="1137"/>
        <v>0</v>
      </c>
      <c r="AO388" s="411"/>
      <c r="AP388" s="214">
        <f>AO388*AM388</f>
        <v>0</v>
      </c>
      <c r="AQ388" s="213"/>
      <c r="AR388" s="248">
        <f t="shared" si="1138"/>
        <v>0</v>
      </c>
      <c r="AS388" s="411"/>
      <c r="AT388" s="214">
        <f>AS388*AQ388</f>
        <v>0</v>
      </c>
      <c r="AU388" s="213"/>
      <c r="AV388" s="248">
        <f t="shared" si="1139"/>
        <v>0</v>
      </c>
      <c r="AW388" s="411"/>
      <c r="AX388" s="214">
        <f>AW388*AU388</f>
        <v>0</v>
      </c>
      <c r="AY388" s="213"/>
      <c r="AZ388" s="248">
        <f t="shared" si="1140"/>
        <v>0</v>
      </c>
      <c r="BA388" s="618"/>
      <c r="BB388" s="620">
        <f>AY388*BA388</f>
        <v>0</v>
      </c>
      <c r="BC388" s="34"/>
      <c r="BD388" s="622">
        <f>SUM(BB388,AX388,AT388,AP388,AL388,AH388,AD388,Z388,R388,N388,J388,V388,)</f>
        <v>0</v>
      </c>
      <c r="BE388" s="623"/>
      <c r="BF388" s="622">
        <v>0</v>
      </c>
      <c r="BG388" s="623"/>
      <c r="BH388" s="622">
        <v>0</v>
      </c>
      <c r="BI388" s="623"/>
      <c r="BJ388" s="622">
        <v>0</v>
      </c>
      <c r="BK388" s="623"/>
      <c r="BL388" s="622">
        <v>0</v>
      </c>
      <c r="BM388" s="131"/>
      <c r="BN388" s="622"/>
      <c r="BO388" s="409"/>
      <c r="BP388" s="409"/>
      <c r="BQ388" s="409"/>
    </row>
    <row r="389" spans="1:69" x14ac:dyDescent="0.2">
      <c r="A389" s="170"/>
      <c r="B389" s="128"/>
      <c r="C389" s="48"/>
      <c r="D389" s="43"/>
      <c r="E389" s="43"/>
      <c r="F389" s="624"/>
      <c r="G389" s="581"/>
      <c r="H389" s="582"/>
      <c r="I389" s="104" t="s">
        <v>132</v>
      </c>
      <c r="J389" s="619">
        <f>SUM(J385:J388)</f>
        <v>116.66665999999999</v>
      </c>
      <c r="K389" s="581"/>
      <c r="L389" s="582"/>
      <c r="M389" s="104" t="s">
        <v>118</v>
      </c>
      <c r="N389" s="619">
        <f>SUM(N385:N388)</f>
        <v>116.66665999999999</v>
      </c>
      <c r="O389" s="581"/>
      <c r="P389" s="582"/>
      <c r="Q389" s="625" t="s">
        <v>119</v>
      </c>
      <c r="R389" s="619">
        <f>SUM(R385:R388)</f>
        <v>116.66665999999999</v>
      </c>
      <c r="S389" s="581"/>
      <c r="T389" s="582"/>
      <c r="U389" s="625" t="s">
        <v>120</v>
      </c>
      <c r="V389" s="619">
        <f>SUM(V385:V388)</f>
        <v>116.66665999999999</v>
      </c>
      <c r="W389" s="581"/>
      <c r="X389" s="582"/>
      <c r="Y389" s="625" t="s">
        <v>121</v>
      </c>
      <c r="Z389" s="619">
        <f>SUM(Z385:Z388)</f>
        <v>116.66665999999999</v>
      </c>
      <c r="AA389" s="581"/>
      <c r="AB389" s="582"/>
      <c r="AC389" s="625" t="s">
        <v>122</v>
      </c>
      <c r="AD389" s="619">
        <f>SUM(AD385:AD388)</f>
        <v>116.66665999999999</v>
      </c>
      <c r="AE389" s="581"/>
      <c r="AF389" s="582"/>
      <c r="AG389" s="625" t="s">
        <v>123</v>
      </c>
      <c r="AH389" s="619">
        <f>SUM(AH385:AH388)</f>
        <v>116.66665999999999</v>
      </c>
      <c r="AI389" s="581"/>
      <c r="AJ389" s="582"/>
      <c r="AK389" s="625" t="s">
        <v>124</v>
      </c>
      <c r="AL389" s="619">
        <f>SUM(AL385:AL388)</f>
        <v>116.66665999999999</v>
      </c>
      <c r="AM389" s="581"/>
      <c r="AN389" s="582"/>
      <c r="AO389" s="625" t="s">
        <v>125</v>
      </c>
      <c r="AP389" s="619">
        <f>SUM(AP385:AP388)</f>
        <v>116.66665999999999</v>
      </c>
      <c r="AQ389" s="581"/>
      <c r="AR389" s="582"/>
      <c r="AS389" s="625" t="s">
        <v>126</v>
      </c>
      <c r="AT389" s="619">
        <f>SUM(AT385:AT388)</f>
        <v>116.66665999999999</v>
      </c>
      <c r="AU389" s="581"/>
      <c r="AV389" s="582"/>
      <c r="AW389" s="625" t="s">
        <v>127</v>
      </c>
      <c r="AX389" s="619">
        <f>SUM(AX385:AX388)</f>
        <v>116.66665999999999</v>
      </c>
      <c r="AY389" s="581"/>
      <c r="AZ389" s="582"/>
      <c r="BA389" s="625" t="s">
        <v>128</v>
      </c>
      <c r="BB389" s="620">
        <f>SUM(BB385:BB388)</f>
        <v>116.66665999999999</v>
      </c>
      <c r="BC389" s="34"/>
      <c r="BD389" s="57">
        <f>SUM(BD385:BD388)</f>
        <v>1399.9999200000002</v>
      </c>
      <c r="BE389" s="608"/>
      <c r="BF389" s="57">
        <f>SUM(BF385:BF388)</f>
        <v>800</v>
      </c>
      <c r="BG389" s="608"/>
      <c r="BH389" s="57">
        <f>SUM(BH385:BH388)</f>
        <v>400</v>
      </c>
      <c r="BI389" s="608"/>
      <c r="BJ389" s="57">
        <f>SUM(BF389,BH389)</f>
        <v>1200</v>
      </c>
      <c r="BK389" s="608"/>
      <c r="BL389" s="57">
        <v>1399.9999200000002</v>
      </c>
      <c r="BM389" s="131"/>
      <c r="BN389" s="57">
        <f>SUM(BN385:BN388)</f>
        <v>1200</v>
      </c>
      <c r="BO389" s="409"/>
      <c r="BP389" s="409"/>
      <c r="BQ389" s="409"/>
    </row>
    <row r="390" spans="1:69" s="409" customFormat="1" ht="5.0999999999999996" customHeight="1" x14ac:dyDescent="0.2">
      <c r="A390" s="170"/>
      <c r="B390" s="128"/>
      <c r="C390" s="32"/>
      <c r="D390" s="27"/>
      <c r="E390" s="27"/>
      <c r="F390" s="51"/>
      <c r="G390" s="226"/>
      <c r="H390" s="52"/>
      <c r="I390" s="431"/>
      <c r="J390" s="227"/>
      <c r="K390" s="226"/>
      <c r="L390" s="52"/>
      <c r="M390" s="431"/>
      <c r="N390" s="227"/>
      <c r="O390" s="226"/>
      <c r="P390" s="52"/>
      <c r="Q390" s="431"/>
      <c r="R390" s="227"/>
      <c r="S390" s="226"/>
      <c r="T390" s="52"/>
      <c r="U390" s="431"/>
      <c r="V390" s="227"/>
      <c r="W390" s="226"/>
      <c r="X390" s="52"/>
      <c r="Y390" s="431"/>
      <c r="Z390" s="227"/>
      <c r="AA390" s="226"/>
      <c r="AB390" s="52"/>
      <c r="AC390" s="431"/>
      <c r="AD390" s="227"/>
      <c r="AE390" s="226"/>
      <c r="AF390" s="52"/>
      <c r="AG390" s="431"/>
      <c r="AH390" s="227"/>
      <c r="AI390" s="226"/>
      <c r="AJ390" s="52"/>
      <c r="AK390" s="431"/>
      <c r="AL390" s="227"/>
      <c r="AM390" s="226"/>
      <c r="AN390" s="52"/>
      <c r="AO390" s="431"/>
      <c r="AP390" s="227"/>
      <c r="AQ390" s="226"/>
      <c r="AR390" s="52"/>
      <c r="AS390" s="431"/>
      <c r="AT390" s="227"/>
      <c r="AU390" s="226"/>
      <c r="AV390" s="52"/>
      <c r="AW390" s="431"/>
      <c r="AX390" s="227"/>
      <c r="AY390" s="226"/>
      <c r="AZ390" s="52"/>
      <c r="BA390" s="431"/>
      <c r="BB390" s="267"/>
      <c r="BC390" s="34"/>
      <c r="BD390" s="11"/>
      <c r="BE390" s="608"/>
      <c r="BF390" s="608"/>
      <c r="BG390" s="608"/>
      <c r="BH390" s="608"/>
      <c r="BI390" s="608"/>
      <c r="BJ390" s="608"/>
      <c r="BK390" s="608"/>
      <c r="BL390" s="11"/>
      <c r="BM390" s="131"/>
      <c r="BN390" s="11"/>
    </row>
    <row r="391" spans="1:69" s="443" customFormat="1" ht="12.75" customHeight="1" x14ac:dyDescent="0.25">
      <c r="A391" s="434"/>
      <c r="B391" s="435"/>
      <c r="C391" s="436"/>
      <c r="D391" s="437"/>
      <c r="E391" s="437"/>
      <c r="F391" s="238" t="s">
        <v>156</v>
      </c>
      <c r="G391" s="438"/>
      <c r="H391" s="439"/>
      <c r="I391" s="440"/>
      <c r="J391" s="441">
        <f>J389+J383</f>
        <v>699.99999300000002</v>
      </c>
      <c r="K391" s="438"/>
      <c r="L391" s="439"/>
      <c r="M391" s="440"/>
      <c r="N391" s="441">
        <f>N389+N383</f>
        <v>699.99999300000002</v>
      </c>
      <c r="O391" s="438"/>
      <c r="P391" s="439"/>
      <c r="Q391" s="440"/>
      <c r="R391" s="441">
        <f>R389+R383</f>
        <v>699.99999300000002</v>
      </c>
      <c r="S391" s="438"/>
      <c r="T391" s="439"/>
      <c r="U391" s="440"/>
      <c r="V391" s="441">
        <f>V389+V383</f>
        <v>699.99999300000002</v>
      </c>
      <c r="W391" s="438"/>
      <c r="X391" s="439"/>
      <c r="Y391" s="440"/>
      <c r="Z391" s="441">
        <f>Z389+Z383</f>
        <v>699.99999300000002</v>
      </c>
      <c r="AA391" s="438"/>
      <c r="AB391" s="439"/>
      <c r="AC391" s="440"/>
      <c r="AD391" s="441">
        <f>AD389+AD383</f>
        <v>699.99999300000002</v>
      </c>
      <c r="AE391" s="438"/>
      <c r="AF391" s="439"/>
      <c r="AG391" s="440"/>
      <c r="AH391" s="441">
        <f>AH389+AH383</f>
        <v>699.99999300000002</v>
      </c>
      <c r="AI391" s="438"/>
      <c r="AJ391" s="439"/>
      <c r="AK391" s="440"/>
      <c r="AL391" s="441">
        <f>AL389+AL383</f>
        <v>699.99999300000002</v>
      </c>
      <c r="AM391" s="438"/>
      <c r="AN391" s="439"/>
      <c r="AO391" s="440"/>
      <c r="AP391" s="441">
        <f>AP389+AP383</f>
        <v>699.99999300000002</v>
      </c>
      <c r="AQ391" s="438"/>
      <c r="AR391" s="439"/>
      <c r="AS391" s="440"/>
      <c r="AT391" s="441">
        <f>AT389+AT383</f>
        <v>699.99999300000002</v>
      </c>
      <c r="AU391" s="438"/>
      <c r="AV391" s="439"/>
      <c r="AW391" s="440"/>
      <c r="AX391" s="441">
        <f>AX389+AX383</f>
        <v>699.99999300000002</v>
      </c>
      <c r="AY391" s="438"/>
      <c r="AZ391" s="439"/>
      <c r="BA391" s="440"/>
      <c r="BB391" s="441">
        <f>BB389+BB383</f>
        <v>699.99999300000002</v>
      </c>
      <c r="BC391" s="440"/>
      <c r="BD391" s="442">
        <f>BD389+BD383</f>
        <v>8399.9999160000025</v>
      </c>
      <c r="BE391" s="117"/>
      <c r="BF391" s="442">
        <f>SUM(BF389,BF383)</f>
        <v>4400</v>
      </c>
      <c r="BG391" s="117"/>
      <c r="BH391" s="442">
        <f t="shared" ref="BH391" si="1141">SUM(BH389,BH383)</f>
        <v>2600</v>
      </c>
      <c r="BI391" s="117"/>
      <c r="BJ391" s="442">
        <f t="shared" ref="BJ391" si="1142">SUM(BJ389,BJ383)</f>
        <v>7000</v>
      </c>
      <c r="BK391" s="117"/>
      <c r="BL391" s="442">
        <v>8399.9999160000025</v>
      </c>
      <c r="BM391" s="130"/>
      <c r="BN391" s="442">
        <f>BN389+BN383</f>
        <v>7000</v>
      </c>
      <c r="BP391" s="409"/>
    </row>
    <row r="392" spans="1:69" s="409" customFormat="1" ht="5.0999999999999996" customHeight="1" x14ac:dyDescent="0.2">
      <c r="A392" s="170"/>
      <c r="B392" s="128"/>
      <c r="C392" s="32"/>
      <c r="D392" s="27"/>
      <c r="E392" s="27"/>
      <c r="F392" s="51"/>
      <c r="G392" s="226"/>
      <c r="H392" s="52"/>
      <c r="I392" s="431"/>
      <c r="J392" s="227"/>
      <c r="K392" s="226"/>
      <c r="L392" s="52"/>
      <c r="M392" s="431"/>
      <c r="N392" s="227"/>
      <c r="O392" s="226"/>
      <c r="P392" s="52"/>
      <c r="Q392" s="431"/>
      <c r="R392" s="227"/>
      <c r="S392" s="226"/>
      <c r="T392" s="52"/>
      <c r="U392" s="431"/>
      <c r="V392" s="227"/>
      <c r="W392" s="226"/>
      <c r="X392" s="52"/>
      <c r="Y392" s="431"/>
      <c r="Z392" s="227"/>
      <c r="AA392" s="226"/>
      <c r="AB392" s="52"/>
      <c r="AC392" s="431"/>
      <c r="AD392" s="227"/>
      <c r="AE392" s="226"/>
      <c r="AF392" s="52"/>
      <c r="AG392" s="431"/>
      <c r="AH392" s="227"/>
      <c r="AI392" s="226"/>
      <c r="AJ392" s="52"/>
      <c r="AK392" s="431"/>
      <c r="AL392" s="227"/>
      <c r="AM392" s="226"/>
      <c r="AN392" s="52"/>
      <c r="AO392" s="431"/>
      <c r="AP392" s="227"/>
      <c r="AQ392" s="226"/>
      <c r="AR392" s="52"/>
      <c r="AS392" s="431"/>
      <c r="AT392" s="227"/>
      <c r="AU392" s="226"/>
      <c r="AV392" s="52"/>
      <c r="AW392" s="431"/>
      <c r="AX392" s="227"/>
      <c r="AY392" s="226"/>
      <c r="AZ392" s="52"/>
      <c r="BA392" s="431"/>
      <c r="BB392" s="267"/>
      <c r="BC392" s="34"/>
      <c r="BD392" s="11"/>
      <c r="BE392" s="608"/>
      <c r="BF392" s="608"/>
      <c r="BG392" s="608"/>
      <c r="BH392" s="608"/>
      <c r="BI392" s="608"/>
      <c r="BJ392" s="11"/>
      <c r="BK392" s="608"/>
      <c r="BL392" s="11"/>
      <c r="BM392" s="131"/>
      <c r="BN392" s="11"/>
    </row>
    <row r="393" spans="1:69" s="409" customFormat="1" ht="12.75" customHeight="1" x14ac:dyDescent="0.2">
      <c r="A393" s="170"/>
      <c r="B393" s="128"/>
      <c r="C393" s="577">
        <f>'General Fund Budget Summary'!A98</f>
        <v>53500</v>
      </c>
      <c r="D393" s="600" t="str">
        <f>'General Fund Budget Summary'!B98</f>
        <v>Community Relations Exp.</v>
      </c>
      <c r="E393" s="601"/>
      <c r="F393" s="602"/>
      <c r="G393" s="603"/>
      <c r="H393" s="604"/>
      <c r="I393" s="605"/>
      <c r="J393" s="606"/>
      <c r="K393" s="603"/>
      <c r="L393" s="604"/>
      <c r="M393" s="605"/>
      <c r="N393" s="606"/>
      <c r="O393" s="603"/>
      <c r="P393" s="604"/>
      <c r="Q393" s="605"/>
      <c r="R393" s="606"/>
      <c r="S393" s="603"/>
      <c r="T393" s="604"/>
      <c r="U393" s="605"/>
      <c r="V393" s="606"/>
      <c r="W393" s="603"/>
      <c r="X393" s="604"/>
      <c r="Y393" s="605"/>
      <c r="Z393" s="606"/>
      <c r="AA393" s="603"/>
      <c r="AB393" s="604"/>
      <c r="AC393" s="605"/>
      <c r="AD393" s="606"/>
      <c r="AE393" s="603"/>
      <c r="AF393" s="604"/>
      <c r="AG393" s="605"/>
      <c r="AH393" s="606"/>
      <c r="AI393" s="603"/>
      <c r="AJ393" s="604"/>
      <c r="AK393" s="605"/>
      <c r="AL393" s="606"/>
      <c r="AM393" s="603"/>
      <c r="AN393" s="604"/>
      <c r="AO393" s="605"/>
      <c r="AP393" s="606"/>
      <c r="AQ393" s="603"/>
      <c r="AR393" s="604"/>
      <c r="AS393" s="605"/>
      <c r="AT393" s="606"/>
      <c r="AU393" s="603"/>
      <c r="AV393" s="604"/>
      <c r="AW393" s="605"/>
      <c r="AX393" s="606"/>
      <c r="AY393" s="603"/>
      <c r="AZ393" s="604"/>
      <c r="BA393" s="605"/>
      <c r="BB393" s="607"/>
      <c r="BC393" s="34"/>
      <c r="BD393" s="608"/>
      <c r="BE393" s="608"/>
      <c r="BF393" s="608"/>
      <c r="BG393" s="608"/>
      <c r="BH393" s="608"/>
      <c r="BI393" s="608"/>
      <c r="BJ393" s="608"/>
      <c r="BK393" s="608"/>
      <c r="BL393" s="608"/>
      <c r="BM393" s="131"/>
      <c r="BN393" s="608"/>
    </row>
    <row r="394" spans="1:69" s="27" customFormat="1" ht="5.0999999999999996" customHeight="1" x14ac:dyDescent="0.2">
      <c r="A394" s="170"/>
      <c r="B394" s="128"/>
      <c r="C394" s="32"/>
      <c r="F394" s="51"/>
      <c r="G394" s="226"/>
      <c r="H394" s="52"/>
      <c r="I394" s="154"/>
      <c r="J394" s="227"/>
      <c r="K394" s="226"/>
      <c r="L394" s="52"/>
      <c r="M394" s="154"/>
      <c r="N394" s="227"/>
      <c r="O394" s="226"/>
      <c r="P394" s="52"/>
      <c r="Q394" s="154"/>
      <c r="R394" s="227"/>
      <c r="S394" s="226"/>
      <c r="T394" s="52"/>
      <c r="U394" s="154"/>
      <c r="V394" s="227"/>
      <c r="W394" s="226"/>
      <c r="X394" s="52"/>
      <c r="Y394" s="154"/>
      <c r="Z394" s="227"/>
      <c r="AA394" s="226"/>
      <c r="AB394" s="52"/>
      <c r="AC394" s="154"/>
      <c r="AD394" s="227"/>
      <c r="AE394" s="226"/>
      <c r="AF394" s="52"/>
      <c r="AG394" s="154"/>
      <c r="AH394" s="227"/>
      <c r="AI394" s="226"/>
      <c r="AJ394" s="52"/>
      <c r="AK394" s="154"/>
      <c r="AL394" s="227"/>
      <c r="AM394" s="226"/>
      <c r="AN394" s="52"/>
      <c r="AO394" s="154"/>
      <c r="AP394" s="227"/>
      <c r="AQ394" s="226"/>
      <c r="AR394" s="52"/>
      <c r="AS394" s="154"/>
      <c r="AT394" s="227"/>
      <c r="AU394" s="226"/>
      <c r="AV394" s="52"/>
      <c r="AW394" s="154"/>
      <c r="AX394" s="227"/>
      <c r="AY394" s="226"/>
      <c r="AZ394" s="52"/>
      <c r="BA394" s="154"/>
      <c r="BB394" s="267"/>
      <c r="BC394" s="34"/>
      <c r="BD394" s="608"/>
      <c r="BE394" s="608"/>
      <c r="BF394" s="608"/>
      <c r="BG394" s="608"/>
      <c r="BH394" s="608"/>
      <c r="BI394" s="608"/>
      <c r="BJ394" s="608"/>
      <c r="BK394" s="608"/>
      <c r="BL394" s="608"/>
      <c r="BM394" s="131"/>
      <c r="BN394" s="608"/>
      <c r="BP394" s="409"/>
    </row>
    <row r="395" spans="1:69" x14ac:dyDescent="0.2">
      <c r="A395" s="170"/>
      <c r="B395" s="128"/>
      <c r="C395" s="614">
        <f>'General Fund Budget Summary'!A99</f>
        <v>53510</v>
      </c>
      <c r="D395" s="614"/>
      <c r="E395" s="614" t="str">
        <f>'General Fund Budget Summary'!C99</f>
        <v>Legal Notices &amp; Publications</v>
      </c>
      <c r="F395" s="686">
        <v>200</v>
      </c>
      <c r="G395" s="617">
        <v>1</v>
      </c>
      <c r="H395" s="105" t="s">
        <v>100</v>
      </c>
      <c r="I395" s="618">
        <v>200</v>
      </c>
      <c r="J395" s="619">
        <f>I395*G395</f>
        <v>200</v>
      </c>
      <c r="K395" s="617"/>
      <c r="L395" s="248" t="str">
        <f>H395</f>
        <v>Admin</v>
      </c>
      <c r="M395" s="410"/>
      <c r="N395" s="212">
        <f>M395*K395</f>
        <v>0</v>
      </c>
      <c r="O395" s="211"/>
      <c r="P395" s="248"/>
      <c r="Q395" s="410"/>
      <c r="R395" s="212">
        <f>Q395*O395</f>
        <v>0</v>
      </c>
      <c r="S395" s="211"/>
      <c r="T395" s="248">
        <f>P395</f>
        <v>0</v>
      </c>
      <c r="U395" s="410"/>
      <c r="V395" s="212">
        <f>U395*S395</f>
        <v>0</v>
      </c>
      <c r="W395" s="211"/>
      <c r="X395" s="248"/>
      <c r="Y395" s="410"/>
      <c r="Z395" s="212">
        <f>Y395*W395</f>
        <v>0</v>
      </c>
      <c r="AA395" s="211"/>
      <c r="AB395" s="248">
        <f>X395</f>
        <v>0</v>
      </c>
      <c r="AC395" s="410"/>
      <c r="AD395" s="212">
        <f>AC395*AA395</f>
        <v>0</v>
      </c>
      <c r="AE395" s="211"/>
      <c r="AF395" s="248">
        <f>AB395</f>
        <v>0</v>
      </c>
      <c r="AG395" s="410"/>
      <c r="AH395" s="212">
        <f>AG395*AE395</f>
        <v>0</v>
      </c>
      <c r="AI395" s="211"/>
      <c r="AJ395" s="248">
        <f>AF395</f>
        <v>0</v>
      </c>
      <c r="AK395" s="410"/>
      <c r="AL395" s="212">
        <f>AK395*AI395</f>
        <v>0</v>
      </c>
      <c r="AM395" s="211"/>
      <c r="AN395" s="248">
        <f>AJ395</f>
        <v>0</v>
      </c>
      <c r="AO395" s="410"/>
      <c r="AP395" s="212">
        <f>AO395*AM395</f>
        <v>0</v>
      </c>
      <c r="AQ395" s="211"/>
      <c r="AR395" s="248">
        <f>AN395</f>
        <v>0</v>
      </c>
      <c r="AS395" s="410"/>
      <c r="AT395" s="212">
        <f>AS395*AQ395</f>
        <v>0</v>
      </c>
      <c r="AU395" s="211"/>
      <c r="AV395" s="248">
        <f>AR395</f>
        <v>0</v>
      </c>
      <c r="AW395" s="410"/>
      <c r="AX395" s="212">
        <f>AW395*AU395</f>
        <v>0</v>
      </c>
      <c r="AY395" s="211"/>
      <c r="AZ395" s="248">
        <f>AV395</f>
        <v>0</v>
      </c>
      <c r="BA395" s="618"/>
      <c r="BB395" s="620">
        <f>BA395*AY395</f>
        <v>0</v>
      </c>
      <c r="BC395" s="34"/>
      <c r="BD395" s="621">
        <f>SUM(BB395,AX395,AT395,AP395,AL395,AH395,AD395,Z395,R395,N395,J395,V395,)</f>
        <v>200</v>
      </c>
      <c r="BE395" s="608"/>
      <c r="BF395" s="621">
        <v>14.76</v>
      </c>
      <c r="BG395" s="608"/>
      <c r="BH395" s="621">
        <v>0</v>
      </c>
      <c r="BI395" s="608"/>
      <c r="BJ395" s="621">
        <f>SUM(BF395,BH395)</f>
        <v>14.76</v>
      </c>
      <c r="BK395" s="608"/>
      <c r="BL395" s="621">
        <v>200</v>
      </c>
      <c r="BM395" s="131"/>
      <c r="BN395" s="621">
        <v>472.48</v>
      </c>
      <c r="BO395" s="409"/>
      <c r="BP395" s="409"/>
      <c r="BQ395" s="409"/>
    </row>
    <row r="396" spans="1:69" x14ac:dyDescent="0.2">
      <c r="A396" s="170"/>
      <c r="B396" s="128"/>
      <c r="C396" s="41"/>
      <c r="D396" s="42"/>
      <c r="E396" s="461"/>
      <c r="F396" s="616" t="s">
        <v>574</v>
      </c>
      <c r="G396" s="617"/>
      <c r="H396" s="591"/>
      <c r="I396" s="618"/>
      <c r="J396" s="619">
        <f>I396*G396</f>
        <v>0</v>
      </c>
      <c r="K396" s="617"/>
      <c r="L396" s="594">
        <f>H396</f>
        <v>0</v>
      </c>
      <c r="M396" s="592"/>
      <c r="N396" s="593">
        <f>M396*K396</f>
        <v>0</v>
      </c>
      <c r="O396" s="590"/>
      <c r="P396" s="594"/>
      <c r="Q396" s="592"/>
      <c r="R396" s="593">
        <f>Q396*O396</f>
        <v>0</v>
      </c>
      <c r="S396" s="590"/>
      <c r="T396" s="594">
        <f>P396</f>
        <v>0</v>
      </c>
      <c r="U396" s="592"/>
      <c r="V396" s="593">
        <f>U396*S396</f>
        <v>0</v>
      </c>
      <c r="W396" s="590"/>
      <c r="X396" s="594"/>
      <c r="Y396" s="592"/>
      <c r="Z396" s="593">
        <f>Y396*W396</f>
        <v>0</v>
      </c>
      <c r="AA396" s="590"/>
      <c r="AB396" s="594">
        <f>X396</f>
        <v>0</v>
      </c>
      <c r="AC396" s="592"/>
      <c r="AD396" s="593">
        <f>AC396*AA396</f>
        <v>0</v>
      </c>
      <c r="AE396" s="590"/>
      <c r="AF396" s="594">
        <f>AB396</f>
        <v>0</v>
      </c>
      <c r="AG396" s="592"/>
      <c r="AH396" s="593">
        <f>AG396*AE396</f>
        <v>0</v>
      </c>
      <c r="AI396" s="590"/>
      <c r="AJ396" s="594">
        <f>AF396</f>
        <v>0</v>
      </c>
      <c r="AK396" s="592"/>
      <c r="AL396" s="593">
        <f>AK396*AI396</f>
        <v>0</v>
      </c>
      <c r="AM396" s="590"/>
      <c r="AN396" s="594">
        <f>AJ396</f>
        <v>0</v>
      </c>
      <c r="AO396" s="592"/>
      <c r="AP396" s="593">
        <f>AO396*AM396</f>
        <v>0</v>
      </c>
      <c r="AQ396" s="590"/>
      <c r="AR396" s="594">
        <f>AN396</f>
        <v>0</v>
      </c>
      <c r="AS396" s="592"/>
      <c r="AT396" s="593">
        <f>AS396*AQ396</f>
        <v>0</v>
      </c>
      <c r="AU396" s="590"/>
      <c r="AV396" s="594">
        <f>AR396</f>
        <v>0</v>
      </c>
      <c r="AW396" s="592"/>
      <c r="AX396" s="593">
        <f>AW396*AU396</f>
        <v>0</v>
      </c>
      <c r="AY396" s="590"/>
      <c r="AZ396" s="594">
        <f>AV396</f>
        <v>0</v>
      </c>
      <c r="BA396" s="618"/>
      <c r="BB396" s="620">
        <f>BA396*AY396</f>
        <v>0</v>
      </c>
      <c r="BC396" s="34"/>
      <c r="BD396" s="622">
        <f>SUM(BB396,AX396,AT396,AP396,AL396,AH396,AD396,Z396,R396,N396,J396,V396,)</f>
        <v>0</v>
      </c>
      <c r="BE396" s="623"/>
      <c r="BF396" s="622">
        <v>0</v>
      </c>
      <c r="BG396" s="623"/>
      <c r="BH396" s="622">
        <v>0</v>
      </c>
      <c r="BI396" s="623"/>
      <c r="BJ396" s="622">
        <v>0</v>
      </c>
      <c r="BK396" s="623"/>
      <c r="BL396" s="622">
        <v>0</v>
      </c>
      <c r="BM396" s="131"/>
      <c r="BN396" s="622"/>
      <c r="BO396" s="409"/>
      <c r="BP396" s="409"/>
      <c r="BQ396" s="409"/>
    </row>
    <row r="397" spans="1:69" x14ac:dyDescent="0.2">
      <c r="A397" s="170"/>
      <c r="B397" s="128"/>
      <c r="C397" s="41"/>
      <c r="D397" s="42"/>
      <c r="E397" s="42"/>
      <c r="F397" s="616"/>
      <c r="G397" s="617"/>
      <c r="H397" s="106"/>
      <c r="I397" s="618"/>
      <c r="J397" s="619">
        <f>I397*G397</f>
        <v>0</v>
      </c>
      <c r="K397" s="617"/>
      <c r="L397" s="249">
        <f>H397</f>
        <v>0</v>
      </c>
      <c r="M397" s="411"/>
      <c r="N397" s="214">
        <f>M397*K397</f>
        <v>0</v>
      </c>
      <c r="O397" s="213"/>
      <c r="P397" s="249"/>
      <c r="Q397" s="411"/>
      <c r="R397" s="214">
        <f>Q397*O397</f>
        <v>0</v>
      </c>
      <c r="S397" s="213"/>
      <c r="T397" s="249">
        <f>P397</f>
        <v>0</v>
      </c>
      <c r="U397" s="411"/>
      <c r="V397" s="214">
        <f>U397*S397</f>
        <v>0</v>
      </c>
      <c r="W397" s="213"/>
      <c r="X397" s="249"/>
      <c r="Y397" s="411"/>
      <c r="Z397" s="214">
        <f>Y397*W397</f>
        <v>0</v>
      </c>
      <c r="AA397" s="213"/>
      <c r="AB397" s="249">
        <f>X397</f>
        <v>0</v>
      </c>
      <c r="AC397" s="411"/>
      <c r="AD397" s="214">
        <f>AC397*AA397</f>
        <v>0</v>
      </c>
      <c r="AE397" s="213"/>
      <c r="AF397" s="249">
        <f>AB397</f>
        <v>0</v>
      </c>
      <c r="AG397" s="411"/>
      <c r="AH397" s="214">
        <f>AG397*AE397</f>
        <v>0</v>
      </c>
      <c r="AI397" s="213"/>
      <c r="AJ397" s="249">
        <f>AF397</f>
        <v>0</v>
      </c>
      <c r="AK397" s="411"/>
      <c r="AL397" s="214">
        <f>AK397*AI397</f>
        <v>0</v>
      </c>
      <c r="AM397" s="213"/>
      <c r="AN397" s="249">
        <f>AJ397</f>
        <v>0</v>
      </c>
      <c r="AO397" s="411"/>
      <c r="AP397" s="214">
        <f>AO397*AM397</f>
        <v>0</v>
      </c>
      <c r="AQ397" s="213"/>
      <c r="AR397" s="249">
        <f>AN397</f>
        <v>0</v>
      </c>
      <c r="AS397" s="411"/>
      <c r="AT397" s="214">
        <f>AS397*AQ397</f>
        <v>0</v>
      </c>
      <c r="AU397" s="213"/>
      <c r="AV397" s="249">
        <f>AR397</f>
        <v>0</v>
      </c>
      <c r="AW397" s="411"/>
      <c r="AX397" s="214">
        <f>AW397*AU397</f>
        <v>0</v>
      </c>
      <c r="AY397" s="213"/>
      <c r="AZ397" s="249">
        <f>AV397</f>
        <v>0</v>
      </c>
      <c r="BA397" s="618"/>
      <c r="BB397" s="620">
        <f>BA397*AY397</f>
        <v>0</v>
      </c>
      <c r="BC397" s="34"/>
      <c r="BD397" s="622">
        <f>SUM(BB397,AX397,AT397,AP397,AL397,AH397,AD397,Z397,R397,N397,J397,V397,)</f>
        <v>0</v>
      </c>
      <c r="BE397" s="623"/>
      <c r="BF397" s="622">
        <v>0</v>
      </c>
      <c r="BG397" s="623"/>
      <c r="BH397" s="622">
        <v>0</v>
      </c>
      <c r="BI397" s="623"/>
      <c r="BJ397" s="622">
        <v>0</v>
      </c>
      <c r="BK397" s="623"/>
      <c r="BL397" s="622">
        <v>0</v>
      </c>
      <c r="BM397" s="131"/>
      <c r="BN397" s="622"/>
      <c r="BO397" s="409"/>
      <c r="BP397" s="409"/>
      <c r="BQ397" s="409"/>
    </row>
    <row r="398" spans="1:69" x14ac:dyDescent="0.2">
      <c r="A398" s="170"/>
      <c r="B398" s="128"/>
      <c r="C398" s="41"/>
      <c r="D398" s="42"/>
      <c r="E398" s="42"/>
      <c r="F398" s="616"/>
      <c r="G398" s="617"/>
      <c r="H398" s="106"/>
      <c r="I398" s="618"/>
      <c r="J398" s="619">
        <f>G398*I398</f>
        <v>0</v>
      </c>
      <c r="K398" s="617"/>
      <c r="L398" s="249">
        <f>H398</f>
        <v>0</v>
      </c>
      <c r="M398" s="411"/>
      <c r="N398" s="214">
        <f>M398*K398</f>
        <v>0</v>
      </c>
      <c r="O398" s="213"/>
      <c r="P398" s="249"/>
      <c r="Q398" s="411"/>
      <c r="R398" s="214">
        <f>Q398*O398</f>
        <v>0</v>
      </c>
      <c r="S398" s="213"/>
      <c r="T398" s="249">
        <f>P398</f>
        <v>0</v>
      </c>
      <c r="U398" s="411"/>
      <c r="V398" s="214">
        <f>U398*S398</f>
        <v>0</v>
      </c>
      <c r="W398" s="213"/>
      <c r="X398" s="249"/>
      <c r="Y398" s="411"/>
      <c r="Z398" s="214">
        <f>Y398*W398</f>
        <v>0</v>
      </c>
      <c r="AA398" s="213"/>
      <c r="AB398" s="249">
        <f>X398</f>
        <v>0</v>
      </c>
      <c r="AC398" s="411"/>
      <c r="AD398" s="214">
        <f>AC398*AA398</f>
        <v>0</v>
      </c>
      <c r="AE398" s="213"/>
      <c r="AF398" s="249">
        <f>AB398</f>
        <v>0</v>
      </c>
      <c r="AG398" s="411"/>
      <c r="AH398" s="214">
        <f>AG398*AE398</f>
        <v>0</v>
      </c>
      <c r="AI398" s="213"/>
      <c r="AJ398" s="249">
        <f>AF398</f>
        <v>0</v>
      </c>
      <c r="AK398" s="411"/>
      <c r="AL398" s="214">
        <f>AK398*AI398</f>
        <v>0</v>
      </c>
      <c r="AM398" s="213"/>
      <c r="AN398" s="249">
        <f>AJ398</f>
        <v>0</v>
      </c>
      <c r="AO398" s="411"/>
      <c r="AP398" s="214">
        <f>AO398*AM398</f>
        <v>0</v>
      </c>
      <c r="AQ398" s="213"/>
      <c r="AR398" s="249">
        <f>AN398</f>
        <v>0</v>
      </c>
      <c r="AS398" s="411"/>
      <c r="AT398" s="214">
        <f>AS398*AQ398</f>
        <v>0</v>
      </c>
      <c r="AU398" s="213"/>
      <c r="AV398" s="249">
        <f>AR398</f>
        <v>0</v>
      </c>
      <c r="AW398" s="411"/>
      <c r="AX398" s="214">
        <f>AW398*AU398</f>
        <v>0</v>
      </c>
      <c r="AY398" s="213"/>
      <c r="AZ398" s="249">
        <f>AV398</f>
        <v>0</v>
      </c>
      <c r="BA398" s="618"/>
      <c r="BB398" s="620">
        <f>AY398*BA398</f>
        <v>0</v>
      </c>
      <c r="BC398" s="34"/>
      <c r="BD398" s="622">
        <f>SUM(BB398,AX398,AT398,AP398,AL398,AH398,AD398,Z398,R398,N398,J398,V398,)</f>
        <v>0</v>
      </c>
      <c r="BE398" s="623"/>
      <c r="BF398" s="622">
        <v>0</v>
      </c>
      <c r="BG398" s="623"/>
      <c r="BH398" s="622">
        <v>0</v>
      </c>
      <c r="BI398" s="623"/>
      <c r="BJ398" s="622">
        <v>0</v>
      </c>
      <c r="BK398" s="623"/>
      <c r="BL398" s="622">
        <v>0</v>
      </c>
      <c r="BM398" s="131"/>
      <c r="BN398" s="622"/>
      <c r="BO398" s="409"/>
      <c r="BP398" s="409"/>
      <c r="BQ398" s="409"/>
    </row>
    <row r="399" spans="1:69" x14ac:dyDescent="0.2">
      <c r="A399" s="170"/>
      <c r="B399" s="128"/>
      <c r="C399" s="48"/>
      <c r="D399" s="43"/>
      <c r="E399" s="43"/>
      <c r="F399" s="624"/>
      <c r="G399" s="581"/>
      <c r="H399" s="582"/>
      <c r="I399" s="104" t="s">
        <v>132</v>
      </c>
      <c r="J399" s="619">
        <f>SUM(J395:J398)</f>
        <v>200</v>
      </c>
      <c r="K399" s="581"/>
      <c r="L399" s="582"/>
      <c r="M399" s="104" t="s">
        <v>118</v>
      </c>
      <c r="N399" s="619">
        <f>SUM(N395:N398)</f>
        <v>0</v>
      </c>
      <c r="O399" s="581"/>
      <c r="P399" s="582"/>
      <c r="Q399" s="625" t="s">
        <v>119</v>
      </c>
      <c r="R399" s="619">
        <f>SUM(R395:R398)</f>
        <v>0</v>
      </c>
      <c r="S399" s="581"/>
      <c r="T399" s="582"/>
      <c r="U399" s="625" t="s">
        <v>120</v>
      </c>
      <c r="V399" s="619">
        <f>SUM(V395:V398)</f>
        <v>0</v>
      </c>
      <c r="W399" s="581"/>
      <c r="X399" s="582"/>
      <c r="Y399" s="625" t="s">
        <v>121</v>
      </c>
      <c r="Z399" s="619">
        <f>SUM(Z395:Z398)</f>
        <v>0</v>
      </c>
      <c r="AA399" s="581"/>
      <c r="AB399" s="582"/>
      <c r="AC399" s="625" t="s">
        <v>122</v>
      </c>
      <c r="AD399" s="619">
        <f>SUM(AD395:AD398)</f>
        <v>0</v>
      </c>
      <c r="AE399" s="581"/>
      <c r="AF399" s="582"/>
      <c r="AG399" s="625" t="s">
        <v>123</v>
      </c>
      <c r="AH399" s="619">
        <f>SUM(AH395:AH398)</f>
        <v>0</v>
      </c>
      <c r="AI399" s="581"/>
      <c r="AJ399" s="582"/>
      <c r="AK399" s="625" t="s">
        <v>124</v>
      </c>
      <c r="AL399" s="619">
        <f>SUM(AL395:AL398)</f>
        <v>0</v>
      </c>
      <c r="AM399" s="581"/>
      <c r="AN399" s="582"/>
      <c r="AO399" s="625" t="s">
        <v>125</v>
      </c>
      <c r="AP399" s="619">
        <f>SUM(AP395:AP398)</f>
        <v>0</v>
      </c>
      <c r="AQ399" s="581"/>
      <c r="AR399" s="582"/>
      <c r="AS399" s="625" t="s">
        <v>126</v>
      </c>
      <c r="AT399" s="619">
        <f>SUM(AT395:AT398)</f>
        <v>0</v>
      </c>
      <c r="AU399" s="581"/>
      <c r="AV399" s="582"/>
      <c r="AW399" s="625" t="s">
        <v>127</v>
      </c>
      <c r="AX399" s="619">
        <f>SUM(AX395:AX398)</f>
        <v>0</v>
      </c>
      <c r="AY399" s="581"/>
      <c r="AZ399" s="582"/>
      <c r="BA399" s="625" t="s">
        <v>128</v>
      </c>
      <c r="BB399" s="620">
        <f>SUM(BB395:BB398)</f>
        <v>0</v>
      </c>
      <c r="BC399" s="34"/>
      <c r="BD399" s="57">
        <f>SUM(BD395:BD398)</f>
        <v>200</v>
      </c>
      <c r="BE399" s="608"/>
      <c r="BF399" s="57">
        <f>SUM(BF395:BF398)</f>
        <v>14.76</v>
      </c>
      <c r="BG399" s="608"/>
      <c r="BH399" s="57">
        <f>SUM(BH395:BH398)</f>
        <v>0</v>
      </c>
      <c r="BI399" s="608"/>
      <c r="BJ399" s="57">
        <f>SUM(BF399,BH399)</f>
        <v>14.76</v>
      </c>
      <c r="BK399" s="608"/>
      <c r="BL399" s="57">
        <v>200</v>
      </c>
      <c r="BM399" s="131"/>
      <c r="BN399" s="57">
        <f>SUM(BN395:BN398)</f>
        <v>472.48</v>
      </c>
      <c r="BO399" s="409"/>
      <c r="BP399" s="409"/>
      <c r="BQ399" s="409"/>
    </row>
    <row r="400" spans="1:69" s="27" customFormat="1" ht="5.0999999999999996" customHeight="1" x14ac:dyDescent="0.2">
      <c r="A400" s="170"/>
      <c r="B400" s="128"/>
      <c r="C400" s="32"/>
      <c r="F400" s="51"/>
      <c r="G400" s="226"/>
      <c r="H400" s="52"/>
      <c r="I400" s="154"/>
      <c r="J400" s="227"/>
      <c r="K400" s="226"/>
      <c r="L400" s="52"/>
      <c r="M400" s="154"/>
      <c r="N400" s="227"/>
      <c r="O400" s="226"/>
      <c r="P400" s="52"/>
      <c r="Q400" s="154"/>
      <c r="R400" s="227"/>
      <c r="S400" s="226"/>
      <c r="T400" s="52"/>
      <c r="U400" s="154"/>
      <c r="V400" s="227"/>
      <c r="W400" s="226"/>
      <c r="X400" s="52"/>
      <c r="Y400" s="154"/>
      <c r="Z400" s="227"/>
      <c r="AA400" s="226"/>
      <c r="AB400" s="52"/>
      <c r="AC400" s="154"/>
      <c r="AD400" s="227"/>
      <c r="AE400" s="226"/>
      <c r="AF400" s="52"/>
      <c r="AG400" s="154"/>
      <c r="AH400" s="227"/>
      <c r="AI400" s="226"/>
      <c r="AJ400" s="52"/>
      <c r="AK400" s="154"/>
      <c r="AL400" s="227"/>
      <c r="AM400" s="226"/>
      <c r="AN400" s="52"/>
      <c r="AO400" s="154"/>
      <c r="AP400" s="227"/>
      <c r="AQ400" s="226"/>
      <c r="AR400" s="52"/>
      <c r="AS400" s="154"/>
      <c r="AT400" s="227"/>
      <c r="AU400" s="226"/>
      <c r="AV400" s="52"/>
      <c r="AW400" s="154"/>
      <c r="AX400" s="227"/>
      <c r="AY400" s="226"/>
      <c r="AZ400" s="52"/>
      <c r="BA400" s="154"/>
      <c r="BB400" s="267"/>
      <c r="BC400" s="34"/>
      <c r="BD400" s="608"/>
      <c r="BE400" s="608"/>
      <c r="BF400" s="608"/>
      <c r="BG400" s="608"/>
      <c r="BH400" s="608"/>
      <c r="BI400" s="608"/>
      <c r="BJ400" s="608"/>
      <c r="BK400" s="608"/>
      <c r="BL400" s="608"/>
      <c r="BM400" s="131"/>
      <c r="BN400" s="608"/>
      <c r="BP400" s="409"/>
    </row>
    <row r="401" spans="1:69" x14ac:dyDescent="0.2">
      <c r="A401" s="170"/>
      <c r="B401" s="128"/>
      <c r="C401" s="614">
        <f>'General Fund Budget Summary'!A100</f>
        <v>53520</v>
      </c>
      <c r="D401" s="614"/>
      <c r="E401" s="614" t="str">
        <f>'General Fund Budget Summary'!C100</f>
        <v>Admin/Park Clothing</v>
      </c>
      <c r="F401" s="686"/>
      <c r="G401" s="617">
        <v>0</v>
      </c>
      <c r="H401" s="105"/>
      <c r="I401" s="618"/>
      <c r="J401" s="619">
        <f>I401*G401</f>
        <v>0</v>
      </c>
      <c r="K401" s="617"/>
      <c r="L401" s="248">
        <f>H401</f>
        <v>0</v>
      </c>
      <c r="M401" s="410"/>
      <c r="N401" s="212">
        <f>M401*K401</f>
        <v>0</v>
      </c>
      <c r="O401" s="211"/>
      <c r="P401" s="248"/>
      <c r="Q401" s="410"/>
      <c r="R401" s="212">
        <f>Q401*O401</f>
        <v>0</v>
      </c>
      <c r="S401" s="211"/>
      <c r="T401" s="248">
        <f>P401</f>
        <v>0</v>
      </c>
      <c r="U401" s="410"/>
      <c r="V401" s="212">
        <f>U401*S401</f>
        <v>0</v>
      </c>
      <c r="W401" s="211"/>
      <c r="X401" s="248"/>
      <c r="Y401" s="410"/>
      <c r="Z401" s="212">
        <f>Y401*W401</f>
        <v>0</v>
      </c>
      <c r="AA401" s="211"/>
      <c r="AB401" s="248">
        <f>X401</f>
        <v>0</v>
      </c>
      <c r="AC401" s="410"/>
      <c r="AD401" s="212">
        <f>AC401*AA401</f>
        <v>0</v>
      </c>
      <c r="AE401" s="211"/>
      <c r="AF401" s="248">
        <f>AB401</f>
        <v>0</v>
      </c>
      <c r="AG401" s="410"/>
      <c r="AH401" s="212">
        <f>AG401*AE401</f>
        <v>0</v>
      </c>
      <c r="AI401" s="211"/>
      <c r="AJ401" s="248">
        <f>AF401</f>
        <v>0</v>
      </c>
      <c r="AK401" s="410"/>
      <c r="AL401" s="212">
        <f>AK401*AI401</f>
        <v>0</v>
      </c>
      <c r="AM401" s="211"/>
      <c r="AN401" s="248">
        <f>AJ401</f>
        <v>0</v>
      </c>
      <c r="AO401" s="410"/>
      <c r="AP401" s="212">
        <f>AO401*AM401</f>
        <v>0</v>
      </c>
      <c r="AQ401" s="211"/>
      <c r="AR401" s="248">
        <f>AN401</f>
        <v>0</v>
      </c>
      <c r="AS401" s="410"/>
      <c r="AT401" s="212">
        <f>AS401*AQ401</f>
        <v>0</v>
      </c>
      <c r="AU401" s="211"/>
      <c r="AV401" s="248">
        <f>AR401</f>
        <v>0</v>
      </c>
      <c r="AW401" s="410"/>
      <c r="AX401" s="212">
        <f>AW401*AU401</f>
        <v>0</v>
      </c>
      <c r="AY401" s="211"/>
      <c r="AZ401" s="248">
        <f>AV401</f>
        <v>0</v>
      </c>
      <c r="BA401" s="618"/>
      <c r="BB401" s="620">
        <f>BA401*AY401</f>
        <v>0</v>
      </c>
      <c r="BC401" s="34"/>
      <c r="BD401" s="621">
        <f>SUM(BB401,AX401,AT401,AP401,AL401,AH401,AD401,Z401,R401,N401,J401,V401,)</f>
        <v>0</v>
      </c>
      <c r="BE401" s="608"/>
      <c r="BF401" s="621">
        <v>0</v>
      </c>
      <c r="BG401" s="608"/>
      <c r="BH401" s="621">
        <v>0</v>
      </c>
      <c r="BI401" s="608"/>
      <c r="BJ401" s="621">
        <f>SUM(BF401,BH401)</f>
        <v>0</v>
      </c>
      <c r="BK401" s="608"/>
      <c r="BL401" s="621">
        <v>0</v>
      </c>
      <c r="BM401" s="131"/>
      <c r="BN401" s="621">
        <v>0</v>
      </c>
      <c r="BO401" s="409"/>
      <c r="BP401" s="409"/>
      <c r="BQ401" s="409"/>
    </row>
    <row r="402" spans="1:69" x14ac:dyDescent="0.2">
      <c r="A402" s="170"/>
      <c r="B402" s="128"/>
      <c r="C402" s="41"/>
      <c r="D402" s="42"/>
      <c r="E402" s="461"/>
      <c r="F402" s="616"/>
      <c r="G402" s="617"/>
      <c r="H402" s="591"/>
      <c r="I402" s="618"/>
      <c r="J402" s="619">
        <f>I402*G402</f>
        <v>0</v>
      </c>
      <c r="K402" s="617"/>
      <c r="L402" s="594">
        <f>H402</f>
        <v>0</v>
      </c>
      <c r="M402" s="592"/>
      <c r="N402" s="593">
        <f>M402*K402</f>
        <v>0</v>
      </c>
      <c r="O402" s="590"/>
      <c r="P402" s="594"/>
      <c r="Q402" s="592"/>
      <c r="R402" s="593">
        <f>Q402*O402</f>
        <v>0</v>
      </c>
      <c r="S402" s="590"/>
      <c r="T402" s="594">
        <f>P402</f>
        <v>0</v>
      </c>
      <c r="U402" s="592"/>
      <c r="V402" s="593">
        <f>U402*S402</f>
        <v>0</v>
      </c>
      <c r="W402" s="590"/>
      <c r="X402" s="594"/>
      <c r="Y402" s="592"/>
      <c r="Z402" s="593">
        <f>Y402*W402</f>
        <v>0</v>
      </c>
      <c r="AA402" s="590"/>
      <c r="AB402" s="594">
        <f>X402</f>
        <v>0</v>
      </c>
      <c r="AC402" s="592"/>
      <c r="AD402" s="593">
        <f>AC402*AA402</f>
        <v>0</v>
      </c>
      <c r="AE402" s="590"/>
      <c r="AF402" s="594">
        <f>AB402</f>
        <v>0</v>
      </c>
      <c r="AG402" s="592"/>
      <c r="AH402" s="593">
        <f>AG402*AE402</f>
        <v>0</v>
      </c>
      <c r="AI402" s="590"/>
      <c r="AJ402" s="594">
        <f>AF402</f>
        <v>0</v>
      </c>
      <c r="AK402" s="592"/>
      <c r="AL402" s="593">
        <f>AK402*AI402</f>
        <v>0</v>
      </c>
      <c r="AM402" s="590"/>
      <c r="AN402" s="594">
        <f>AJ402</f>
        <v>0</v>
      </c>
      <c r="AO402" s="592"/>
      <c r="AP402" s="593">
        <f>AO402*AM402</f>
        <v>0</v>
      </c>
      <c r="AQ402" s="590"/>
      <c r="AR402" s="594">
        <f>AN402</f>
        <v>0</v>
      </c>
      <c r="AS402" s="592"/>
      <c r="AT402" s="593">
        <f>AS402*AQ402</f>
        <v>0</v>
      </c>
      <c r="AU402" s="590"/>
      <c r="AV402" s="594">
        <f>AR402</f>
        <v>0</v>
      </c>
      <c r="AW402" s="592"/>
      <c r="AX402" s="593">
        <f>AW402*AU402</f>
        <v>0</v>
      </c>
      <c r="AY402" s="590"/>
      <c r="AZ402" s="594">
        <f>AV402</f>
        <v>0</v>
      </c>
      <c r="BA402" s="618"/>
      <c r="BB402" s="620">
        <f>BA402*AY402</f>
        <v>0</v>
      </c>
      <c r="BC402" s="34"/>
      <c r="BD402" s="622">
        <f>SUM(BB402,AX402,AT402,AP402,AL402,AH402,AD402,Z402,R402,N402,J402,V402,)</f>
        <v>0</v>
      </c>
      <c r="BE402" s="623"/>
      <c r="BF402" s="622">
        <v>0</v>
      </c>
      <c r="BG402" s="623"/>
      <c r="BH402" s="622">
        <v>0</v>
      </c>
      <c r="BI402" s="623"/>
      <c r="BJ402" s="622">
        <v>0</v>
      </c>
      <c r="BK402" s="623"/>
      <c r="BL402" s="622">
        <v>0</v>
      </c>
      <c r="BM402" s="131"/>
      <c r="BN402" s="622"/>
      <c r="BO402" s="409"/>
      <c r="BP402" s="409"/>
    </row>
    <row r="403" spans="1:69" x14ac:dyDescent="0.2">
      <c r="A403" s="170"/>
      <c r="B403" s="128"/>
      <c r="C403" s="41"/>
      <c r="D403" s="42"/>
      <c r="E403" s="42"/>
      <c r="F403" s="616"/>
      <c r="G403" s="617"/>
      <c r="H403" s="106"/>
      <c r="I403" s="618"/>
      <c r="J403" s="619">
        <f>I403*G403</f>
        <v>0</v>
      </c>
      <c r="K403" s="617"/>
      <c r="L403" s="249">
        <f>H403</f>
        <v>0</v>
      </c>
      <c r="M403" s="411"/>
      <c r="N403" s="214">
        <f>M403*K403</f>
        <v>0</v>
      </c>
      <c r="O403" s="213"/>
      <c r="P403" s="249"/>
      <c r="Q403" s="411"/>
      <c r="R403" s="214">
        <f>Q403*O403</f>
        <v>0</v>
      </c>
      <c r="S403" s="213"/>
      <c r="T403" s="249">
        <f>P403</f>
        <v>0</v>
      </c>
      <c r="U403" s="411"/>
      <c r="V403" s="214">
        <f>U403*S403</f>
        <v>0</v>
      </c>
      <c r="W403" s="213"/>
      <c r="X403" s="249"/>
      <c r="Y403" s="411"/>
      <c r="Z403" s="214">
        <f>Y403*W403</f>
        <v>0</v>
      </c>
      <c r="AA403" s="213"/>
      <c r="AB403" s="249">
        <f>X403</f>
        <v>0</v>
      </c>
      <c r="AC403" s="411"/>
      <c r="AD403" s="214">
        <f>AC403*AA403</f>
        <v>0</v>
      </c>
      <c r="AE403" s="213"/>
      <c r="AF403" s="249">
        <f>AB403</f>
        <v>0</v>
      </c>
      <c r="AG403" s="411"/>
      <c r="AH403" s="214">
        <f>AG403*AE403</f>
        <v>0</v>
      </c>
      <c r="AI403" s="213"/>
      <c r="AJ403" s="249">
        <f>AF403</f>
        <v>0</v>
      </c>
      <c r="AK403" s="411"/>
      <c r="AL403" s="214">
        <f>AK403*AI403</f>
        <v>0</v>
      </c>
      <c r="AM403" s="213"/>
      <c r="AN403" s="249">
        <f>AJ403</f>
        <v>0</v>
      </c>
      <c r="AO403" s="411"/>
      <c r="AP403" s="214">
        <f>AO403*AM403</f>
        <v>0</v>
      </c>
      <c r="AQ403" s="213"/>
      <c r="AR403" s="249">
        <f>AN403</f>
        <v>0</v>
      </c>
      <c r="AS403" s="411"/>
      <c r="AT403" s="214">
        <f>AS403*AQ403</f>
        <v>0</v>
      </c>
      <c r="AU403" s="213"/>
      <c r="AV403" s="249">
        <f>AR403</f>
        <v>0</v>
      </c>
      <c r="AW403" s="411"/>
      <c r="AX403" s="214">
        <f>AW403*AU403</f>
        <v>0</v>
      </c>
      <c r="AY403" s="213"/>
      <c r="AZ403" s="249">
        <f>AV403</f>
        <v>0</v>
      </c>
      <c r="BA403" s="618"/>
      <c r="BB403" s="620">
        <f>BA403*AY403</f>
        <v>0</v>
      </c>
      <c r="BC403" s="34"/>
      <c r="BD403" s="622">
        <f>SUM(BB403,AX403,AT403,AP403,AL403,AH403,AD403,Z403,R403,N403,J403,V403,)</f>
        <v>0</v>
      </c>
      <c r="BE403" s="623"/>
      <c r="BF403" s="622">
        <v>0</v>
      </c>
      <c r="BG403" s="623"/>
      <c r="BH403" s="622">
        <v>0</v>
      </c>
      <c r="BI403" s="623"/>
      <c r="BJ403" s="622">
        <v>0</v>
      </c>
      <c r="BK403" s="623"/>
      <c r="BL403" s="622">
        <v>0</v>
      </c>
      <c r="BM403" s="131"/>
      <c r="BN403" s="622"/>
      <c r="BO403" s="409"/>
      <c r="BP403" s="409"/>
    </row>
    <row r="404" spans="1:69" x14ac:dyDescent="0.2">
      <c r="A404" s="170"/>
      <c r="B404" s="128"/>
      <c r="C404" s="41"/>
      <c r="D404" s="42"/>
      <c r="E404" s="42"/>
      <c r="F404" s="616"/>
      <c r="G404" s="617"/>
      <c r="H404" s="106"/>
      <c r="I404" s="618"/>
      <c r="J404" s="619">
        <f>G404*I404</f>
        <v>0</v>
      </c>
      <c r="K404" s="617"/>
      <c r="L404" s="249">
        <f>H404</f>
        <v>0</v>
      </c>
      <c r="M404" s="411"/>
      <c r="N404" s="214">
        <f>M404*K404</f>
        <v>0</v>
      </c>
      <c r="O404" s="213"/>
      <c r="P404" s="249"/>
      <c r="Q404" s="411"/>
      <c r="R404" s="214">
        <f>Q404*O404</f>
        <v>0</v>
      </c>
      <c r="S404" s="213"/>
      <c r="T404" s="249">
        <f>P404</f>
        <v>0</v>
      </c>
      <c r="U404" s="411"/>
      <c r="V404" s="214">
        <f>U404*S404</f>
        <v>0</v>
      </c>
      <c r="W404" s="213"/>
      <c r="X404" s="249"/>
      <c r="Y404" s="411"/>
      <c r="Z404" s="214">
        <f>Y404*W404</f>
        <v>0</v>
      </c>
      <c r="AA404" s="213"/>
      <c r="AB404" s="249">
        <f>X404</f>
        <v>0</v>
      </c>
      <c r="AC404" s="411"/>
      <c r="AD404" s="214">
        <f>AC404*AA404</f>
        <v>0</v>
      </c>
      <c r="AE404" s="213"/>
      <c r="AF404" s="249">
        <f>AB404</f>
        <v>0</v>
      </c>
      <c r="AG404" s="411"/>
      <c r="AH404" s="214">
        <f>AG404*AE404</f>
        <v>0</v>
      </c>
      <c r="AI404" s="213"/>
      <c r="AJ404" s="249">
        <f>AF404</f>
        <v>0</v>
      </c>
      <c r="AK404" s="411"/>
      <c r="AL404" s="214">
        <f>AK404*AI404</f>
        <v>0</v>
      </c>
      <c r="AM404" s="213"/>
      <c r="AN404" s="249">
        <f>AJ404</f>
        <v>0</v>
      </c>
      <c r="AO404" s="411"/>
      <c r="AP404" s="214">
        <f>AO404*AM404</f>
        <v>0</v>
      </c>
      <c r="AQ404" s="213"/>
      <c r="AR404" s="249">
        <f>AN404</f>
        <v>0</v>
      </c>
      <c r="AS404" s="411"/>
      <c r="AT404" s="214">
        <f>AS404*AQ404</f>
        <v>0</v>
      </c>
      <c r="AU404" s="213"/>
      <c r="AV404" s="249">
        <f>AR404</f>
        <v>0</v>
      </c>
      <c r="AW404" s="411"/>
      <c r="AX404" s="214">
        <f>AW404*AU404</f>
        <v>0</v>
      </c>
      <c r="AY404" s="213"/>
      <c r="AZ404" s="249">
        <f>AV404</f>
        <v>0</v>
      </c>
      <c r="BA404" s="618"/>
      <c r="BB404" s="620">
        <f>AY404*BA404</f>
        <v>0</v>
      </c>
      <c r="BC404" s="34"/>
      <c r="BD404" s="622">
        <f>SUM(BB404,AX404,AT404,AP404,AL404,AH404,AD404,Z404,R404,N404,J404,V404,)</f>
        <v>0</v>
      </c>
      <c r="BE404" s="623"/>
      <c r="BF404" s="622">
        <v>0</v>
      </c>
      <c r="BG404" s="623"/>
      <c r="BH404" s="622">
        <v>0</v>
      </c>
      <c r="BI404" s="623"/>
      <c r="BJ404" s="622">
        <v>0</v>
      </c>
      <c r="BK404" s="623"/>
      <c r="BL404" s="622">
        <v>0</v>
      </c>
      <c r="BM404" s="131"/>
      <c r="BN404" s="622"/>
      <c r="BO404" s="409"/>
      <c r="BP404" s="409"/>
    </row>
    <row r="405" spans="1:69" ht="12.75" customHeight="1" x14ac:dyDescent="0.2">
      <c r="A405" s="170"/>
      <c r="B405" s="128"/>
      <c r="C405" s="48"/>
      <c r="D405" s="43"/>
      <c r="E405" s="43"/>
      <c r="F405" s="624"/>
      <c r="G405" s="581"/>
      <c r="H405" s="582"/>
      <c r="I405" s="104" t="s">
        <v>132</v>
      </c>
      <c r="J405" s="619">
        <f>SUM(J401:J404)</f>
        <v>0</v>
      </c>
      <c r="K405" s="581"/>
      <c r="L405" s="582"/>
      <c r="M405" s="104" t="s">
        <v>118</v>
      </c>
      <c r="N405" s="619">
        <f>SUM(N401:N404)</f>
        <v>0</v>
      </c>
      <c r="O405" s="581"/>
      <c r="P405" s="582"/>
      <c r="Q405" s="625" t="s">
        <v>119</v>
      </c>
      <c r="R405" s="619">
        <f>SUM(R401:R404)</f>
        <v>0</v>
      </c>
      <c r="S405" s="581"/>
      <c r="T405" s="582"/>
      <c r="U405" s="625" t="s">
        <v>120</v>
      </c>
      <c r="V405" s="619">
        <f>SUM(V401:V404)</f>
        <v>0</v>
      </c>
      <c r="W405" s="581"/>
      <c r="X405" s="582"/>
      <c r="Y405" s="625" t="s">
        <v>121</v>
      </c>
      <c r="Z405" s="619">
        <f>SUM(Z401:Z404)</f>
        <v>0</v>
      </c>
      <c r="AA405" s="581"/>
      <c r="AB405" s="582"/>
      <c r="AC405" s="625" t="s">
        <v>122</v>
      </c>
      <c r="AD405" s="619">
        <f>SUM(AD401:AD404)</f>
        <v>0</v>
      </c>
      <c r="AE405" s="581"/>
      <c r="AF405" s="582"/>
      <c r="AG405" s="625" t="s">
        <v>123</v>
      </c>
      <c r="AH405" s="619">
        <f>SUM(AH401:AH404)</f>
        <v>0</v>
      </c>
      <c r="AI405" s="581"/>
      <c r="AJ405" s="582"/>
      <c r="AK405" s="625" t="s">
        <v>124</v>
      </c>
      <c r="AL405" s="619">
        <f>SUM(AL401:AL404)</f>
        <v>0</v>
      </c>
      <c r="AM405" s="581"/>
      <c r="AN405" s="582"/>
      <c r="AO405" s="625" t="s">
        <v>125</v>
      </c>
      <c r="AP405" s="619">
        <f>SUM(AP401:AP404)</f>
        <v>0</v>
      </c>
      <c r="AQ405" s="581"/>
      <c r="AR405" s="582"/>
      <c r="AS405" s="625" t="s">
        <v>126</v>
      </c>
      <c r="AT405" s="619">
        <f>SUM(AT401:AT404)</f>
        <v>0</v>
      </c>
      <c r="AU405" s="581"/>
      <c r="AV405" s="582"/>
      <c r="AW405" s="625" t="s">
        <v>127</v>
      </c>
      <c r="AX405" s="619">
        <f>SUM(AX401:AX404)</f>
        <v>0</v>
      </c>
      <c r="AY405" s="581"/>
      <c r="AZ405" s="582"/>
      <c r="BA405" s="625" t="s">
        <v>128</v>
      </c>
      <c r="BB405" s="620">
        <f>SUM(BB401:BB404)</f>
        <v>0</v>
      </c>
      <c r="BC405" s="34"/>
      <c r="BD405" s="57">
        <f>SUM(BD401:BD404)</f>
        <v>0</v>
      </c>
      <c r="BE405" s="608"/>
      <c r="BF405" s="626">
        <v>0</v>
      </c>
      <c r="BG405" s="608"/>
      <c r="BH405" s="626">
        <v>0</v>
      </c>
      <c r="BI405" s="608"/>
      <c r="BJ405" s="57">
        <f>SUM(BF405,BH405)</f>
        <v>0</v>
      </c>
      <c r="BK405" s="608"/>
      <c r="BL405" s="57">
        <v>0</v>
      </c>
      <c r="BM405" s="131"/>
      <c r="BN405" s="57">
        <f>SUM(BN401:BN404)</f>
        <v>0</v>
      </c>
      <c r="BO405" s="409"/>
      <c r="BP405" s="409"/>
    </row>
    <row r="406" spans="1:69" s="27" customFormat="1" ht="5.0999999999999996" customHeight="1" x14ac:dyDescent="0.2">
      <c r="A406" s="170"/>
      <c r="B406" s="128"/>
      <c r="C406" s="32"/>
      <c r="F406" s="51"/>
      <c r="G406" s="226"/>
      <c r="H406" s="52"/>
      <c r="I406" s="154"/>
      <c r="J406" s="227"/>
      <c r="K406" s="226"/>
      <c r="L406" s="52"/>
      <c r="M406" s="154"/>
      <c r="N406" s="227"/>
      <c r="O406" s="226"/>
      <c r="P406" s="52"/>
      <c r="Q406" s="154"/>
      <c r="R406" s="227"/>
      <c r="S406" s="226"/>
      <c r="T406" s="52"/>
      <c r="U406" s="154"/>
      <c r="V406" s="227"/>
      <c r="W406" s="226"/>
      <c r="X406" s="52"/>
      <c r="Y406" s="154"/>
      <c r="Z406" s="227"/>
      <c r="AA406" s="226"/>
      <c r="AB406" s="52"/>
      <c r="AC406" s="154"/>
      <c r="AD406" s="227"/>
      <c r="AE406" s="226"/>
      <c r="AF406" s="52"/>
      <c r="AG406" s="154"/>
      <c r="AH406" s="227"/>
      <c r="AI406" s="226"/>
      <c r="AJ406" s="52"/>
      <c r="AK406" s="154"/>
      <c r="AL406" s="227"/>
      <c r="AM406" s="226"/>
      <c r="AN406" s="52"/>
      <c r="AO406" s="154"/>
      <c r="AP406" s="227"/>
      <c r="AQ406" s="226"/>
      <c r="AR406" s="52"/>
      <c r="AS406" s="154"/>
      <c r="AT406" s="227"/>
      <c r="AU406" s="226"/>
      <c r="AV406" s="52"/>
      <c r="AW406" s="154"/>
      <c r="AX406" s="227"/>
      <c r="AY406" s="226"/>
      <c r="AZ406" s="52"/>
      <c r="BA406" s="154"/>
      <c r="BB406" s="267"/>
      <c r="BC406" s="34"/>
      <c r="BD406" s="608"/>
      <c r="BE406" s="608"/>
      <c r="BF406" s="608"/>
      <c r="BG406" s="608"/>
      <c r="BH406" s="608"/>
      <c r="BI406" s="608"/>
      <c r="BJ406" s="608"/>
      <c r="BK406" s="608"/>
      <c r="BL406" s="608"/>
      <c r="BM406" s="131"/>
      <c r="BN406" s="608"/>
      <c r="BP406" s="409"/>
    </row>
    <row r="407" spans="1:69" s="443" customFormat="1" ht="12.75" customHeight="1" x14ac:dyDescent="0.25">
      <c r="A407" s="434"/>
      <c r="B407" s="435"/>
      <c r="C407" s="436"/>
      <c r="D407" s="437"/>
      <c r="E407" s="437"/>
      <c r="F407" s="238" t="s">
        <v>157</v>
      </c>
      <c r="G407" s="438"/>
      <c r="H407" s="439"/>
      <c r="I407" s="440"/>
      <c r="J407" s="457">
        <f>SUM(J405,J399)</f>
        <v>200</v>
      </c>
      <c r="K407" s="438"/>
      <c r="L407" s="439"/>
      <c r="M407" s="440"/>
      <c r="N407" s="457">
        <f>SUM(N405,N399)</f>
        <v>0</v>
      </c>
      <c r="O407" s="438"/>
      <c r="P407" s="439"/>
      <c r="Q407" s="440"/>
      <c r="R407" s="457">
        <f>SUM(R405,R399)</f>
        <v>0</v>
      </c>
      <c r="S407" s="438"/>
      <c r="T407" s="439"/>
      <c r="U407" s="440"/>
      <c r="V407" s="457">
        <f>SUM(V405,V399)</f>
        <v>0</v>
      </c>
      <c r="W407" s="438"/>
      <c r="X407" s="439"/>
      <c r="Y407" s="440"/>
      <c r="Z407" s="457">
        <f>SUM(Z405,Z399)</f>
        <v>0</v>
      </c>
      <c r="AA407" s="438"/>
      <c r="AB407" s="439"/>
      <c r="AC407" s="440"/>
      <c r="AD407" s="457">
        <f>SUM(AD405,AD399)</f>
        <v>0</v>
      </c>
      <c r="AE407" s="438"/>
      <c r="AF407" s="439"/>
      <c r="AG407" s="440"/>
      <c r="AH407" s="457">
        <f>SUM(AH405,AH399)</f>
        <v>0</v>
      </c>
      <c r="AI407" s="438"/>
      <c r="AJ407" s="439"/>
      <c r="AK407" s="440"/>
      <c r="AL407" s="457">
        <f>SUM(AL405,AL399)</f>
        <v>0</v>
      </c>
      <c r="AM407" s="438"/>
      <c r="AN407" s="439"/>
      <c r="AO407" s="440"/>
      <c r="AP407" s="457">
        <f>SUM(AP405,AP399)</f>
        <v>0</v>
      </c>
      <c r="AQ407" s="438"/>
      <c r="AR407" s="439"/>
      <c r="AS407" s="440"/>
      <c r="AT407" s="457">
        <f>SUM(AT405,AT399)</f>
        <v>0</v>
      </c>
      <c r="AU407" s="438"/>
      <c r="AV407" s="439"/>
      <c r="AW407" s="440"/>
      <c r="AX407" s="457">
        <f>SUM(AX405,AX399)</f>
        <v>0</v>
      </c>
      <c r="AY407" s="438"/>
      <c r="AZ407" s="439"/>
      <c r="BA407" s="440"/>
      <c r="BB407" s="457">
        <f>SUM(BB405,BB399)</f>
        <v>0</v>
      </c>
      <c r="BC407" s="440"/>
      <c r="BD407" s="442">
        <f>SUM(BD405,BD399)</f>
        <v>200</v>
      </c>
      <c r="BE407" s="117"/>
      <c r="BF407" s="442">
        <f>SUM(BF399,BF405)</f>
        <v>14.76</v>
      </c>
      <c r="BG407" s="117"/>
      <c r="BH407" s="442">
        <f t="shared" ref="BH407" si="1143">SUM(BH399,BH405)</f>
        <v>0</v>
      </c>
      <c r="BI407" s="117"/>
      <c r="BJ407" s="442">
        <f t="shared" ref="BJ407" si="1144">SUM(BJ399,BJ405)</f>
        <v>14.76</v>
      </c>
      <c r="BK407" s="117"/>
      <c r="BL407" s="442">
        <v>200</v>
      </c>
      <c r="BM407" s="130"/>
      <c r="BN407" s="442">
        <f>SUM(BN405,BN399)</f>
        <v>472.48</v>
      </c>
      <c r="BP407" s="409"/>
    </row>
    <row r="408" spans="1:69" s="27" customFormat="1" ht="5.0999999999999996" customHeight="1" x14ac:dyDescent="0.2">
      <c r="A408" s="170"/>
      <c r="B408" s="128"/>
      <c r="C408" s="32"/>
      <c r="F408" s="51"/>
      <c r="G408" s="226"/>
      <c r="H408" s="52"/>
      <c r="I408" s="154"/>
      <c r="J408" s="227"/>
      <c r="K408" s="226"/>
      <c r="L408" s="52"/>
      <c r="M408" s="154"/>
      <c r="N408" s="227"/>
      <c r="O408" s="226"/>
      <c r="P408" s="52"/>
      <c r="Q408" s="154"/>
      <c r="R408" s="227"/>
      <c r="S408" s="226"/>
      <c r="T408" s="52"/>
      <c r="U408" s="154"/>
      <c r="V408" s="227"/>
      <c r="W408" s="226"/>
      <c r="X408" s="52"/>
      <c r="Y408" s="154"/>
      <c r="Z408" s="227"/>
      <c r="AA408" s="226"/>
      <c r="AB408" s="52"/>
      <c r="AC408" s="154"/>
      <c r="AD408" s="227"/>
      <c r="AE408" s="226"/>
      <c r="AF408" s="52"/>
      <c r="AG408" s="154"/>
      <c r="AH408" s="227"/>
      <c r="AI408" s="226"/>
      <c r="AJ408" s="52"/>
      <c r="AK408" s="154"/>
      <c r="AL408" s="227"/>
      <c r="AM408" s="226"/>
      <c r="AN408" s="52"/>
      <c r="AO408" s="154"/>
      <c r="AP408" s="227"/>
      <c r="AQ408" s="226"/>
      <c r="AR408" s="52"/>
      <c r="AS408" s="154"/>
      <c r="AT408" s="227"/>
      <c r="AU408" s="226"/>
      <c r="AV408" s="52"/>
      <c r="AW408" s="154"/>
      <c r="AX408" s="227"/>
      <c r="AY408" s="226"/>
      <c r="AZ408" s="52"/>
      <c r="BA408" s="154"/>
      <c r="BB408" s="267"/>
      <c r="BC408" s="34"/>
      <c r="BD408" s="608"/>
      <c r="BE408" s="608"/>
      <c r="BF408" s="608"/>
      <c r="BG408" s="608"/>
      <c r="BH408" s="608"/>
      <c r="BI408" s="608"/>
      <c r="BJ408" s="608"/>
      <c r="BK408" s="608"/>
      <c r="BL408" s="608"/>
      <c r="BM408" s="131"/>
      <c r="BN408" s="608"/>
      <c r="BP408" s="409"/>
    </row>
    <row r="409" spans="1:69" ht="12.75" customHeight="1" x14ac:dyDescent="0.2">
      <c r="A409" s="170"/>
      <c r="B409" s="128"/>
      <c r="C409" s="599">
        <f>'General Fund Budget Summary'!A103</f>
        <v>54000</v>
      </c>
      <c r="D409" s="600" t="str">
        <f>'General Fund Budget Summary'!B103</f>
        <v>Payroll &amp; Benefits Expense</v>
      </c>
      <c r="E409" s="601"/>
      <c r="F409" s="602"/>
      <c r="G409" s="603"/>
      <c r="H409" s="604"/>
      <c r="I409" s="605"/>
      <c r="J409" s="606"/>
      <c r="K409" s="603"/>
      <c r="L409" s="604"/>
      <c r="M409" s="605"/>
      <c r="N409" s="606"/>
      <c r="O409" s="603"/>
      <c r="P409" s="604"/>
      <c r="Q409" s="605"/>
      <c r="R409" s="606"/>
      <c r="S409" s="603"/>
      <c r="T409" s="604"/>
      <c r="U409" s="605"/>
      <c r="V409" s="606"/>
      <c r="W409" s="603"/>
      <c r="X409" s="604"/>
      <c r="Y409" s="605"/>
      <c r="Z409" s="606"/>
      <c r="AA409" s="603"/>
      <c r="AB409" s="604"/>
      <c r="AC409" s="605"/>
      <c r="AD409" s="606"/>
      <c r="AE409" s="603"/>
      <c r="AF409" s="604"/>
      <c r="AG409" s="605"/>
      <c r="AH409" s="606"/>
      <c r="AI409" s="603"/>
      <c r="AJ409" s="604"/>
      <c r="AK409" s="605"/>
      <c r="AL409" s="606"/>
      <c r="AM409" s="603"/>
      <c r="AN409" s="604"/>
      <c r="AO409" s="605"/>
      <c r="AP409" s="606"/>
      <c r="AQ409" s="603"/>
      <c r="AR409" s="604"/>
      <c r="AS409" s="605"/>
      <c r="AT409" s="606"/>
      <c r="AU409" s="603"/>
      <c r="AV409" s="604"/>
      <c r="AW409" s="605"/>
      <c r="AX409" s="606"/>
      <c r="AY409" s="603"/>
      <c r="AZ409" s="604"/>
      <c r="BA409" s="605"/>
      <c r="BB409" s="607"/>
      <c r="BC409" s="34"/>
      <c r="BD409" s="608"/>
      <c r="BE409" s="608"/>
      <c r="BF409" s="608"/>
      <c r="BG409" s="608"/>
      <c r="BH409" s="608"/>
      <c r="BI409" s="608"/>
      <c r="BJ409" s="608"/>
      <c r="BK409" s="608"/>
      <c r="BL409" s="608"/>
      <c r="BM409" s="131"/>
      <c r="BN409" s="608"/>
      <c r="BO409" s="409"/>
      <c r="BP409" s="409"/>
    </row>
    <row r="410" spans="1:69" ht="5.0999999999999996" customHeight="1" x14ac:dyDescent="0.2">
      <c r="A410" s="170"/>
      <c r="B410" s="128"/>
      <c r="C410" s="609"/>
      <c r="D410" s="610"/>
      <c r="E410" s="611"/>
      <c r="F410" s="612"/>
      <c r="G410" s="603"/>
      <c r="H410" s="604"/>
      <c r="I410" s="605"/>
      <c r="J410" s="606"/>
      <c r="K410" s="603"/>
      <c r="L410" s="604"/>
      <c r="M410" s="605"/>
      <c r="N410" s="606"/>
      <c r="O410" s="603"/>
      <c r="P410" s="604"/>
      <c r="Q410" s="605"/>
      <c r="R410" s="606"/>
      <c r="S410" s="603"/>
      <c r="T410" s="604"/>
      <c r="U410" s="605"/>
      <c r="V410" s="606"/>
      <c r="W410" s="603"/>
      <c r="X410" s="604"/>
      <c r="Y410" s="605"/>
      <c r="Z410" s="606"/>
      <c r="AA410" s="603"/>
      <c r="AB410" s="604"/>
      <c r="AC410" s="605"/>
      <c r="AD410" s="606"/>
      <c r="AE410" s="603"/>
      <c r="AF410" s="604"/>
      <c r="AG410" s="605"/>
      <c r="AH410" s="606"/>
      <c r="AI410" s="603"/>
      <c r="AJ410" s="604"/>
      <c r="AK410" s="605"/>
      <c r="AL410" s="606"/>
      <c r="AM410" s="603"/>
      <c r="AN410" s="604"/>
      <c r="AO410" s="605"/>
      <c r="AP410" s="606"/>
      <c r="AQ410" s="603"/>
      <c r="AR410" s="604"/>
      <c r="AS410" s="605"/>
      <c r="AT410" s="606"/>
      <c r="AU410" s="603"/>
      <c r="AV410" s="604"/>
      <c r="AW410" s="605"/>
      <c r="AX410" s="606"/>
      <c r="AY410" s="603"/>
      <c r="AZ410" s="604"/>
      <c r="BA410" s="605"/>
      <c r="BB410" s="607"/>
      <c r="BC410" s="34"/>
      <c r="BD410" s="613"/>
      <c r="BE410" s="608"/>
      <c r="BF410" s="613"/>
      <c r="BG410" s="608"/>
      <c r="BH410" s="613"/>
      <c r="BI410" s="608"/>
      <c r="BJ410" s="613"/>
      <c r="BK410" s="608"/>
      <c r="BL410" s="613"/>
      <c r="BM410" s="131"/>
      <c r="BN410" s="613"/>
      <c r="BO410" s="409"/>
      <c r="BP410" s="409"/>
    </row>
    <row r="411" spans="1:69" s="409" customFormat="1" ht="12.75" customHeight="1" x14ac:dyDescent="0.2">
      <c r="A411" s="170"/>
      <c r="B411" s="128"/>
      <c r="C411" s="724">
        <v>54010</v>
      </c>
      <c r="D411" s="614"/>
      <c r="E411" s="694" t="str">
        <f>'General Fund Budget Summary'!C104</f>
        <v>Salaries &amp; Wages</v>
      </c>
      <c r="F411" s="616" t="s">
        <v>158</v>
      </c>
      <c r="G411" s="617">
        <v>1</v>
      </c>
      <c r="H411" s="105" t="s">
        <v>36</v>
      </c>
      <c r="I411" s="410">
        <v>7313.165</v>
      </c>
      <c r="J411" s="619">
        <f>I411*G411</f>
        <v>7313.165</v>
      </c>
      <c r="K411" s="617">
        <v>1</v>
      </c>
      <c r="L411" s="248" t="str">
        <f t="shared" ref="L411:M419" si="1145">H411</f>
        <v>Fire</v>
      </c>
      <c r="M411" s="410">
        <f>I411</f>
        <v>7313.165</v>
      </c>
      <c r="N411" s="212">
        <f t="shared" ref="N411:N419" si="1146">M411*K411</f>
        <v>7313.165</v>
      </c>
      <c r="O411" s="211">
        <v>1</v>
      </c>
      <c r="P411" s="248" t="str">
        <f t="shared" ref="P411:Q419" si="1147">L411</f>
        <v>Fire</v>
      </c>
      <c r="Q411" s="410">
        <f>M411</f>
        <v>7313.165</v>
      </c>
      <c r="R411" s="212">
        <f t="shared" ref="R411:R419" si="1148">Q411*O411</f>
        <v>7313.165</v>
      </c>
      <c r="S411" s="211">
        <v>1</v>
      </c>
      <c r="T411" s="248" t="str">
        <f t="shared" ref="T411:U419" si="1149">P411</f>
        <v>Fire</v>
      </c>
      <c r="U411" s="410">
        <f>Q411</f>
        <v>7313.165</v>
      </c>
      <c r="V411" s="212">
        <f t="shared" ref="V411:V419" si="1150">U411*S411</f>
        <v>7313.165</v>
      </c>
      <c r="W411" s="211">
        <v>1</v>
      </c>
      <c r="X411" s="248" t="str">
        <f t="shared" ref="X411:Y419" si="1151">T411</f>
        <v>Fire</v>
      </c>
      <c r="Y411" s="410">
        <f>U411</f>
        <v>7313.165</v>
      </c>
      <c r="Z411" s="212">
        <f t="shared" ref="Z411:Z419" si="1152">Y411*W411</f>
        <v>7313.165</v>
      </c>
      <c r="AA411" s="211">
        <v>1</v>
      </c>
      <c r="AB411" s="248" t="str">
        <f t="shared" ref="AB411:AC419" si="1153">X411</f>
        <v>Fire</v>
      </c>
      <c r="AC411" s="410">
        <f>Y411</f>
        <v>7313.165</v>
      </c>
      <c r="AD411" s="212">
        <f t="shared" ref="AD411:AD419" si="1154">AC411*AA411</f>
        <v>7313.165</v>
      </c>
      <c r="AE411" s="211">
        <v>1</v>
      </c>
      <c r="AF411" s="248" t="str">
        <f t="shared" ref="AF411:AG419" si="1155">AB411</f>
        <v>Fire</v>
      </c>
      <c r="AG411" s="410">
        <f>AC411</f>
        <v>7313.165</v>
      </c>
      <c r="AH411" s="212">
        <f t="shared" ref="AH411:AH419" si="1156">AG411*AE411</f>
        <v>7313.165</v>
      </c>
      <c r="AI411" s="211">
        <v>1</v>
      </c>
      <c r="AJ411" s="248" t="str">
        <f t="shared" ref="AJ411:AK419" si="1157">AF411</f>
        <v>Fire</v>
      </c>
      <c r="AK411" s="410">
        <f>AG411</f>
        <v>7313.165</v>
      </c>
      <c r="AL411" s="212">
        <f t="shared" ref="AL411:AL419" si="1158">AK411*AI411</f>
        <v>7313.165</v>
      </c>
      <c r="AM411" s="211">
        <v>1</v>
      </c>
      <c r="AN411" s="248" t="str">
        <f t="shared" ref="AN411:AO419" si="1159">AJ411</f>
        <v>Fire</v>
      </c>
      <c r="AO411" s="410">
        <f>AK411</f>
        <v>7313.165</v>
      </c>
      <c r="AP411" s="212">
        <f t="shared" ref="AP411:AP419" si="1160">AO411*AM411</f>
        <v>7313.165</v>
      </c>
      <c r="AQ411" s="211">
        <v>1</v>
      </c>
      <c r="AR411" s="248" t="str">
        <f t="shared" ref="AR411:AS419" si="1161">AN411</f>
        <v>Fire</v>
      </c>
      <c r="AS411" s="410">
        <f>AO411</f>
        <v>7313.165</v>
      </c>
      <c r="AT411" s="212">
        <f t="shared" ref="AT411:AT419" si="1162">AS411*AQ411</f>
        <v>7313.165</v>
      </c>
      <c r="AU411" s="211">
        <v>1</v>
      </c>
      <c r="AV411" s="248" t="str">
        <f t="shared" ref="AV411:AW419" si="1163">AR411</f>
        <v>Fire</v>
      </c>
      <c r="AW411" s="410">
        <f>AS411</f>
        <v>7313.165</v>
      </c>
      <c r="AX411" s="212">
        <f t="shared" ref="AX411:AX419" si="1164">AW411*AU411</f>
        <v>7313.165</v>
      </c>
      <c r="AY411" s="211">
        <v>1</v>
      </c>
      <c r="AZ411" s="248" t="str">
        <f t="shared" ref="AZ411:BA419" si="1165">AV411</f>
        <v>Fire</v>
      </c>
      <c r="BA411" s="410">
        <f>AW411</f>
        <v>7313.165</v>
      </c>
      <c r="BB411" s="620">
        <f>BA411*AY411</f>
        <v>7313.165</v>
      </c>
      <c r="BC411" s="34"/>
      <c r="BD411" s="621">
        <f t="shared" ref="BD411:BD419" si="1166">SUM(BB411,AX411,AT411,AP411,AL411,AH411,AD411,Z411,R411,N411,J411,V411,)</f>
        <v>87757.979999999981</v>
      </c>
      <c r="BE411" s="608"/>
      <c r="BF411" s="621">
        <v>295152.03999999998</v>
      </c>
      <c r="BG411" s="608"/>
      <c r="BH411" s="621">
        <v>156691.2084</v>
      </c>
      <c r="BI411" s="608"/>
      <c r="BJ411" s="659">
        <f>SUM(BF411,BH411)</f>
        <v>451843.24839999998</v>
      </c>
      <c r="BK411" s="740"/>
      <c r="BL411" s="659">
        <v>455951.76</v>
      </c>
      <c r="BM411" s="131"/>
      <c r="BN411" s="659">
        <v>310761.2</v>
      </c>
    </row>
    <row r="412" spans="1:69" s="409" customFormat="1" x14ac:dyDescent="0.2">
      <c r="A412" s="170"/>
      <c r="B412" s="128"/>
      <c r="C412" s="41"/>
      <c r="D412" s="42"/>
      <c r="E412" s="42"/>
      <c r="F412" s="616" t="s">
        <v>554</v>
      </c>
      <c r="G412" s="617">
        <v>1</v>
      </c>
      <c r="H412" s="105" t="s">
        <v>36</v>
      </c>
      <c r="I412" s="618">
        <v>4291.6666666600004</v>
      </c>
      <c r="J412" s="619">
        <f t="shared" ref="J412:J419" si="1167">I412*G412</f>
        <v>4291.6666666600004</v>
      </c>
      <c r="K412" s="617">
        <v>1</v>
      </c>
      <c r="L412" s="249" t="str">
        <f t="shared" si="1145"/>
        <v>Fire</v>
      </c>
      <c r="M412" s="410">
        <f t="shared" si="1145"/>
        <v>4291.6666666600004</v>
      </c>
      <c r="N412" s="214">
        <f t="shared" si="1146"/>
        <v>4291.6666666600004</v>
      </c>
      <c r="O412" s="213">
        <v>1</v>
      </c>
      <c r="P412" s="249" t="str">
        <f t="shared" si="1147"/>
        <v>Fire</v>
      </c>
      <c r="Q412" s="411">
        <f t="shared" si="1147"/>
        <v>4291.6666666600004</v>
      </c>
      <c r="R412" s="214">
        <f t="shared" si="1148"/>
        <v>4291.6666666600004</v>
      </c>
      <c r="S412" s="213">
        <v>1</v>
      </c>
      <c r="T412" s="249" t="str">
        <f t="shared" si="1149"/>
        <v>Fire</v>
      </c>
      <c r="U412" s="411">
        <f t="shared" si="1149"/>
        <v>4291.6666666600004</v>
      </c>
      <c r="V412" s="214">
        <f t="shared" si="1150"/>
        <v>4291.6666666600004</v>
      </c>
      <c r="W412" s="213">
        <v>1</v>
      </c>
      <c r="X412" s="249" t="str">
        <f t="shared" si="1151"/>
        <v>Fire</v>
      </c>
      <c r="Y412" s="411">
        <f t="shared" si="1151"/>
        <v>4291.6666666600004</v>
      </c>
      <c r="Z412" s="214">
        <f t="shared" si="1152"/>
        <v>4291.6666666600004</v>
      </c>
      <c r="AA412" s="213">
        <v>1</v>
      </c>
      <c r="AB412" s="249" t="str">
        <f t="shared" si="1153"/>
        <v>Fire</v>
      </c>
      <c r="AC412" s="411">
        <f t="shared" si="1153"/>
        <v>4291.6666666600004</v>
      </c>
      <c r="AD412" s="214">
        <f t="shared" si="1154"/>
        <v>4291.6666666600004</v>
      </c>
      <c r="AE412" s="213">
        <v>1</v>
      </c>
      <c r="AF412" s="249" t="str">
        <f t="shared" si="1155"/>
        <v>Fire</v>
      </c>
      <c r="AG412" s="411">
        <f t="shared" si="1155"/>
        <v>4291.6666666600004</v>
      </c>
      <c r="AH412" s="214">
        <f t="shared" si="1156"/>
        <v>4291.6666666600004</v>
      </c>
      <c r="AI412" s="213">
        <v>1</v>
      </c>
      <c r="AJ412" s="249" t="str">
        <f t="shared" si="1157"/>
        <v>Fire</v>
      </c>
      <c r="AK412" s="411">
        <f t="shared" si="1157"/>
        <v>4291.6666666600004</v>
      </c>
      <c r="AL412" s="214">
        <f t="shared" si="1158"/>
        <v>4291.6666666600004</v>
      </c>
      <c r="AM412" s="213">
        <v>1</v>
      </c>
      <c r="AN412" s="249" t="str">
        <f t="shared" si="1159"/>
        <v>Fire</v>
      </c>
      <c r="AO412" s="533">
        <f t="shared" si="1159"/>
        <v>4291.6666666600004</v>
      </c>
      <c r="AP412" s="214">
        <f t="shared" si="1160"/>
        <v>4291.6666666600004</v>
      </c>
      <c r="AQ412" s="213">
        <v>1</v>
      </c>
      <c r="AR412" s="249" t="str">
        <f t="shared" si="1161"/>
        <v>Fire</v>
      </c>
      <c r="AS412" s="411">
        <f t="shared" si="1161"/>
        <v>4291.6666666600004</v>
      </c>
      <c r="AT412" s="214">
        <f t="shared" si="1162"/>
        <v>4291.6666666600004</v>
      </c>
      <c r="AU412" s="213">
        <v>1</v>
      </c>
      <c r="AV412" s="249" t="str">
        <f t="shared" si="1163"/>
        <v>Fire</v>
      </c>
      <c r="AW412" s="411">
        <f t="shared" si="1163"/>
        <v>4291.6666666600004</v>
      </c>
      <c r="AX412" s="214">
        <f t="shared" si="1164"/>
        <v>4291.6666666600004</v>
      </c>
      <c r="AY412" s="213">
        <v>1</v>
      </c>
      <c r="AZ412" s="249" t="str">
        <f t="shared" si="1165"/>
        <v>Fire</v>
      </c>
      <c r="BA412" s="618">
        <f t="shared" si="1165"/>
        <v>4291.6666666600004</v>
      </c>
      <c r="BB412" s="620">
        <f>BA412*AY412</f>
        <v>4291.6666666600004</v>
      </c>
      <c r="BC412" s="34"/>
      <c r="BD412" s="622">
        <f t="shared" si="1166"/>
        <v>51499.999999920001</v>
      </c>
      <c r="BE412" s="623"/>
      <c r="BF412" s="622"/>
      <c r="BG412" s="623"/>
      <c r="BH412" s="622"/>
      <c r="BI412" s="623"/>
      <c r="BJ412" s="622"/>
      <c r="BK412" s="623"/>
      <c r="BL412" s="622"/>
      <c r="BM412" s="131"/>
      <c r="BN412" s="622"/>
    </row>
    <row r="413" spans="1:69" s="409" customFormat="1" x14ac:dyDescent="0.2">
      <c r="A413" s="170"/>
      <c r="B413" s="128"/>
      <c r="C413" s="41"/>
      <c r="D413" s="42"/>
      <c r="E413" s="42"/>
      <c r="F413" s="616" t="s">
        <v>555</v>
      </c>
      <c r="G413" s="617">
        <v>1</v>
      </c>
      <c r="H413" s="105" t="s">
        <v>36</v>
      </c>
      <c r="I413" s="618">
        <v>4291.6666666600004</v>
      </c>
      <c r="J413" s="619">
        <f t="shared" si="1167"/>
        <v>4291.6666666600004</v>
      </c>
      <c r="K413" s="617">
        <v>1</v>
      </c>
      <c r="L413" s="249" t="str">
        <f t="shared" si="1145"/>
        <v>Fire</v>
      </c>
      <c r="M413" s="410">
        <f t="shared" si="1145"/>
        <v>4291.6666666600004</v>
      </c>
      <c r="N413" s="214">
        <f t="shared" si="1146"/>
        <v>4291.6666666600004</v>
      </c>
      <c r="O413" s="213">
        <v>1</v>
      </c>
      <c r="P413" s="249" t="str">
        <f t="shared" si="1147"/>
        <v>Fire</v>
      </c>
      <c r="Q413" s="411">
        <f t="shared" si="1147"/>
        <v>4291.6666666600004</v>
      </c>
      <c r="R413" s="214">
        <f t="shared" si="1148"/>
        <v>4291.6666666600004</v>
      </c>
      <c r="S413" s="213">
        <v>1</v>
      </c>
      <c r="T413" s="249" t="str">
        <f t="shared" si="1149"/>
        <v>Fire</v>
      </c>
      <c r="U413" s="411">
        <f t="shared" si="1149"/>
        <v>4291.6666666600004</v>
      </c>
      <c r="V413" s="214">
        <f t="shared" si="1150"/>
        <v>4291.6666666600004</v>
      </c>
      <c r="W413" s="213">
        <v>1</v>
      </c>
      <c r="X413" s="249" t="str">
        <f t="shared" si="1151"/>
        <v>Fire</v>
      </c>
      <c r="Y413" s="411">
        <f t="shared" si="1151"/>
        <v>4291.6666666600004</v>
      </c>
      <c r="Z413" s="214">
        <f t="shared" si="1152"/>
        <v>4291.6666666600004</v>
      </c>
      <c r="AA413" s="213">
        <v>1</v>
      </c>
      <c r="AB413" s="249" t="str">
        <f t="shared" si="1153"/>
        <v>Fire</v>
      </c>
      <c r="AC413" s="411">
        <f t="shared" si="1153"/>
        <v>4291.6666666600004</v>
      </c>
      <c r="AD413" s="214">
        <f t="shared" si="1154"/>
        <v>4291.6666666600004</v>
      </c>
      <c r="AE413" s="213">
        <v>1</v>
      </c>
      <c r="AF413" s="249" t="str">
        <f t="shared" si="1155"/>
        <v>Fire</v>
      </c>
      <c r="AG413" s="411">
        <f t="shared" si="1155"/>
        <v>4291.6666666600004</v>
      </c>
      <c r="AH413" s="214">
        <f t="shared" si="1156"/>
        <v>4291.6666666600004</v>
      </c>
      <c r="AI413" s="213">
        <v>1</v>
      </c>
      <c r="AJ413" s="249" t="str">
        <f t="shared" si="1157"/>
        <v>Fire</v>
      </c>
      <c r="AK413" s="411">
        <f t="shared" si="1157"/>
        <v>4291.6666666600004</v>
      </c>
      <c r="AL413" s="214">
        <f t="shared" si="1158"/>
        <v>4291.6666666600004</v>
      </c>
      <c r="AM413" s="213">
        <v>1</v>
      </c>
      <c r="AN413" s="249" t="str">
        <f t="shared" si="1159"/>
        <v>Fire</v>
      </c>
      <c r="AO413" s="411">
        <f t="shared" si="1159"/>
        <v>4291.6666666600004</v>
      </c>
      <c r="AP413" s="214">
        <f t="shared" si="1160"/>
        <v>4291.6666666600004</v>
      </c>
      <c r="AQ413" s="213">
        <v>1</v>
      </c>
      <c r="AR413" s="249" t="str">
        <f t="shared" si="1161"/>
        <v>Fire</v>
      </c>
      <c r="AS413" s="411">
        <f t="shared" si="1161"/>
        <v>4291.6666666600004</v>
      </c>
      <c r="AT413" s="214">
        <f t="shared" si="1162"/>
        <v>4291.6666666600004</v>
      </c>
      <c r="AU413" s="213">
        <v>1</v>
      </c>
      <c r="AV413" s="249" t="str">
        <f t="shared" si="1163"/>
        <v>Fire</v>
      </c>
      <c r="AW413" s="411">
        <f t="shared" si="1163"/>
        <v>4291.6666666600004</v>
      </c>
      <c r="AX413" s="214">
        <f t="shared" si="1164"/>
        <v>4291.6666666600004</v>
      </c>
      <c r="AY413" s="213">
        <v>1</v>
      </c>
      <c r="AZ413" s="249" t="str">
        <f t="shared" si="1165"/>
        <v>Fire</v>
      </c>
      <c r="BA413" s="618">
        <f t="shared" si="1165"/>
        <v>4291.6666666600004</v>
      </c>
      <c r="BB413" s="620">
        <f>AY413*BA413</f>
        <v>4291.6666666600004</v>
      </c>
      <c r="BC413" s="34"/>
      <c r="BD413" s="622">
        <f t="shared" si="1166"/>
        <v>51499.999999920001</v>
      </c>
      <c r="BE413" s="623"/>
      <c r="BF413" s="622"/>
      <c r="BG413" s="623"/>
      <c r="BH413" s="622"/>
      <c r="BI413" s="623"/>
      <c r="BJ413" s="622"/>
      <c r="BK413" s="623"/>
      <c r="BL413" s="622"/>
      <c r="BM413" s="131"/>
      <c r="BN413" s="622"/>
    </row>
    <row r="414" spans="1:69" s="409" customFormat="1" x14ac:dyDescent="0.2">
      <c r="A414" s="170"/>
      <c r="B414" s="128"/>
      <c r="C414" s="41"/>
      <c r="D414" s="42"/>
      <c r="E414" s="42"/>
      <c r="F414" s="616" t="s">
        <v>159</v>
      </c>
      <c r="G414" s="617">
        <v>1</v>
      </c>
      <c r="H414" s="105" t="s">
        <v>36</v>
      </c>
      <c r="I414" s="618">
        <v>4420.41</v>
      </c>
      <c r="J414" s="619">
        <f t="shared" si="1167"/>
        <v>4420.41</v>
      </c>
      <c r="K414" s="617">
        <v>1</v>
      </c>
      <c r="L414" s="594" t="str">
        <f t="shared" si="1145"/>
        <v>Fire</v>
      </c>
      <c r="M414" s="410">
        <f t="shared" si="1145"/>
        <v>4420.41</v>
      </c>
      <c r="N414" s="593">
        <f t="shared" si="1146"/>
        <v>4420.41</v>
      </c>
      <c r="O414" s="590">
        <v>1</v>
      </c>
      <c r="P414" s="594" t="str">
        <f t="shared" si="1147"/>
        <v>Fire</v>
      </c>
      <c r="Q414" s="592">
        <f t="shared" si="1147"/>
        <v>4420.41</v>
      </c>
      <c r="R414" s="593">
        <f t="shared" si="1148"/>
        <v>4420.41</v>
      </c>
      <c r="S414" s="590">
        <v>1</v>
      </c>
      <c r="T414" s="594" t="str">
        <f t="shared" si="1149"/>
        <v>Fire</v>
      </c>
      <c r="U414" s="592">
        <f t="shared" si="1149"/>
        <v>4420.41</v>
      </c>
      <c r="V414" s="593">
        <f t="shared" si="1150"/>
        <v>4420.41</v>
      </c>
      <c r="W414" s="590">
        <v>1</v>
      </c>
      <c r="X414" s="594" t="str">
        <f t="shared" si="1151"/>
        <v>Fire</v>
      </c>
      <c r="Y414" s="592">
        <f t="shared" si="1151"/>
        <v>4420.41</v>
      </c>
      <c r="Z414" s="593">
        <f t="shared" si="1152"/>
        <v>4420.41</v>
      </c>
      <c r="AA414" s="590">
        <v>1</v>
      </c>
      <c r="AB414" s="594" t="str">
        <f t="shared" si="1153"/>
        <v>Fire</v>
      </c>
      <c r="AC414" s="592">
        <f t="shared" si="1153"/>
        <v>4420.41</v>
      </c>
      <c r="AD414" s="593">
        <f t="shared" si="1154"/>
        <v>4420.41</v>
      </c>
      <c r="AE414" s="590">
        <v>1</v>
      </c>
      <c r="AF414" s="594" t="str">
        <f t="shared" si="1155"/>
        <v>Fire</v>
      </c>
      <c r="AG414" s="592">
        <f t="shared" si="1155"/>
        <v>4420.41</v>
      </c>
      <c r="AH414" s="593">
        <f t="shared" si="1156"/>
        <v>4420.41</v>
      </c>
      <c r="AI414" s="590">
        <v>1</v>
      </c>
      <c r="AJ414" s="594" t="str">
        <f t="shared" si="1157"/>
        <v>Fire</v>
      </c>
      <c r="AK414" s="592">
        <f t="shared" si="1157"/>
        <v>4420.41</v>
      </c>
      <c r="AL414" s="593">
        <f t="shared" si="1158"/>
        <v>4420.41</v>
      </c>
      <c r="AM414" s="590">
        <v>1</v>
      </c>
      <c r="AN414" s="594" t="str">
        <f t="shared" si="1159"/>
        <v>Fire</v>
      </c>
      <c r="AO414" s="592">
        <f t="shared" si="1159"/>
        <v>4420.41</v>
      </c>
      <c r="AP414" s="593">
        <f t="shared" si="1160"/>
        <v>4420.41</v>
      </c>
      <c r="AQ414" s="590">
        <v>1</v>
      </c>
      <c r="AR414" s="594" t="str">
        <f t="shared" si="1161"/>
        <v>Fire</v>
      </c>
      <c r="AS414" s="592">
        <f t="shared" si="1161"/>
        <v>4420.41</v>
      </c>
      <c r="AT414" s="593">
        <f t="shared" si="1162"/>
        <v>4420.41</v>
      </c>
      <c r="AU414" s="590">
        <v>1</v>
      </c>
      <c r="AV414" s="594" t="str">
        <f t="shared" si="1163"/>
        <v>Fire</v>
      </c>
      <c r="AW414" s="592">
        <f t="shared" si="1163"/>
        <v>4420.41</v>
      </c>
      <c r="AX414" s="593">
        <f t="shared" si="1164"/>
        <v>4420.41</v>
      </c>
      <c r="AY414" s="590">
        <v>1</v>
      </c>
      <c r="AZ414" s="594" t="str">
        <f t="shared" si="1165"/>
        <v>Fire</v>
      </c>
      <c r="BA414" s="618">
        <f t="shared" si="1165"/>
        <v>4420.41</v>
      </c>
      <c r="BB414" s="620">
        <f>BA414*AY414</f>
        <v>4420.41</v>
      </c>
      <c r="BC414" s="34"/>
      <c r="BD414" s="622">
        <f t="shared" si="1166"/>
        <v>53044.920000000013</v>
      </c>
      <c r="BE414" s="623"/>
      <c r="BF414" s="622"/>
      <c r="BG414" s="623"/>
      <c r="BH414" s="622"/>
      <c r="BI414" s="623"/>
      <c r="BJ414" s="622"/>
      <c r="BK414" s="623"/>
      <c r="BL414" s="622"/>
      <c r="BM414" s="131"/>
      <c r="BN414" s="622"/>
    </row>
    <row r="415" spans="1:69" s="409" customFormat="1" x14ac:dyDescent="0.2">
      <c r="A415" s="170"/>
      <c r="B415" s="128"/>
      <c r="C415" s="41"/>
      <c r="D415" s="42"/>
      <c r="E415" s="42"/>
      <c r="F415" s="616" t="s">
        <v>160</v>
      </c>
      <c r="G415" s="617">
        <v>1</v>
      </c>
      <c r="H415" s="106" t="s">
        <v>100</v>
      </c>
      <c r="I415" s="618">
        <v>5150</v>
      </c>
      <c r="J415" s="619">
        <f t="shared" si="1167"/>
        <v>5150</v>
      </c>
      <c r="K415" s="617">
        <v>1</v>
      </c>
      <c r="L415" s="249" t="str">
        <f t="shared" si="1145"/>
        <v>Admin</v>
      </c>
      <c r="M415" s="410">
        <f t="shared" si="1145"/>
        <v>5150</v>
      </c>
      <c r="N415" s="214">
        <f t="shared" si="1146"/>
        <v>5150</v>
      </c>
      <c r="O415" s="213">
        <v>1</v>
      </c>
      <c r="P415" s="249" t="str">
        <f t="shared" si="1147"/>
        <v>Admin</v>
      </c>
      <c r="Q415" s="411">
        <f t="shared" si="1147"/>
        <v>5150</v>
      </c>
      <c r="R415" s="214">
        <f t="shared" si="1148"/>
        <v>5150</v>
      </c>
      <c r="S415" s="213">
        <v>1</v>
      </c>
      <c r="T415" s="249" t="str">
        <f t="shared" si="1149"/>
        <v>Admin</v>
      </c>
      <c r="U415" s="411">
        <f t="shared" si="1149"/>
        <v>5150</v>
      </c>
      <c r="V415" s="214">
        <f t="shared" si="1150"/>
        <v>5150</v>
      </c>
      <c r="W415" s="213">
        <v>1</v>
      </c>
      <c r="X415" s="249" t="str">
        <f t="shared" si="1151"/>
        <v>Admin</v>
      </c>
      <c r="Y415" s="411">
        <f t="shared" si="1151"/>
        <v>5150</v>
      </c>
      <c r="Z415" s="214">
        <f t="shared" si="1152"/>
        <v>5150</v>
      </c>
      <c r="AA415" s="213">
        <v>1</v>
      </c>
      <c r="AB415" s="249" t="str">
        <f t="shared" si="1153"/>
        <v>Admin</v>
      </c>
      <c r="AC415" s="411">
        <f t="shared" si="1153"/>
        <v>5150</v>
      </c>
      <c r="AD415" s="214">
        <f t="shared" si="1154"/>
        <v>5150</v>
      </c>
      <c r="AE415" s="213">
        <v>1</v>
      </c>
      <c r="AF415" s="249" t="str">
        <f t="shared" si="1155"/>
        <v>Admin</v>
      </c>
      <c r="AG415" s="411">
        <f t="shared" si="1155"/>
        <v>5150</v>
      </c>
      <c r="AH415" s="214">
        <f t="shared" si="1156"/>
        <v>5150</v>
      </c>
      <c r="AI415" s="213">
        <v>1</v>
      </c>
      <c r="AJ415" s="249" t="str">
        <f t="shared" si="1157"/>
        <v>Admin</v>
      </c>
      <c r="AK415" s="411">
        <f t="shared" si="1157"/>
        <v>5150</v>
      </c>
      <c r="AL415" s="214">
        <f t="shared" si="1158"/>
        <v>5150</v>
      </c>
      <c r="AM415" s="213">
        <v>1</v>
      </c>
      <c r="AN415" s="249" t="str">
        <f t="shared" si="1159"/>
        <v>Admin</v>
      </c>
      <c r="AO415" s="411">
        <f t="shared" si="1159"/>
        <v>5150</v>
      </c>
      <c r="AP415" s="214">
        <f t="shared" si="1160"/>
        <v>5150</v>
      </c>
      <c r="AQ415" s="213">
        <v>1</v>
      </c>
      <c r="AR415" s="249" t="str">
        <f t="shared" si="1161"/>
        <v>Admin</v>
      </c>
      <c r="AS415" s="411">
        <f t="shared" si="1161"/>
        <v>5150</v>
      </c>
      <c r="AT415" s="214">
        <f t="shared" si="1162"/>
        <v>5150</v>
      </c>
      <c r="AU415" s="213">
        <v>1</v>
      </c>
      <c r="AV415" s="249" t="str">
        <f t="shared" si="1163"/>
        <v>Admin</v>
      </c>
      <c r="AW415" s="411">
        <f t="shared" si="1163"/>
        <v>5150</v>
      </c>
      <c r="AX415" s="214">
        <f t="shared" si="1164"/>
        <v>5150</v>
      </c>
      <c r="AY415" s="213">
        <v>1</v>
      </c>
      <c r="AZ415" s="249" t="str">
        <f t="shared" si="1165"/>
        <v>Admin</v>
      </c>
      <c r="BA415" s="618">
        <f t="shared" si="1165"/>
        <v>5150</v>
      </c>
      <c r="BB415" s="620">
        <f>BA415*AY415</f>
        <v>5150</v>
      </c>
      <c r="BC415" s="34"/>
      <c r="BD415" s="622">
        <f t="shared" si="1166"/>
        <v>61800</v>
      </c>
      <c r="BE415" s="623"/>
      <c r="BF415" s="622"/>
      <c r="BG415" s="623"/>
      <c r="BH415" s="622"/>
      <c r="BI415" s="623"/>
      <c r="BJ415" s="622"/>
      <c r="BK415" s="623"/>
      <c r="BL415" s="622"/>
      <c r="BM415" s="131"/>
      <c r="BN415" s="622"/>
    </row>
    <row r="416" spans="1:69" s="409" customFormat="1" x14ac:dyDescent="0.2">
      <c r="A416" s="170"/>
      <c r="B416" s="128"/>
      <c r="C416" s="41"/>
      <c r="D416" s="42"/>
      <c r="E416" s="42"/>
      <c r="F416" s="616" t="s">
        <v>161</v>
      </c>
      <c r="G416" s="617">
        <v>1</v>
      </c>
      <c r="H416" s="106"/>
      <c r="I416" s="618"/>
      <c r="J416" s="619">
        <f t="shared" si="1167"/>
        <v>0</v>
      </c>
      <c r="K416" s="617">
        <v>1</v>
      </c>
      <c r="L416" s="249">
        <f t="shared" si="1145"/>
        <v>0</v>
      </c>
      <c r="M416" s="410">
        <f t="shared" si="1145"/>
        <v>0</v>
      </c>
      <c r="N416" s="214">
        <f t="shared" si="1146"/>
        <v>0</v>
      </c>
      <c r="O416" s="213">
        <v>1</v>
      </c>
      <c r="P416" s="249">
        <f t="shared" si="1147"/>
        <v>0</v>
      </c>
      <c r="Q416" s="411">
        <f t="shared" si="1147"/>
        <v>0</v>
      </c>
      <c r="R416" s="214">
        <f t="shared" si="1148"/>
        <v>0</v>
      </c>
      <c r="S416" s="213">
        <v>1</v>
      </c>
      <c r="T416" s="249">
        <f t="shared" si="1149"/>
        <v>0</v>
      </c>
      <c r="U416" s="411">
        <f t="shared" si="1149"/>
        <v>0</v>
      </c>
      <c r="V416" s="214">
        <f t="shared" si="1150"/>
        <v>0</v>
      </c>
      <c r="W416" s="213">
        <v>1</v>
      </c>
      <c r="X416" s="249">
        <f t="shared" si="1151"/>
        <v>0</v>
      </c>
      <c r="Y416" s="411">
        <f t="shared" si="1151"/>
        <v>0</v>
      </c>
      <c r="Z416" s="214">
        <f t="shared" si="1152"/>
        <v>0</v>
      </c>
      <c r="AA416" s="213">
        <v>1</v>
      </c>
      <c r="AB416" s="249">
        <f t="shared" si="1153"/>
        <v>0</v>
      </c>
      <c r="AC416" s="411">
        <f t="shared" si="1153"/>
        <v>0</v>
      </c>
      <c r="AD416" s="214">
        <f t="shared" si="1154"/>
        <v>0</v>
      </c>
      <c r="AE416" s="213">
        <v>1</v>
      </c>
      <c r="AF416" s="249">
        <f t="shared" si="1155"/>
        <v>0</v>
      </c>
      <c r="AG416" s="411">
        <f t="shared" si="1155"/>
        <v>0</v>
      </c>
      <c r="AH416" s="214">
        <f t="shared" si="1156"/>
        <v>0</v>
      </c>
      <c r="AI416" s="213">
        <v>1</v>
      </c>
      <c r="AJ416" s="249">
        <f t="shared" si="1157"/>
        <v>0</v>
      </c>
      <c r="AK416" s="411">
        <f t="shared" si="1157"/>
        <v>0</v>
      </c>
      <c r="AL416" s="214">
        <f t="shared" si="1158"/>
        <v>0</v>
      </c>
      <c r="AM416" s="213">
        <v>1</v>
      </c>
      <c r="AN416" s="249">
        <f t="shared" si="1159"/>
        <v>0</v>
      </c>
      <c r="AO416" s="411">
        <f t="shared" si="1159"/>
        <v>0</v>
      </c>
      <c r="AP416" s="214">
        <f t="shared" si="1160"/>
        <v>0</v>
      </c>
      <c r="AQ416" s="213">
        <v>1</v>
      </c>
      <c r="AR416" s="249">
        <f t="shared" si="1161"/>
        <v>0</v>
      </c>
      <c r="AS416" s="411">
        <f t="shared" si="1161"/>
        <v>0</v>
      </c>
      <c r="AT416" s="214">
        <f t="shared" si="1162"/>
        <v>0</v>
      </c>
      <c r="AU416" s="213">
        <v>1</v>
      </c>
      <c r="AV416" s="249">
        <f t="shared" si="1163"/>
        <v>0</v>
      </c>
      <c r="AW416" s="411">
        <f t="shared" si="1163"/>
        <v>0</v>
      </c>
      <c r="AX416" s="214">
        <f t="shared" si="1164"/>
        <v>0</v>
      </c>
      <c r="AY416" s="213">
        <v>1</v>
      </c>
      <c r="AZ416" s="249">
        <f t="shared" si="1165"/>
        <v>0</v>
      </c>
      <c r="BA416" s="618">
        <f t="shared" si="1165"/>
        <v>0</v>
      </c>
      <c r="BB416" s="620">
        <f>AY416*BA416</f>
        <v>0</v>
      </c>
      <c r="BC416" s="34"/>
      <c r="BD416" s="622">
        <f t="shared" si="1166"/>
        <v>0</v>
      </c>
      <c r="BE416" s="623"/>
      <c r="BF416" s="622"/>
      <c r="BG416" s="623"/>
      <c r="BH416" s="622"/>
      <c r="BI416" s="623"/>
      <c r="BJ416" s="622"/>
      <c r="BK416" s="623"/>
      <c r="BL416" s="622"/>
      <c r="BM416" s="131"/>
      <c r="BN416" s="622"/>
    </row>
    <row r="417" spans="1:68" s="409" customFormat="1" x14ac:dyDescent="0.2">
      <c r="A417" s="170"/>
      <c r="B417" s="128"/>
      <c r="C417" s="41"/>
      <c r="D417" s="42"/>
      <c r="E417" s="42"/>
      <c r="F417" s="616" t="s">
        <v>537</v>
      </c>
      <c r="G417" s="617">
        <v>1</v>
      </c>
      <c r="H417" s="106" t="s">
        <v>36</v>
      </c>
      <c r="I417" s="618">
        <v>3978.375</v>
      </c>
      <c r="J417" s="619">
        <f t="shared" si="1167"/>
        <v>3978.375</v>
      </c>
      <c r="K417" s="617">
        <v>1</v>
      </c>
      <c r="L417" s="249" t="str">
        <f t="shared" si="1145"/>
        <v>Fire</v>
      </c>
      <c r="M417" s="410">
        <f t="shared" si="1145"/>
        <v>3978.375</v>
      </c>
      <c r="N417" s="214">
        <f t="shared" si="1146"/>
        <v>3978.375</v>
      </c>
      <c r="O417" s="213">
        <v>1</v>
      </c>
      <c r="P417" s="249" t="str">
        <f t="shared" si="1147"/>
        <v>Fire</v>
      </c>
      <c r="Q417" s="411">
        <f t="shared" si="1147"/>
        <v>3978.375</v>
      </c>
      <c r="R417" s="214">
        <f t="shared" si="1148"/>
        <v>3978.375</v>
      </c>
      <c r="S417" s="213">
        <v>1</v>
      </c>
      <c r="T417" s="249" t="str">
        <f t="shared" si="1149"/>
        <v>Fire</v>
      </c>
      <c r="U417" s="411">
        <f t="shared" si="1149"/>
        <v>3978.375</v>
      </c>
      <c r="V417" s="214">
        <f t="shared" si="1150"/>
        <v>3978.375</v>
      </c>
      <c r="W417" s="213">
        <v>1</v>
      </c>
      <c r="X417" s="249" t="str">
        <f t="shared" si="1151"/>
        <v>Fire</v>
      </c>
      <c r="Y417" s="411">
        <f t="shared" si="1151"/>
        <v>3978.375</v>
      </c>
      <c r="Z417" s="214">
        <f t="shared" si="1152"/>
        <v>3978.375</v>
      </c>
      <c r="AA417" s="213">
        <v>1</v>
      </c>
      <c r="AB417" s="249" t="str">
        <f t="shared" si="1153"/>
        <v>Fire</v>
      </c>
      <c r="AC417" s="411">
        <f t="shared" si="1153"/>
        <v>3978.375</v>
      </c>
      <c r="AD417" s="214">
        <f t="shared" si="1154"/>
        <v>3978.375</v>
      </c>
      <c r="AE417" s="213">
        <v>1</v>
      </c>
      <c r="AF417" s="249" t="str">
        <f t="shared" si="1155"/>
        <v>Fire</v>
      </c>
      <c r="AG417" s="411">
        <f t="shared" si="1155"/>
        <v>3978.375</v>
      </c>
      <c r="AH417" s="214">
        <f t="shared" si="1156"/>
        <v>3978.375</v>
      </c>
      <c r="AI417" s="213">
        <v>1</v>
      </c>
      <c r="AJ417" s="249" t="str">
        <f t="shared" si="1157"/>
        <v>Fire</v>
      </c>
      <c r="AK417" s="411">
        <f t="shared" si="1157"/>
        <v>3978.375</v>
      </c>
      <c r="AL417" s="214">
        <f t="shared" si="1158"/>
        <v>3978.375</v>
      </c>
      <c r="AM417" s="213">
        <v>1</v>
      </c>
      <c r="AN417" s="249" t="str">
        <f t="shared" si="1159"/>
        <v>Fire</v>
      </c>
      <c r="AO417" s="411">
        <f t="shared" si="1159"/>
        <v>3978.375</v>
      </c>
      <c r="AP417" s="214">
        <f t="shared" si="1160"/>
        <v>3978.375</v>
      </c>
      <c r="AQ417" s="213">
        <v>1</v>
      </c>
      <c r="AR417" s="249" t="str">
        <f t="shared" si="1161"/>
        <v>Fire</v>
      </c>
      <c r="AS417" s="411">
        <f t="shared" si="1161"/>
        <v>3978.375</v>
      </c>
      <c r="AT417" s="214">
        <f t="shared" si="1162"/>
        <v>3978.375</v>
      </c>
      <c r="AU417" s="213">
        <v>1</v>
      </c>
      <c r="AV417" s="249" t="str">
        <f t="shared" si="1163"/>
        <v>Fire</v>
      </c>
      <c r="AW417" s="411">
        <f t="shared" si="1163"/>
        <v>3978.375</v>
      </c>
      <c r="AX417" s="214">
        <f t="shared" si="1164"/>
        <v>3978.375</v>
      </c>
      <c r="AY417" s="213">
        <v>1</v>
      </c>
      <c r="AZ417" s="249" t="str">
        <f t="shared" si="1165"/>
        <v>Fire</v>
      </c>
      <c r="BA417" s="618">
        <f t="shared" si="1165"/>
        <v>3978.375</v>
      </c>
      <c r="BB417" s="620">
        <f>BA417*AY417</f>
        <v>3978.375</v>
      </c>
      <c r="BC417" s="34"/>
      <c r="BD417" s="622">
        <f t="shared" si="1166"/>
        <v>47740.5</v>
      </c>
      <c r="BE417" s="623"/>
      <c r="BF417" s="622"/>
      <c r="BG417" s="623"/>
      <c r="BH417" s="622"/>
      <c r="BI417" s="623"/>
      <c r="BJ417" s="622"/>
      <c r="BK417" s="623"/>
      <c r="BL417" s="622"/>
      <c r="BM417" s="131"/>
      <c r="BN417" s="622"/>
    </row>
    <row r="418" spans="1:68" s="409" customFormat="1" x14ac:dyDescent="0.2">
      <c r="A418" s="170"/>
      <c r="B418" s="128"/>
      <c r="C418" s="41"/>
      <c r="D418" s="42"/>
      <c r="E418" s="42"/>
      <c r="F418" s="616" t="s">
        <v>538</v>
      </c>
      <c r="G418" s="617">
        <v>1</v>
      </c>
      <c r="H418" s="106" t="s">
        <v>36</v>
      </c>
      <c r="I418" s="618">
        <v>3978.375</v>
      </c>
      <c r="J418" s="619">
        <f t="shared" si="1167"/>
        <v>3978.375</v>
      </c>
      <c r="K418" s="617">
        <v>1</v>
      </c>
      <c r="L418" s="249" t="str">
        <f t="shared" si="1145"/>
        <v>Fire</v>
      </c>
      <c r="M418" s="410">
        <f t="shared" si="1145"/>
        <v>3978.375</v>
      </c>
      <c r="N418" s="214">
        <f t="shared" si="1146"/>
        <v>3978.375</v>
      </c>
      <c r="O418" s="213">
        <v>1</v>
      </c>
      <c r="P418" s="249" t="str">
        <f t="shared" si="1147"/>
        <v>Fire</v>
      </c>
      <c r="Q418" s="411">
        <f t="shared" si="1147"/>
        <v>3978.375</v>
      </c>
      <c r="R418" s="214">
        <f t="shared" si="1148"/>
        <v>3978.375</v>
      </c>
      <c r="S418" s="213">
        <v>1</v>
      </c>
      <c r="T418" s="249" t="str">
        <f t="shared" si="1149"/>
        <v>Fire</v>
      </c>
      <c r="U418" s="411">
        <f t="shared" si="1149"/>
        <v>3978.375</v>
      </c>
      <c r="V418" s="214">
        <f t="shared" si="1150"/>
        <v>3978.375</v>
      </c>
      <c r="W418" s="213">
        <v>1</v>
      </c>
      <c r="X418" s="249" t="str">
        <f t="shared" si="1151"/>
        <v>Fire</v>
      </c>
      <c r="Y418" s="411">
        <f t="shared" si="1151"/>
        <v>3978.375</v>
      </c>
      <c r="Z418" s="214">
        <f t="shared" si="1152"/>
        <v>3978.375</v>
      </c>
      <c r="AA418" s="213">
        <v>1</v>
      </c>
      <c r="AB418" s="249" t="str">
        <f t="shared" si="1153"/>
        <v>Fire</v>
      </c>
      <c r="AC418" s="411">
        <f t="shared" si="1153"/>
        <v>3978.375</v>
      </c>
      <c r="AD418" s="214">
        <f t="shared" si="1154"/>
        <v>3978.375</v>
      </c>
      <c r="AE418" s="213">
        <v>1</v>
      </c>
      <c r="AF418" s="249" t="str">
        <f t="shared" si="1155"/>
        <v>Fire</v>
      </c>
      <c r="AG418" s="411">
        <f t="shared" si="1155"/>
        <v>3978.375</v>
      </c>
      <c r="AH418" s="214">
        <f t="shared" si="1156"/>
        <v>3978.375</v>
      </c>
      <c r="AI418" s="213">
        <v>1</v>
      </c>
      <c r="AJ418" s="249" t="str">
        <f t="shared" si="1157"/>
        <v>Fire</v>
      </c>
      <c r="AK418" s="411">
        <f t="shared" si="1157"/>
        <v>3978.375</v>
      </c>
      <c r="AL418" s="214">
        <f t="shared" si="1158"/>
        <v>3978.375</v>
      </c>
      <c r="AM418" s="213">
        <v>1</v>
      </c>
      <c r="AN418" s="249" t="str">
        <f t="shared" si="1159"/>
        <v>Fire</v>
      </c>
      <c r="AO418" s="411">
        <f t="shared" si="1159"/>
        <v>3978.375</v>
      </c>
      <c r="AP418" s="214">
        <f t="shared" si="1160"/>
        <v>3978.375</v>
      </c>
      <c r="AQ418" s="213">
        <v>1</v>
      </c>
      <c r="AR418" s="249" t="str">
        <f t="shared" si="1161"/>
        <v>Fire</v>
      </c>
      <c r="AS418" s="411">
        <f t="shared" si="1161"/>
        <v>3978.375</v>
      </c>
      <c r="AT418" s="214">
        <f t="shared" si="1162"/>
        <v>3978.375</v>
      </c>
      <c r="AU418" s="213">
        <v>1</v>
      </c>
      <c r="AV418" s="249" t="str">
        <f t="shared" si="1163"/>
        <v>Fire</v>
      </c>
      <c r="AW418" s="411">
        <f t="shared" si="1163"/>
        <v>3978.375</v>
      </c>
      <c r="AX418" s="214">
        <f t="shared" si="1164"/>
        <v>3978.375</v>
      </c>
      <c r="AY418" s="213">
        <v>1</v>
      </c>
      <c r="AZ418" s="249" t="str">
        <f t="shared" si="1165"/>
        <v>Fire</v>
      </c>
      <c r="BA418" s="618">
        <f t="shared" si="1165"/>
        <v>3978.375</v>
      </c>
      <c r="BB418" s="620">
        <f>BA418*AY418</f>
        <v>3978.375</v>
      </c>
      <c r="BC418" s="34"/>
      <c r="BD418" s="622">
        <f t="shared" si="1166"/>
        <v>47740.5</v>
      </c>
      <c r="BE418" s="623"/>
      <c r="BF418" s="622"/>
      <c r="BG418" s="623"/>
      <c r="BH418" s="622"/>
      <c r="BI418" s="623"/>
      <c r="BJ418" s="622"/>
      <c r="BK418" s="623"/>
      <c r="BL418" s="622"/>
      <c r="BM418" s="131"/>
      <c r="BN418" s="622"/>
    </row>
    <row r="419" spans="1:68" s="409" customFormat="1" x14ac:dyDescent="0.2">
      <c r="A419" s="170"/>
      <c r="B419" s="128"/>
      <c r="C419" s="41"/>
      <c r="D419" s="42"/>
      <c r="E419" s="42"/>
      <c r="F419" s="616" t="s">
        <v>556</v>
      </c>
      <c r="G419" s="617">
        <v>1</v>
      </c>
      <c r="H419" s="106" t="s">
        <v>36</v>
      </c>
      <c r="I419" s="618">
        <v>3862.5</v>
      </c>
      <c r="J419" s="619">
        <f t="shared" si="1167"/>
        <v>3862.5</v>
      </c>
      <c r="K419" s="617">
        <v>1</v>
      </c>
      <c r="L419" s="249" t="str">
        <f t="shared" si="1145"/>
        <v>Fire</v>
      </c>
      <c r="M419" s="410">
        <f t="shared" si="1145"/>
        <v>3862.5</v>
      </c>
      <c r="N419" s="214">
        <f t="shared" si="1146"/>
        <v>3862.5</v>
      </c>
      <c r="O419" s="213">
        <v>1</v>
      </c>
      <c r="P419" s="249" t="str">
        <f t="shared" si="1147"/>
        <v>Fire</v>
      </c>
      <c r="Q419" s="411">
        <f t="shared" si="1147"/>
        <v>3862.5</v>
      </c>
      <c r="R419" s="214">
        <f t="shared" si="1148"/>
        <v>3862.5</v>
      </c>
      <c r="S419" s="213">
        <v>1</v>
      </c>
      <c r="T419" s="249" t="str">
        <f t="shared" si="1149"/>
        <v>Fire</v>
      </c>
      <c r="U419" s="411">
        <f t="shared" si="1149"/>
        <v>3862.5</v>
      </c>
      <c r="V419" s="214">
        <f t="shared" si="1150"/>
        <v>3862.5</v>
      </c>
      <c r="W419" s="213">
        <v>1</v>
      </c>
      <c r="X419" s="249" t="str">
        <f t="shared" si="1151"/>
        <v>Fire</v>
      </c>
      <c r="Y419" s="411">
        <f t="shared" si="1151"/>
        <v>3862.5</v>
      </c>
      <c r="Z419" s="214">
        <f t="shared" si="1152"/>
        <v>3862.5</v>
      </c>
      <c r="AA419" s="213">
        <v>1</v>
      </c>
      <c r="AB419" s="249" t="str">
        <f t="shared" si="1153"/>
        <v>Fire</v>
      </c>
      <c r="AC419" s="411">
        <f t="shared" si="1153"/>
        <v>3862.5</v>
      </c>
      <c r="AD419" s="214">
        <f t="shared" si="1154"/>
        <v>3862.5</v>
      </c>
      <c r="AE419" s="213">
        <v>1</v>
      </c>
      <c r="AF419" s="249" t="str">
        <f t="shared" si="1155"/>
        <v>Fire</v>
      </c>
      <c r="AG419" s="411">
        <f t="shared" si="1155"/>
        <v>3862.5</v>
      </c>
      <c r="AH419" s="214">
        <f t="shared" si="1156"/>
        <v>3862.5</v>
      </c>
      <c r="AI419" s="213">
        <v>1</v>
      </c>
      <c r="AJ419" s="249" t="str">
        <f t="shared" si="1157"/>
        <v>Fire</v>
      </c>
      <c r="AK419" s="411">
        <f t="shared" si="1157"/>
        <v>3862.5</v>
      </c>
      <c r="AL419" s="214">
        <f t="shared" si="1158"/>
        <v>3862.5</v>
      </c>
      <c r="AM419" s="213">
        <v>1</v>
      </c>
      <c r="AN419" s="249" t="str">
        <f t="shared" si="1159"/>
        <v>Fire</v>
      </c>
      <c r="AO419" s="411">
        <f t="shared" si="1159"/>
        <v>3862.5</v>
      </c>
      <c r="AP419" s="214">
        <f t="shared" si="1160"/>
        <v>3862.5</v>
      </c>
      <c r="AQ419" s="213">
        <v>1</v>
      </c>
      <c r="AR419" s="249" t="str">
        <f t="shared" si="1161"/>
        <v>Fire</v>
      </c>
      <c r="AS419" s="411">
        <f t="shared" si="1161"/>
        <v>3862.5</v>
      </c>
      <c r="AT419" s="214">
        <f t="shared" si="1162"/>
        <v>3862.5</v>
      </c>
      <c r="AU419" s="213">
        <v>1</v>
      </c>
      <c r="AV419" s="249" t="str">
        <f t="shared" si="1163"/>
        <v>Fire</v>
      </c>
      <c r="AW419" s="411">
        <f t="shared" si="1163"/>
        <v>3862.5</v>
      </c>
      <c r="AX419" s="214">
        <f t="shared" si="1164"/>
        <v>3862.5</v>
      </c>
      <c r="AY419" s="213">
        <v>1</v>
      </c>
      <c r="AZ419" s="249" t="str">
        <f t="shared" si="1165"/>
        <v>Fire</v>
      </c>
      <c r="BA419" s="618">
        <f t="shared" si="1165"/>
        <v>3862.5</v>
      </c>
      <c r="BB419" s="620">
        <f>BA419*AY419</f>
        <v>3862.5</v>
      </c>
      <c r="BC419" s="34"/>
      <c r="BD419" s="622">
        <f t="shared" si="1166"/>
        <v>46350</v>
      </c>
      <c r="BE419" s="623"/>
      <c r="BF419" s="622"/>
      <c r="BG419" s="623"/>
      <c r="BH419" s="622"/>
      <c r="BI419" s="623"/>
      <c r="BJ419" s="622"/>
      <c r="BK419" s="623"/>
      <c r="BL419" s="622"/>
      <c r="BM419" s="131"/>
      <c r="BN419" s="622"/>
    </row>
    <row r="420" spans="1:68" s="409" customFormat="1" x14ac:dyDescent="0.2">
      <c r="A420" s="170"/>
      <c r="B420" s="128"/>
      <c r="C420" s="48"/>
      <c r="D420" s="43"/>
      <c r="E420" s="43"/>
      <c r="F420" s="624"/>
      <c r="G420" s="581"/>
      <c r="H420" s="582"/>
      <c r="I420" s="104" t="s">
        <v>132</v>
      </c>
      <c r="J420" s="619">
        <f>SUM(J411:J419)</f>
        <v>37286.158333319996</v>
      </c>
      <c r="K420" s="581"/>
      <c r="L420" s="582"/>
      <c r="M420" s="104" t="s">
        <v>118</v>
      </c>
      <c r="N420" s="619">
        <f>SUM(N411:N419)</f>
        <v>37286.158333319996</v>
      </c>
      <c r="O420" s="581"/>
      <c r="P420" s="582"/>
      <c r="Q420" s="625" t="s">
        <v>119</v>
      </c>
      <c r="R420" s="619">
        <f>SUM(R411:R419)</f>
        <v>37286.158333319996</v>
      </c>
      <c r="S420" s="581"/>
      <c r="T420" s="582"/>
      <c r="U420" s="625" t="s">
        <v>120</v>
      </c>
      <c r="V420" s="619">
        <f>SUM(V411:V419)</f>
        <v>37286.158333319996</v>
      </c>
      <c r="W420" s="581"/>
      <c r="X420" s="582"/>
      <c r="Y420" s="625" t="s">
        <v>121</v>
      </c>
      <c r="Z420" s="619">
        <f>SUM(Z411:Z419)</f>
        <v>37286.158333319996</v>
      </c>
      <c r="AA420" s="581"/>
      <c r="AB420" s="582"/>
      <c r="AC420" s="625" t="s">
        <v>122</v>
      </c>
      <c r="AD420" s="619">
        <f>SUM(AD411:AD419)</f>
        <v>37286.158333319996</v>
      </c>
      <c r="AE420" s="581"/>
      <c r="AF420" s="582"/>
      <c r="AG420" s="625" t="s">
        <v>123</v>
      </c>
      <c r="AH420" s="619">
        <f>SUM(AH411:AH419)</f>
        <v>37286.158333319996</v>
      </c>
      <c r="AI420" s="581"/>
      <c r="AJ420" s="582"/>
      <c r="AK420" s="625" t="s">
        <v>124</v>
      </c>
      <c r="AL420" s="619">
        <f>SUM(AL411:AL419)</f>
        <v>37286.158333319996</v>
      </c>
      <c r="AM420" s="581"/>
      <c r="AN420" s="582"/>
      <c r="AO420" s="625" t="s">
        <v>125</v>
      </c>
      <c r="AP420" s="619">
        <f>SUM(AP411:AP419)</f>
        <v>37286.158333319996</v>
      </c>
      <c r="AQ420" s="581"/>
      <c r="AR420" s="582"/>
      <c r="AS420" s="625" t="s">
        <v>126</v>
      </c>
      <c r="AT420" s="619">
        <f>SUM(AT411:AT419)</f>
        <v>37286.158333319996</v>
      </c>
      <c r="AU420" s="581"/>
      <c r="AV420" s="582"/>
      <c r="AW420" s="625" t="s">
        <v>127</v>
      </c>
      <c r="AX420" s="619">
        <f>SUM(AX411:AX419)</f>
        <v>37286.158333319996</v>
      </c>
      <c r="AY420" s="581"/>
      <c r="AZ420" s="582"/>
      <c r="BA420" s="625" t="s">
        <v>128</v>
      </c>
      <c r="BB420" s="620">
        <f>SUM(BB411:BB419)</f>
        <v>37286.158333319996</v>
      </c>
      <c r="BC420" s="34"/>
      <c r="BD420" s="57">
        <f>SUM(BD411:BD419)</f>
        <v>447433.89999983995</v>
      </c>
      <c r="BE420" s="608"/>
      <c r="BF420" s="57">
        <f>SUM(BF411:BF419)</f>
        <v>295152.03999999998</v>
      </c>
      <c r="BG420" s="608"/>
      <c r="BH420" s="57">
        <f>SUM(BH411:BH419)</f>
        <v>156691.2084</v>
      </c>
      <c r="BI420" s="608"/>
      <c r="BJ420" s="57">
        <f>SUM(BJ411:BJ419)</f>
        <v>451843.24839999998</v>
      </c>
      <c r="BK420" s="608"/>
      <c r="BL420" s="57">
        <f>SUM(BL411:BL419)</f>
        <v>455951.76</v>
      </c>
      <c r="BM420" s="131"/>
      <c r="BN420" s="57">
        <f>SUM(BN411:BN419)</f>
        <v>310761.2</v>
      </c>
    </row>
    <row r="421" spans="1:68" s="27" customFormat="1" ht="5.0999999999999996" customHeight="1" x14ac:dyDescent="0.2">
      <c r="A421" s="170"/>
      <c r="B421" s="128"/>
      <c r="C421" s="32"/>
      <c r="F421" s="51"/>
      <c r="G421" s="226"/>
      <c r="H421" s="52"/>
      <c r="I421" s="154"/>
      <c r="J421" s="227"/>
      <c r="K421" s="226"/>
      <c r="L421" s="52"/>
      <c r="M421" s="154"/>
      <c r="N421" s="227"/>
      <c r="O421" s="226"/>
      <c r="P421" s="52"/>
      <c r="Q421" s="154"/>
      <c r="R421" s="227"/>
      <c r="S421" s="226"/>
      <c r="T421" s="52"/>
      <c r="U421" s="154"/>
      <c r="V421" s="227"/>
      <c r="W421" s="226"/>
      <c r="X421" s="52"/>
      <c r="Y421" s="154"/>
      <c r="Z421" s="227"/>
      <c r="AA421" s="226"/>
      <c r="AB421" s="52"/>
      <c r="AC421" s="154"/>
      <c r="AD421" s="227"/>
      <c r="AE421" s="226"/>
      <c r="AF421" s="52"/>
      <c r="AG421" s="154"/>
      <c r="AH421" s="227"/>
      <c r="AI421" s="226"/>
      <c r="AJ421" s="52"/>
      <c r="AK421" s="154"/>
      <c r="AL421" s="227"/>
      <c r="AM421" s="226"/>
      <c r="AN421" s="52"/>
      <c r="AO421" s="154"/>
      <c r="AP421" s="227"/>
      <c r="AQ421" s="226"/>
      <c r="AR421" s="52"/>
      <c r="AS421" s="154"/>
      <c r="AT421" s="227"/>
      <c r="AU421" s="226"/>
      <c r="AV421" s="52"/>
      <c r="AW421" s="154"/>
      <c r="AX421" s="227"/>
      <c r="AY421" s="226"/>
      <c r="AZ421" s="52"/>
      <c r="BA421" s="154"/>
      <c r="BB421" s="267"/>
      <c r="BC421" s="34"/>
      <c r="BD421" s="608"/>
      <c r="BE421" s="608"/>
      <c r="BF421" s="608"/>
      <c r="BG421" s="608"/>
      <c r="BH421" s="608"/>
      <c r="BI421" s="608"/>
      <c r="BJ421" s="608"/>
      <c r="BK421" s="608"/>
      <c r="BL421" s="608"/>
      <c r="BM421" s="131"/>
      <c r="BN421" s="608"/>
      <c r="BP421" s="409"/>
    </row>
    <row r="422" spans="1:68" x14ac:dyDescent="0.2">
      <c r="A422" s="170"/>
      <c r="B422" s="128"/>
      <c r="C422" s="614">
        <f>'General Fund Budget Summary'!A105</f>
        <v>54020</v>
      </c>
      <c r="D422" s="614"/>
      <c r="E422" s="614" t="str">
        <f>'General Fund Budget Summary'!C105</f>
        <v>OT Expense</v>
      </c>
      <c r="F422" s="616" t="s">
        <v>554</v>
      </c>
      <c r="G422" s="617">
        <v>1</v>
      </c>
      <c r="H422" s="105" t="s">
        <v>36</v>
      </c>
      <c r="I422" s="618">
        <v>11800</v>
      </c>
      <c r="J422" s="619">
        <f t="shared" ref="J422:J428" si="1168">I422*G422</f>
        <v>11800</v>
      </c>
      <c r="K422" s="617"/>
      <c r="L422" s="248" t="str">
        <f t="shared" ref="L422:L429" si="1169">H422</f>
        <v>Fire</v>
      </c>
      <c r="M422" s="410"/>
      <c r="N422" s="212">
        <f t="shared" ref="N422:N429" si="1170">M422*K422</f>
        <v>0</v>
      </c>
      <c r="O422" s="211"/>
      <c r="P422" s="248" t="str">
        <f t="shared" ref="P422:P429" si="1171">L422</f>
        <v>Fire</v>
      </c>
      <c r="Q422" s="410"/>
      <c r="R422" s="212">
        <f t="shared" ref="R422:R429" si="1172">Q422*O422</f>
        <v>0</v>
      </c>
      <c r="S422" s="211">
        <v>1</v>
      </c>
      <c r="T422" s="248" t="str">
        <f t="shared" ref="T422:T429" si="1173">P422</f>
        <v>Fire</v>
      </c>
      <c r="U422" s="410">
        <v>0</v>
      </c>
      <c r="V422" s="212">
        <f t="shared" ref="V422:V429" si="1174">U422*S422</f>
        <v>0</v>
      </c>
      <c r="W422" s="211">
        <v>1</v>
      </c>
      <c r="X422" s="248" t="str">
        <f t="shared" ref="X422:X429" si="1175">T422</f>
        <v>Fire</v>
      </c>
      <c r="Y422" s="410">
        <v>0</v>
      </c>
      <c r="Z422" s="212">
        <f t="shared" ref="Z422:Z429" si="1176">Y422*W422</f>
        <v>0</v>
      </c>
      <c r="AA422" s="211">
        <v>1</v>
      </c>
      <c r="AB422" s="248" t="str">
        <f t="shared" ref="AB422:AB429" si="1177">X422</f>
        <v>Fire</v>
      </c>
      <c r="AC422" s="410">
        <v>0</v>
      </c>
      <c r="AD422" s="212">
        <f t="shared" ref="AD422:AD429" si="1178">AC422*AA422</f>
        <v>0</v>
      </c>
      <c r="AE422" s="211"/>
      <c r="AF422" s="248" t="str">
        <f t="shared" ref="AF422:AF429" si="1179">AB422</f>
        <v>Fire</v>
      </c>
      <c r="AG422" s="410"/>
      <c r="AH422" s="212">
        <f t="shared" ref="AH422:AH429" si="1180">AG422*AE422</f>
        <v>0</v>
      </c>
      <c r="AI422" s="211">
        <v>1</v>
      </c>
      <c r="AJ422" s="248" t="str">
        <f t="shared" ref="AJ422:AJ429" si="1181">AF422</f>
        <v>Fire</v>
      </c>
      <c r="AK422" s="410">
        <v>0</v>
      </c>
      <c r="AL422" s="212">
        <f t="shared" ref="AL422:AL429" si="1182">AK422*AI422</f>
        <v>0</v>
      </c>
      <c r="AM422" s="211">
        <v>1</v>
      </c>
      <c r="AN422" s="248" t="str">
        <f t="shared" ref="AN422:AN429" si="1183">AJ422</f>
        <v>Fire</v>
      </c>
      <c r="AO422" s="410">
        <v>0</v>
      </c>
      <c r="AP422" s="212">
        <f t="shared" ref="AP422:AP429" si="1184">AO422*AM422</f>
        <v>0</v>
      </c>
      <c r="AQ422" s="211">
        <v>1</v>
      </c>
      <c r="AR422" s="248" t="str">
        <f t="shared" ref="AR422:AR429" si="1185">AN422</f>
        <v>Fire</v>
      </c>
      <c r="AS422" s="410">
        <v>0</v>
      </c>
      <c r="AT422" s="212">
        <f t="shared" ref="AT422:AT429" si="1186">AS422*AQ422</f>
        <v>0</v>
      </c>
      <c r="AU422" s="211">
        <v>1</v>
      </c>
      <c r="AV422" s="248" t="str">
        <f t="shared" ref="AV422:AV429" si="1187">AR422</f>
        <v>Fire</v>
      </c>
      <c r="AW422" s="410">
        <v>0</v>
      </c>
      <c r="AX422" s="212">
        <f t="shared" ref="AX422:AX429" si="1188">AW422*AU422</f>
        <v>0</v>
      </c>
      <c r="AY422" s="211">
        <v>1</v>
      </c>
      <c r="AZ422" s="248" t="str">
        <f t="shared" ref="AZ422:AZ429" si="1189">AV422</f>
        <v>Fire</v>
      </c>
      <c r="BA422" s="618">
        <v>0</v>
      </c>
      <c r="BB422" s="620">
        <f t="shared" ref="BB422:BB428" si="1190">BA422*AY422</f>
        <v>0</v>
      </c>
      <c r="BC422" s="34"/>
      <c r="BD422" s="621">
        <f t="shared" ref="BD422:BD429" si="1191">SUM(BB422,AX422,AT422,AP422,AL422,AH422,AD422,Z422,R422,N422,J422,V422,)</f>
        <v>11800</v>
      </c>
      <c r="BE422" s="608"/>
      <c r="BF422" s="621">
        <v>9209.08</v>
      </c>
      <c r="BG422" s="608"/>
      <c r="BH422" s="621">
        <v>4893.6458000000002</v>
      </c>
      <c r="BI422" s="608"/>
      <c r="BJ422" s="621">
        <f>SUM(BF422,BH422)</f>
        <v>14102.7258</v>
      </c>
      <c r="BK422" s="608"/>
      <c r="BL422" s="621">
        <v>11800</v>
      </c>
      <c r="BM422" s="131"/>
      <c r="BN422" s="621">
        <v>9917.31</v>
      </c>
      <c r="BO422" s="409"/>
      <c r="BP422" s="409"/>
    </row>
    <row r="423" spans="1:68" x14ac:dyDescent="0.2">
      <c r="A423" s="170"/>
      <c r="B423" s="128"/>
      <c r="C423" s="41"/>
      <c r="D423" s="42"/>
      <c r="E423" s="42"/>
      <c r="F423" s="616" t="s">
        <v>555</v>
      </c>
      <c r="G423" s="617"/>
      <c r="H423" s="105" t="s">
        <v>36</v>
      </c>
      <c r="I423" s="618"/>
      <c r="J423" s="619">
        <f t="shared" si="1168"/>
        <v>0</v>
      </c>
      <c r="K423" s="617"/>
      <c r="L423" s="594" t="str">
        <f t="shared" si="1169"/>
        <v>Fire</v>
      </c>
      <c r="M423" s="592"/>
      <c r="N423" s="593">
        <f t="shared" si="1170"/>
        <v>0</v>
      </c>
      <c r="O423" s="590"/>
      <c r="P423" s="594" t="str">
        <f t="shared" si="1171"/>
        <v>Fire</v>
      </c>
      <c r="Q423" s="592"/>
      <c r="R423" s="593">
        <f t="shared" si="1172"/>
        <v>0</v>
      </c>
      <c r="S423" s="590"/>
      <c r="T423" s="594" t="str">
        <f t="shared" si="1173"/>
        <v>Fire</v>
      </c>
      <c r="U423" s="592"/>
      <c r="V423" s="593">
        <f t="shared" si="1174"/>
        <v>0</v>
      </c>
      <c r="W423" s="590"/>
      <c r="X423" s="594" t="str">
        <f t="shared" si="1175"/>
        <v>Fire</v>
      </c>
      <c r="Y423" s="592"/>
      <c r="Z423" s="593">
        <f t="shared" si="1176"/>
        <v>0</v>
      </c>
      <c r="AA423" s="590"/>
      <c r="AB423" s="594" t="str">
        <f t="shared" si="1177"/>
        <v>Fire</v>
      </c>
      <c r="AC423" s="592"/>
      <c r="AD423" s="593">
        <f t="shared" si="1178"/>
        <v>0</v>
      </c>
      <c r="AE423" s="590"/>
      <c r="AF423" s="594" t="str">
        <f t="shared" si="1179"/>
        <v>Fire</v>
      </c>
      <c r="AG423" s="592"/>
      <c r="AH423" s="593">
        <f t="shared" si="1180"/>
        <v>0</v>
      </c>
      <c r="AI423" s="590"/>
      <c r="AJ423" s="594" t="str">
        <f t="shared" si="1181"/>
        <v>Fire</v>
      </c>
      <c r="AK423" s="592"/>
      <c r="AL423" s="593">
        <f t="shared" si="1182"/>
        <v>0</v>
      </c>
      <c r="AM423" s="590"/>
      <c r="AN423" s="594" t="str">
        <f t="shared" si="1183"/>
        <v>Fire</v>
      </c>
      <c r="AO423" s="592"/>
      <c r="AP423" s="593">
        <f t="shared" si="1184"/>
        <v>0</v>
      </c>
      <c r="AQ423" s="590"/>
      <c r="AR423" s="594" t="str">
        <f t="shared" si="1185"/>
        <v>Fire</v>
      </c>
      <c r="AS423" s="592"/>
      <c r="AT423" s="593">
        <f t="shared" si="1186"/>
        <v>0</v>
      </c>
      <c r="AU423" s="590"/>
      <c r="AV423" s="594" t="str">
        <f t="shared" si="1187"/>
        <v>Fire</v>
      </c>
      <c r="AW423" s="592"/>
      <c r="AX423" s="593">
        <f t="shared" si="1188"/>
        <v>0</v>
      </c>
      <c r="AY423" s="590"/>
      <c r="AZ423" s="594" t="str">
        <f t="shared" si="1189"/>
        <v>Fire</v>
      </c>
      <c r="BA423" s="618"/>
      <c r="BB423" s="620">
        <f t="shared" si="1190"/>
        <v>0</v>
      </c>
      <c r="BC423" s="34"/>
      <c r="BD423" s="622">
        <f t="shared" si="1191"/>
        <v>0</v>
      </c>
      <c r="BE423" s="623"/>
      <c r="BF423" s="622">
        <v>0</v>
      </c>
      <c r="BG423" s="623"/>
      <c r="BH423" s="622">
        <v>0</v>
      </c>
      <c r="BI423" s="623"/>
      <c r="BJ423" s="622">
        <v>0</v>
      </c>
      <c r="BK423" s="623"/>
      <c r="BL423" s="622">
        <v>0</v>
      </c>
      <c r="BM423" s="131"/>
      <c r="BN423" s="622"/>
      <c r="BO423" s="409"/>
      <c r="BP423" s="409"/>
    </row>
    <row r="424" spans="1:68" x14ac:dyDescent="0.2">
      <c r="A424" s="170"/>
      <c r="B424" s="128"/>
      <c r="C424" s="41"/>
      <c r="D424" s="42"/>
      <c r="E424" s="42"/>
      <c r="F424" s="616" t="s">
        <v>159</v>
      </c>
      <c r="G424" s="617"/>
      <c r="H424" s="105" t="s">
        <v>36</v>
      </c>
      <c r="I424" s="618"/>
      <c r="J424" s="619">
        <f t="shared" si="1168"/>
        <v>0</v>
      </c>
      <c r="K424" s="617"/>
      <c r="L424" s="249" t="str">
        <f t="shared" si="1169"/>
        <v>Fire</v>
      </c>
      <c r="M424" s="411"/>
      <c r="N424" s="214">
        <f t="shared" si="1170"/>
        <v>0</v>
      </c>
      <c r="O424" s="213"/>
      <c r="P424" s="249" t="str">
        <f t="shared" si="1171"/>
        <v>Fire</v>
      </c>
      <c r="Q424" s="411"/>
      <c r="R424" s="214">
        <f t="shared" si="1172"/>
        <v>0</v>
      </c>
      <c r="S424" s="213"/>
      <c r="T424" s="249" t="str">
        <f t="shared" si="1173"/>
        <v>Fire</v>
      </c>
      <c r="U424" s="411"/>
      <c r="V424" s="214">
        <f t="shared" si="1174"/>
        <v>0</v>
      </c>
      <c r="W424" s="213"/>
      <c r="X424" s="249" t="str">
        <f t="shared" si="1175"/>
        <v>Fire</v>
      </c>
      <c r="Y424" s="411"/>
      <c r="Z424" s="214">
        <f t="shared" si="1176"/>
        <v>0</v>
      </c>
      <c r="AA424" s="213"/>
      <c r="AB424" s="249" t="str">
        <f t="shared" si="1177"/>
        <v>Fire</v>
      </c>
      <c r="AC424" s="411"/>
      <c r="AD424" s="214">
        <f t="shared" si="1178"/>
        <v>0</v>
      </c>
      <c r="AE424" s="213"/>
      <c r="AF424" s="249" t="str">
        <f t="shared" si="1179"/>
        <v>Fire</v>
      </c>
      <c r="AG424" s="411"/>
      <c r="AH424" s="214">
        <f t="shared" si="1180"/>
        <v>0</v>
      </c>
      <c r="AI424" s="213"/>
      <c r="AJ424" s="249" t="str">
        <f t="shared" si="1181"/>
        <v>Fire</v>
      </c>
      <c r="AK424" s="411"/>
      <c r="AL424" s="214">
        <f t="shared" si="1182"/>
        <v>0</v>
      </c>
      <c r="AM424" s="213"/>
      <c r="AN424" s="249" t="str">
        <f t="shared" si="1183"/>
        <v>Fire</v>
      </c>
      <c r="AO424" s="411"/>
      <c r="AP424" s="214">
        <f t="shared" si="1184"/>
        <v>0</v>
      </c>
      <c r="AQ424" s="213"/>
      <c r="AR424" s="249" t="str">
        <f t="shared" si="1185"/>
        <v>Fire</v>
      </c>
      <c r="AS424" s="411"/>
      <c r="AT424" s="214">
        <f t="shared" si="1186"/>
        <v>0</v>
      </c>
      <c r="AU424" s="213"/>
      <c r="AV424" s="249" t="str">
        <f t="shared" si="1187"/>
        <v>Fire</v>
      </c>
      <c r="AW424" s="411"/>
      <c r="AX424" s="214">
        <f t="shared" si="1188"/>
        <v>0</v>
      </c>
      <c r="AY424" s="213"/>
      <c r="AZ424" s="249" t="str">
        <f t="shared" si="1189"/>
        <v>Fire</v>
      </c>
      <c r="BA424" s="618"/>
      <c r="BB424" s="620">
        <f t="shared" si="1190"/>
        <v>0</v>
      </c>
      <c r="BC424" s="34"/>
      <c r="BD424" s="622">
        <f t="shared" si="1191"/>
        <v>0</v>
      </c>
      <c r="BE424" s="623"/>
      <c r="BF424" s="622">
        <v>0</v>
      </c>
      <c r="BG424" s="623"/>
      <c r="BH424" s="622">
        <v>0</v>
      </c>
      <c r="BI424" s="623"/>
      <c r="BJ424" s="622">
        <v>0</v>
      </c>
      <c r="BK424" s="623"/>
      <c r="BL424" s="622">
        <v>0</v>
      </c>
      <c r="BM424" s="131"/>
      <c r="BN424" s="622"/>
      <c r="BO424" s="409"/>
      <c r="BP424" s="409"/>
    </row>
    <row r="425" spans="1:68" s="409" customFormat="1" x14ac:dyDescent="0.2">
      <c r="A425" s="170"/>
      <c r="B425" s="128"/>
      <c r="C425" s="41"/>
      <c r="D425" s="42"/>
      <c r="E425" s="42"/>
      <c r="F425" s="616" t="s">
        <v>537</v>
      </c>
      <c r="G425" s="617"/>
      <c r="H425" s="105" t="s">
        <v>36</v>
      </c>
      <c r="I425" s="618"/>
      <c r="J425" s="619">
        <f t="shared" si="1168"/>
        <v>0</v>
      </c>
      <c r="K425" s="617"/>
      <c r="L425" s="594" t="str">
        <f t="shared" si="1169"/>
        <v>Fire</v>
      </c>
      <c r="M425" s="592"/>
      <c r="N425" s="593">
        <f t="shared" si="1170"/>
        <v>0</v>
      </c>
      <c r="O425" s="590"/>
      <c r="P425" s="594" t="str">
        <f t="shared" si="1171"/>
        <v>Fire</v>
      </c>
      <c r="Q425" s="592"/>
      <c r="R425" s="593">
        <f t="shared" si="1172"/>
        <v>0</v>
      </c>
      <c r="S425" s="590"/>
      <c r="T425" s="594" t="str">
        <f t="shared" si="1173"/>
        <v>Fire</v>
      </c>
      <c r="U425" s="592"/>
      <c r="V425" s="593">
        <f t="shared" si="1174"/>
        <v>0</v>
      </c>
      <c r="W425" s="590"/>
      <c r="X425" s="594" t="str">
        <f t="shared" si="1175"/>
        <v>Fire</v>
      </c>
      <c r="Y425" s="592"/>
      <c r="Z425" s="593">
        <f t="shared" si="1176"/>
        <v>0</v>
      </c>
      <c r="AA425" s="590"/>
      <c r="AB425" s="594" t="str">
        <f t="shared" si="1177"/>
        <v>Fire</v>
      </c>
      <c r="AC425" s="592"/>
      <c r="AD425" s="593">
        <f t="shared" si="1178"/>
        <v>0</v>
      </c>
      <c r="AE425" s="590"/>
      <c r="AF425" s="594" t="str">
        <f t="shared" si="1179"/>
        <v>Fire</v>
      </c>
      <c r="AG425" s="592"/>
      <c r="AH425" s="593">
        <f t="shared" si="1180"/>
        <v>0</v>
      </c>
      <c r="AI425" s="590"/>
      <c r="AJ425" s="594" t="str">
        <f t="shared" si="1181"/>
        <v>Fire</v>
      </c>
      <c r="AK425" s="592"/>
      <c r="AL425" s="593">
        <f t="shared" si="1182"/>
        <v>0</v>
      </c>
      <c r="AM425" s="590"/>
      <c r="AN425" s="594" t="str">
        <f t="shared" si="1183"/>
        <v>Fire</v>
      </c>
      <c r="AO425" s="592"/>
      <c r="AP425" s="593">
        <f t="shared" si="1184"/>
        <v>0</v>
      </c>
      <c r="AQ425" s="590"/>
      <c r="AR425" s="594" t="str">
        <f t="shared" si="1185"/>
        <v>Fire</v>
      </c>
      <c r="AS425" s="592"/>
      <c r="AT425" s="593">
        <f t="shared" si="1186"/>
        <v>0</v>
      </c>
      <c r="AU425" s="590"/>
      <c r="AV425" s="594" t="str">
        <f t="shared" si="1187"/>
        <v>Fire</v>
      </c>
      <c r="AW425" s="592"/>
      <c r="AX425" s="593">
        <f t="shared" si="1188"/>
        <v>0</v>
      </c>
      <c r="AY425" s="590"/>
      <c r="AZ425" s="594" t="str">
        <f t="shared" si="1189"/>
        <v>Fire</v>
      </c>
      <c r="BA425" s="618"/>
      <c r="BB425" s="620">
        <f t="shared" si="1190"/>
        <v>0</v>
      </c>
      <c r="BC425" s="34"/>
      <c r="BD425" s="622">
        <f t="shared" si="1191"/>
        <v>0</v>
      </c>
      <c r="BE425" s="623"/>
      <c r="BF425" s="622">
        <v>0</v>
      </c>
      <c r="BG425" s="623"/>
      <c r="BH425" s="622">
        <v>0</v>
      </c>
      <c r="BI425" s="623"/>
      <c r="BJ425" s="622">
        <v>0</v>
      </c>
      <c r="BK425" s="623"/>
      <c r="BL425" s="622">
        <v>0</v>
      </c>
      <c r="BM425" s="131"/>
      <c r="BN425" s="622"/>
    </row>
    <row r="426" spans="1:68" s="409" customFormat="1" x14ac:dyDescent="0.2">
      <c r="A426" s="170"/>
      <c r="B426" s="128"/>
      <c r="C426" s="41"/>
      <c r="D426" s="42"/>
      <c r="E426" s="42"/>
      <c r="F426" s="616" t="s">
        <v>538</v>
      </c>
      <c r="G426" s="617"/>
      <c r="H426" s="105" t="s">
        <v>36</v>
      </c>
      <c r="I426" s="618"/>
      <c r="J426" s="619">
        <f t="shared" si="1168"/>
        <v>0</v>
      </c>
      <c r="K426" s="617"/>
      <c r="L426" s="249" t="str">
        <f t="shared" si="1169"/>
        <v>Fire</v>
      </c>
      <c r="M426" s="411"/>
      <c r="N426" s="214">
        <f t="shared" si="1170"/>
        <v>0</v>
      </c>
      <c r="O426" s="213"/>
      <c r="P426" s="249" t="str">
        <f t="shared" si="1171"/>
        <v>Fire</v>
      </c>
      <c r="Q426" s="411"/>
      <c r="R426" s="214">
        <f t="shared" si="1172"/>
        <v>0</v>
      </c>
      <c r="S426" s="213"/>
      <c r="T426" s="249" t="str">
        <f t="shared" si="1173"/>
        <v>Fire</v>
      </c>
      <c r="U426" s="411"/>
      <c r="V426" s="214">
        <f t="shared" si="1174"/>
        <v>0</v>
      </c>
      <c r="W426" s="213"/>
      <c r="X426" s="249" t="str">
        <f t="shared" si="1175"/>
        <v>Fire</v>
      </c>
      <c r="Y426" s="411"/>
      <c r="Z426" s="214">
        <f t="shared" si="1176"/>
        <v>0</v>
      </c>
      <c r="AA426" s="213"/>
      <c r="AB426" s="249" t="str">
        <f t="shared" si="1177"/>
        <v>Fire</v>
      </c>
      <c r="AC426" s="411"/>
      <c r="AD426" s="214">
        <f t="shared" si="1178"/>
        <v>0</v>
      </c>
      <c r="AE426" s="213"/>
      <c r="AF426" s="249" t="str">
        <f t="shared" si="1179"/>
        <v>Fire</v>
      </c>
      <c r="AG426" s="411"/>
      <c r="AH426" s="214">
        <f t="shared" si="1180"/>
        <v>0</v>
      </c>
      <c r="AI426" s="213"/>
      <c r="AJ426" s="249" t="str">
        <f t="shared" si="1181"/>
        <v>Fire</v>
      </c>
      <c r="AK426" s="411"/>
      <c r="AL426" s="214">
        <f t="shared" si="1182"/>
        <v>0</v>
      </c>
      <c r="AM426" s="213"/>
      <c r="AN426" s="249" t="str">
        <f t="shared" si="1183"/>
        <v>Fire</v>
      </c>
      <c r="AO426" s="411"/>
      <c r="AP426" s="214">
        <f t="shared" si="1184"/>
        <v>0</v>
      </c>
      <c r="AQ426" s="213"/>
      <c r="AR426" s="249" t="str">
        <f t="shared" si="1185"/>
        <v>Fire</v>
      </c>
      <c r="AS426" s="411"/>
      <c r="AT426" s="214">
        <f t="shared" si="1186"/>
        <v>0</v>
      </c>
      <c r="AU426" s="213"/>
      <c r="AV426" s="249" t="str">
        <f t="shared" si="1187"/>
        <v>Fire</v>
      </c>
      <c r="AW426" s="411"/>
      <c r="AX426" s="214">
        <f t="shared" si="1188"/>
        <v>0</v>
      </c>
      <c r="AY426" s="213"/>
      <c r="AZ426" s="249" t="str">
        <f t="shared" si="1189"/>
        <v>Fire</v>
      </c>
      <c r="BA426" s="618"/>
      <c r="BB426" s="620">
        <f t="shared" si="1190"/>
        <v>0</v>
      </c>
      <c r="BC426" s="34"/>
      <c r="BD426" s="622">
        <f t="shared" si="1191"/>
        <v>0</v>
      </c>
      <c r="BE426" s="623"/>
      <c r="BF426" s="622">
        <v>0</v>
      </c>
      <c r="BG426" s="623"/>
      <c r="BH426" s="622">
        <v>0</v>
      </c>
      <c r="BI426" s="623"/>
      <c r="BJ426" s="622">
        <v>0</v>
      </c>
      <c r="BK426" s="623"/>
      <c r="BL426" s="622">
        <v>0</v>
      </c>
      <c r="BM426" s="131"/>
      <c r="BN426" s="622"/>
    </row>
    <row r="427" spans="1:68" s="409" customFormat="1" x14ac:dyDescent="0.2">
      <c r="A427" s="170"/>
      <c r="B427" s="128"/>
      <c r="C427" s="41"/>
      <c r="D427" s="42"/>
      <c r="E427" s="42"/>
      <c r="F427" s="616" t="s">
        <v>556</v>
      </c>
      <c r="G427" s="617"/>
      <c r="H427" s="105" t="s">
        <v>36</v>
      </c>
      <c r="I427" s="618"/>
      <c r="J427" s="619">
        <f t="shared" si="1168"/>
        <v>0</v>
      </c>
      <c r="K427" s="617"/>
      <c r="L427" s="594" t="str">
        <f t="shared" si="1169"/>
        <v>Fire</v>
      </c>
      <c r="M427" s="592"/>
      <c r="N427" s="593">
        <f t="shared" si="1170"/>
        <v>0</v>
      </c>
      <c r="O427" s="590"/>
      <c r="P427" s="594" t="str">
        <f t="shared" si="1171"/>
        <v>Fire</v>
      </c>
      <c r="Q427" s="592"/>
      <c r="R427" s="593">
        <f t="shared" si="1172"/>
        <v>0</v>
      </c>
      <c r="S427" s="590"/>
      <c r="T427" s="594" t="str">
        <f t="shared" si="1173"/>
        <v>Fire</v>
      </c>
      <c r="U427" s="592"/>
      <c r="V427" s="593">
        <f t="shared" si="1174"/>
        <v>0</v>
      </c>
      <c r="W427" s="590"/>
      <c r="X427" s="594" t="str">
        <f t="shared" si="1175"/>
        <v>Fire</v>
      </c>
      <c r="Y427" s="592"/>
      <c r="Z427" s="593">
        <f t="shared" si="1176"/>
        <v>0</v>
      </c>
      <c r="AA427" s="590"/>
      <c r="AB427" s="594" t="str">
        <f t="shared" si="1177"/>
        <v>Fire</v>
      </c>
      <c r="AC427" s="592"/>
      <c r="AD427" s="593">
        <f t="shared" si="1178"/>
        <v>0</v>
      </c>
      <c r="AE427" s="590"/>
      <c r="AF427" s="594" t="str">
        <f t="shared" si="1179"/>
        <v>Fire</v>
      </c>
      <c r="AG427" s="592"/>
      <c r="AH427" s="593">
        <f t="shared" si="1180"/>
        <v>0</v>
      </c>
      <c r="AI427" s="590"/>
      <c r="AJ427" s="594" t="str">
        <f t="shared" si="1181"/>
        <v>Fire</v>
      </c>
      <c r="AK427" s="592"/>
      <c r="AL427" s="593">
        <f t="shared" si="1182"/>
        <v>0</v>
      </c>
      <c r="AM427" s="590"/>
      <c r="AN427" s="594" t="str">
        <f t="shared" si="1183"/>
        <v>Fire</v>
      </c>
      <c r="AO427" s="592"/>
      <c r="AP427" s="593">
        <f t="shared" si="1184"/>
        <v>0</v>
      </c>
      <c r="AQ427" s="590"/>
      <c r="AR427" s="594" t="str">
        <f t="shared" si="1185"/>
        <v>Fire</v>
      </c>
      <c r="AS427" s="592"/>
      <c r="AT427" s="593">
        <f t="shared" si="1186"/>
        <v>0</v>
      </c>
      <c r="AU427" s="590"/>
      <c r="AV427" s="594" t="str">
        <f t="shared" si="1187"/>
        <v>Fire</v>
      </c>
      <c r="AW427" s="592"/>
      <c r="AX427" s="593">
        <f t="shared" si="1188"/>
        <v>0</v>
      </c>
      <c r="AY427" s="590"/>
      <c r="AZ427" s="594" t="str">
        <f t="shared" si="1189"/>
        <v>Fire</v>
      </c>
      <c r="BA427" s="618"/>
      <c r="BB427" s="620">
        <f t="shared" si="1190"/>
        <v>0</v>
      </c>
      <c r="BC427" s="34"/>
      <c r="BD427" s="622">
        <f t="shared" si="1191"/>
        <v>0</v>
      </c>
      <c r="BE427" s="623"/>
      <c r="BF427" s="622">
        <v>0</v>
      </c>
      <c r="BG427" s="623"/>
      <c r="BH427" s="622">
        <v>0</v>
      </c>
      <c r="BI427" s="623"/>
      <c r="BJ427" s="622">
        <v>0</v>
      </c>
      <c r="BK427" s="623"/>
      <c r="BL427" s="622">
        <v>0</v>
      </c>
      <c r="BM427" s="131"/>
      <c r="BN427" s="622"/>
    </row>
    <row r="428" spans="1:68" s="409" customFormat="1" x14ac:dyDescent="0.2">
      <c r="A428" s="170"/>
      <c r="B428" s="128"/>
      <c r="C428" s="41"/>
      <c r="D428" s="42"/>
      <c r="E428" s="42"/>
      <c r="F428" s="616"/>
      <c r="G428" s="617"/>
      <c r="H428" s="591"/>
      <c r="I428" s="618"/>
      <c r="J428" s="619">
        <f t="shared" si="1168"/>
        <v>0</v>
      </c>
      <c r="K428" s="617"/>
      <c r="L428" s="249">
        <f t="shared" si="1169"/>
        <v>0</v>
      </c>
      <c r="M428" s="411"/>
      <c r="N428" s="214">
        <f t="shared" si="1170"/>
        <v>0</v>
      </c>
      <c r="O428" s="213"/>
      <c r="P428" s="249">
        <f t="shared" si="1171"/>
        <v>0</v>
      </c>
      <c r="Q428" s="411"/>
      <c r="R428" s="214">
        <f t="shared" si="1172"/>
        <v>0</v>
      </c>
      <c r="S428" s="213"/>
      <c r="T428" s="249">
        <f t="shared" si="1173"/>
        <v>0</v>
      </c>
      <c r="U428" s="411"/>
      <c r="V428" s="214">
        <f t="shared" si="1174"/>
        <v>0</v>
      </c>
      <c r="W428" s="213"/>
      <c r="X428" s="249">
        <f t="shared" si="1175"/>
        <v>0</v>
      </c>
      <c r="Y428" s="411"/>
      <c r="Z428" s="214">
        <f t="shared" si="1176"/>
        <v>0</v>
      </c>
      <c r="AA428" s="213"/>
      <c r="AB428" s="249">
        <f t="shared" si="1177"/>
        <v>0</v>
      </c>
      <c r="AC428" s="411"/>
      <c r="AD428" s="214">
        <f t="shared" si="1178"/>
        <v>0</v>
      </c>
      <c r="AE428" s="213"/>
      <c r="AF428" s="249">
        <f t="shared" si="1179"/>
        <v>0</v>
      </c>
      <c r="AG428" s="411"/>
      <c r="AH428" s="214">
        <f t="shared" si="1180"/>
        <v>0</v>
      </c>
      <c r="AI428" s="213"/>
      <c r="AJ428" s="249">
        <f t="shared" si="1181"/>
        <v>0</v>
      </c>
      <c r="AK428" s="411"/>
      <c r="AL428" s="214">
        <f t="shared" si="1182"/>
        <v>0</v>
      </c>
      <c r="AM428" s="213"/>
      <c r="AN428" s="249">
        <f t="shared" si="1183"/>
        <v>0</v>
      </c>
      <c r="AO428" s="411"/>
      <c r="AP428" s="214">
        <f t="shared" si="1184"/>
        <v>0</v>
      </c>
      <c r="AQ428" s="213"/>
      <c r="AR428" s="249">
        <f t="shared" si="1185"/>
        <v>0</v>
      </c>
      <c r="AS428" s="411"/>
      <c r="AT428" s="214">
        <f t="shared" si="1186"/>
        <v>0</v>
      </c>
      <c r="AU428" s="213"/>
      <c r="AV428" s="249">
        <f t="shared" si="1187"/>
        <v>0</v>
      </c>
      <c r="AW428" s="411"/>
      <c r="AX428" s="214">
        <f t="shared" si="1188"/>
        <v>0</v>
      </c>
      <c r="AY428" s="213"/>
      <c r="AZ428" s="249">
        <f t="shared" si="1189"/>
        <v>0</v>
      </c>
      <c r="BA428" s="618"/>
      <c r="BB428" s="620">
        <f t="shared" si="1190"/>
        <v>0</v>
      </c>
      <c r="BC428" s="34"/>
      <c r="BD428" s="622">
        <f t="shared" si="1191"/>
        <v>0</v>
      </c>
      <c r="BE428" s="623"/>
      <c r="BF428" s="622">
        <v>0</v>
      </c>
      <c r="BG428" s="623"/>
      <c r="BH428" s="622">
        <v>0</v>
      </c>
      <c r="BI428" s="623"/>
      <c r="BJ428" s="622">
        <v>0</v>
      </c>
      <c r="BK428" s="623"/>
      <c r="BL428" s="622">
        <v>0</v>
      </c>
      <c r="BM428" s="131"/>
      <c r="BN428" s="622"/>
    </row>
    <row r="429" spans="1:68" x14ac:dyDescent="0.2">
      <c r="A429" s="170"/>
      <c r="B429" s="128"/>
      <c r="C429" s="41"/>
      <c r="D429" s="42"/>
      <c r="E429" s="42"/>
      <c r="F429" s="616"/>
      <c r="G429" s="617"/>
      <c r="H429" s="591"/>
      <c r="I429" s="618"/>
      <c r="J429" s="619">
        <f>G429*I429</f>
        <v>0</v>
      </c>
      <c r="K429" s="617"/>
      <c r="L429" s="249">
        <f t="shared" si="1169"/>
        <v>0</v>
      </c>
      <c r="M429" s="411"/>
      <c r="N429" s="214">
        <f t="shared" si="1170"/>
        <v>0</v>
      </c>
      <c r="O429" s="213"/>
      <c r="P429" s="249">
        <f t="shared" si="1171"/>
        <v>0</v>
      </c>
      <c r="Q429" s="411"/>
      <c r="R429" s="214">
        <f t="shared" si="1172"/>
        <v>0</v>
      </c>
      <c r="S429" s="213"/>
      <c r="T429" s="249">
        <f t="shared" si="1173"/>
        <v>0</v>
      </c>
      <c r="U429" s="411"/>
      <c r="V429" s="214">
        <f t="shared" si="1174"/>
        <v>0</v>
      </c>
      <c r="W429" s="213"/>
      <c r="X429" s="249">
        <f t="shared" si="1175"/>
        <v>0</v>
      </c>
      <c r="Y429" s="411"/>
      <c r="Z429" s="214">
        <f t="shared" si="1176"/>
        <v>0</v>
      </c>
      <c r="AA429" s="213"/>
      <c r="AB429" s="249">
        <f t="shared" si="1177"/>
        <v>0</v>
      </c>
      <c r="AC429" s="411"/>
      <c r="AD429" s="214">
        <f t="shared" si="1178"/>
        <v>0</v>
      </c>
      <c r="AE429" s="213"/>
      <c r="AF429" s="249">
        <f t="shared" si="1179"/>
        <v>0</v>
      </c>
      <c r="AG429" s="411"/>
      <c r="AH429" s="214">
        <f t="shared" si="1180"/>
        <v>0</v>
      </c>
      <c r="AI429" s="213"/>
      <c r="AJ429" s="249">
        <f t="shared" si="1181"/>
        <v>0</v>
      </c>
      <c r="AK429" s="411"/>
      <c r="AL429" s="214">
        <f t="shared" si="1182"/>
        <v>0</v>
      </c>
      <c r="AM429" s="213"/>
      <c r="AN429" s="249">
        <f t="shared" si="1183"/>
        <v>0</v>
      </c>
      <c r="AO429" s="411"/>
      <c r="AP429" s="214">
        <f t="shared" si="1184"/>
        <v>0</v>
      </c>
      <c r="AQ429" s="213"/>
      <c r="AR429" s="249">
        <f t="shared" si="1185"/>
        <v>0</v>
      </c>
      <c r="AS429" s="411"/>
      <c r="AT429" s="214">
        <f t="shared" si="1186"/>
        <v>0</v>
      </c>
      <c r="AU429" s="213"/>
      <c r="AV429" s="249">
        <f t="shared" si="1187"/>
        <v>0</v>
      </c>
      <c r="AW429" s="411"/>
      <c r="AX429" s="214">
        <f t="shared" si="1188"/>
        <v>0</v>
      </c>
      <c r="AY429" s="213"/>
      <c r="AZ429" s="249">
        <f t="shared" si="1189"/>
        <v>0</v>
      </c>
      <c r="BA429" s="618"/>
      <c r="BB429" s="620">
        <f>AY429*BA429</f>
        <v>0</v>
      </c>
      <c r="BC429" s="34"/>
      <c r="BD429" s="622">
        <f t="shared" si="1191"/>
        <v>0</v>
      </c>
      <c r="BE429" s="623"/>
      <c r="BF429" s="622">
        <v>0</v>
      </c>
      <c r="BG429" s="623"/>
      <c r="BH429" s="622">
        <v>0</v>
      </c>
      <c r="BI429" s="623"/>
      <c r="BJ429" s="622">
        <v>0</v>
      </c>
      <c r="BK429" s="623"/>
      <c r="BL429" s="622">
        <v>0</v>
      </c>
      <c r="BM429" s="131"/>
      <c r="BN429" s="622"/>
      <c r="BO429" s="409"/>
      <c r="BP429" s="409"/>
    </row>
    <row r="430" spans="1:68" x14ac:dyDescent="0.2">
      <c r="A430" s="170"/>
      <c r="B430" s="128"/>
      <c r="C430" s="48"/>
      <c r="D430" s="43"/>
      <c r="E430" s="43"/>
      <c r="F430" s="624"/>
      <c r="G430" s="581"/>
      <c r="H430" s="582"/>
      <c r="I430" s="104" t="s">
        <v>132</v>
      </c>
      <c r="J430" s="619">
        <f>SUM(J422:J429)</f>
        <v>11800</v>
      </c>
      <c r="K430" s="581"/>
      <c r="L430" s="582"/>
      <c r="M430" s="104" t="s">
        <v>118</v>
      </c>
      <c r="N430" s="619">
        <f>SUM(N422:N429)</f>
        <v>0</v>
      </c>
      <c r="O430" s="581"/>
      <c r="P430" s="582"/>
      <c r="Q430" s="625" t="s">
        <v>119</v>
      </c>
      <c r="R430" s="619">
        <f>SUM(R422:R429)</f>
        <v>0</v>
      </c>
      <c r="S430" s="581"/>
      <c r="T430" s="582"/>
      <c r="U430" s="625" t="s">
        <v>120</v>
      </c>
      <c r="V430" s="619">
        <f>SUM(V422:V429)</f>
        <v>0</v>
      </c>
      <c r="W430" s="581"/>
      <c r="X430" s="582"/>
      <c r="Y430" s="625" t="s">
        <v>121</v>
      </c>
      <c r="Z430" s="619">
        <f>SUM(Z422:Z429)</f>
        <v>0</v>
      </c>
      <c r="AA430" s="581"/>
      <c r="AB430" s="582"/>
      <c r="AC430" s="625" t="s">
        <v>122</v>
      </c>
      <c r="AD430" s="619">
        <f>SUM(AD422:AD429)</f>
        <v>0</v>
      </c>
      <c r="AE430" s="581"/>
      <c r="AF430" s="582"/>
      <c r="AG430" s="625" t="s">
        <v>123</v>
      </c>
      <c r="AH430" s="619">
        <f>SUM(AH422:AH429)</f>
        <v>0</v>
      </c>
      <c r="AI430" s="581"/>
      <c r="AJ430" s="582"/>
      <c r="AK430" s="625" t="s">
        <v>124</v>
      </c>
      <c r="AL430" s="619">
        <f>SUM(AL422:AL429)</f>
        <v>0</v>
      </c>
      <c r="AM430" s="581"/>
      <c r="AN430" s="582"/>
      <c r="AO430" s="625" t="s">
        <v>125</v>
      </c>
      <c r="AP430" s="619">
        <f>SUM(AP422:AP429)</f>
        <v>0</v>
      </c>
      <c r="AQ430" s="581"/>
      <c r="AR430" s="582"/>
      <c r="AS430" s="625" t="s">
        <v>126</v>
      </c>
      <c r="AT430" s="619">
        <f>SUM(AT422:AT429)</f>
        <v>0</v>
      </c>
      <c r="AU430" s="581"/>
      <c r="AV430" s="582"/>
      <c r="AW430" s="625" t="s">
        <v>127</v>
      </c>
      <c r="AX430" s="619">
        <f>SUM(AX422:AX429)</f>
        <v>0</v>
      </c>
      <c r="AY430" s="581"/>
      <c r="AZ430" s="582"/>
      <c r="BA430" s="625" t="s">
        <v>128</v>
      </c>
      <c r="BB430" s="620">
        <f>SUM(BB422:BB429)</f>
        <v>0</v>
      </c>
      <c r="BC430" s="34"/>
      <c r="BD430" s="57">
        <f>SUM(BD422:BD429)</f>
        <v>11800</v>
      </c>
      <c r="BE430" s="608"/>
      <c r="BF430" s="57">
        <f>SUM(BF422:BF429)</f>
        <v>9209.08</v>
      </c>
      <c r="BG430" s="608"/>
      <c r="BH430" s="57">
        <f>SUM(BH422:BH429)</f>
        <v>4893.6458000000002</v>
      </c>
      <c r="BI430" s="608"/>
      <c r="BJ430" s="57">
        <f>SUM(BJ422:BJ429)</f>
        <v>14102.7258</v>
      </c>
      <c r="BK430" s="608"/>
      <c r="BL430" s="57">
        <v>11800</v>
      </c>
      <c r="BM430" s="131"/>
      <c r="BN430" s="57">
        <f>SUM(BN422:BN429)</f>
        <v>9917.31</v>
      </c>
      <c r="BO430" s="409"/>
      <c r="BP430" s="409"/>
    </row>
    <row r="431" spans="1:68" s="27" customFormat="1" ht="5.0999999999999996" customHeight="1" x14ac:dyDescent="0.2">
      <c r="A431" s="170"/>
      <c r="B431" s="128"/>
      <c r="C431" s="32"/>
      <c r="F431" s="51"/>
      <c r="G431" s="226"/>
      <c r="H431" s="52"/>
      <c r="I431" s="154"/>
      <c r="J431" s="227"/>
      <c r="K431" s="226"/>
      <c r="L431" s="52"/>
      <c r="M431" s="154"/>
      <c r="N431" s="227"/>
      <c r="O431" s="226"/>
      <c r="P431" s="52"/>
      <c r="Q431" s="154"/>
      <c r="R431" s="227"/>
      <c r="S431" s="226"/>
      <c r="T431" s="52"/>
      <c r="U431" s="154"/>
      <c r="V431" s="227"/>
      <c r="W431" s="226"/>
      <c r="X431" s="52"/>
      <c r="Y431" s="154"/>
      <c r="Z431" s="227"/>
      <c r="AA431" s="226"/>
      <c r="AB431" s="52"/>
      <c r="AC431" s="154"/>
      <c r="AD431" s="227"/>
      <c r="AE431" s="226"/>
      <c r="AF431" s="52"/>
      <c r="AG431" s="154"/>
      <c r="AH431" s="227"/>
      <c r="AI431" s="226"/>
      <c r="AJ431" s="52"/>
      <c r="AK431" s="154"/>
      <c r="AL431" s="227"/>
      <c r="AM431" s="226"/>
      <c r="AN431" s="52"/>
      <c r="AO431" s="154"/>
      <c r="AP431" s="227"/>
      <c r="AQ431" s="226"/>
      <c r="AR431" s="52"/>
      <c r="AS431" s="154"/>
      <c r="AT431" s="227"/>
      <c r="AU431" s="226"/>
      <c r="AV431" s="52"/>
      <c r="AW431" s="154"/>
      <c r="AX431" s="227"/>
      <c r="AY431" s="226"/>
      <c r="AZ431" s="52"/>
      <c r="BA431" s="154"/>
      <c r="BB431" s="267"/>
      <c r="BC431" s="34"/>
      <c r="BD431" s="608"/>
      <c r="BE431" s="608"/>
      <c r="BF431" s="608"/>
      <c r="BG431" s="608"/>
      <c r="BH431" s="608"/>
      <c r="BI431" s="608"/>
      <c r="BJ431" s="608"/>
      <c r="BK431" s="608"/>
      <c r="BL431" s="608"/>
      <c r="BM431" s="131"/>
      <c r="BN431" s="608"/>
      <c r="BP431" s="409"/>
    </row>
    <row r="432" spans="1:68" x14ac:dyDescent="0.2">
      <c r="A432" s="170"/>
      <c r="B432" s="128"/>
      <c r="C432" s="614">
        <f>'General Fund Budget Summary'!A106</f>
        <v>54022</v>
      </c>
      <c r="D432" s="614"/>
      <c r="E432" s="614" t="str">
        <f>'General Fund Budget Summary'!C106</f>
        <v>20% Rule</v>
      </c>
      <c r="F432" s="616"/>
      <c r="G432" s="617">
        <v>1</v>
      </c>
      <c r="H432" s="105" t="s">
        <v>36</v>
      </c>
      <c r="I432" s="618">
        <v>0</v>
      </c>
      <c r="J432" s="619">
        <f>I432*G432</f>
        <v>0</v>
      </c>
      <c r="K432" s="617"/>
      <c r="L432" s="248" t="str">
        <f>H432</f>
        <v>Fire</v>
      </c>
      <c r="M432" s="410"/>
      <c r="N432" s="212">
        <f>M432*K432</f>
        <v>0</v>
      </c>
      <c r="O432" s="211"/>
      <c r="P432" s="248" t="str">
        <f>L432</f>
        <v>Fire</v>
      </c>
      <c r="Q432" s="410"/>
      <c r="R432" s="212">
        <f>Q432*O432</f>
        <v>0</v>
      </c>
      <c r="S432" s="211"/>
      <c r="T432" s="248" t="str">
        <f>P432</f>
        <v>Fire</v>
      </c>
      <c r="U432" s="410"/>
      <c r="V432" s="212">
        <f>U432*S432</f>
        <v>0</v>
      </c>
      <c r="W432" s="211"/>
      <c r="X432" s="248" t="str">
        <f>T432</f>
        <v>Fire</v>
      </c>
      <c r="Y432" s="410"/>
      <c r="Z432" s="212">
        <f>Y432*W432</f>
        <v>0</v>
      </c>
      <c r="AA432" s="211"/>
      <c r="AB432" s="248" t="str">
        <f>X432</f>
        <v>Fire</v>
      </c>
      <c r="AC432" s="410"/>
      <c r="AD432" s="212">
        <f>AC432*AA432</f>
        <v>0</v>
      </c>
      <c r="AE432" s="211"/>
      <c r="AF432" s="248" t="str">
        <f>AB432</f>
        <v>Fire</v>
      </c>
      <c r="AG432" s="410"/>
      <c r="AH432" s="212">
        <f>AG432*AE432</f>
        <v>0</v>
      </c>
      <c r="AI432" s="211"/>
      <c r="AJ432" s="248" t="str">
        <f>AF432</f>
        <v>Fire</v>
      </c>
      <c r="AK432" s="410"/>
      <c r="AL432" s="212">
        <f>AK432*AI432</f>
        <v>0</v>
      </c>
      <c r="AM432" s="211"/>
      <c r="AN432" s="248" t="str">
        <f>AJ432</f>
        <v>Fire</v>
      </c>
      <c r="AO432" s="410"/>
      <c r="AP432" s="212">
        <f>AO432*AM432</f>
        <v>0</v>
      </c>
      <c r="AQ432" s="211"/>
      <c r="AR432" s="248" t="str">
        <f>AN432</f>
        <v>Fire</v>
      </c>
      <c r="AS432" s="410"/>
      <c r="AT432" s="212">
        <f>AS432*AQ432</f>
        <v>0</v>
      </c>
      <c r="AU432" s="211"/>
      <c r="AV432" s="248" t="str">
        <f>AR432</f>
        <v>Fire</v>
      </c>
      <c r="AW432" s="410"/>
      <c r="AX432" s="212">
        <f>AW432*AU432</f>
        <v>0</v>
      </c>
      <c r="AY432" s="211"/>
      <c r="AZ432" s="248" t="str">
        <f>AV432</f>
        <v>Fire</v>
      </c>
      <c r="BA432" s="618"/>
      <c r="BB432" s="620">
        <f>BA432*AY432</f>
        <v>0</v>
      </c>
      <c r="BC432" s="34"/>
      <c r="BD432" s="621">
        <f>SUM(BB432,AX432,AT432,AP432,AL432,AH432,AD432,Z432,R432,N432,J432,V432,)</f>
        <v>0</v>
      </c>
      <c r="BE432" s="608"/>
      <c r="BF432" s="621">
        <v>0</v>
      </c>
      <c r="BG432" s="608"/>
      <c r="BH432" s="621">
        <v>0</v>
      </c>
      <c r="BI432" s="608"/>
      <c r="BJ432" s="621">
        <v>0</v>
      </c>
      <c r="BK432" s="608"/>
      <c r="BL432" s="621">
        <v>2000</v>
      </c>
      <c r="BM432" s="131"/>
      <c r="BN432" s="621">
        <v>0</v>
      </c>
      <c r="BO432" s="409"/>
      <c r="BP432" s="409"/>
    </row>
    <row r="433" spans="1:69" x14ac:dyDescent="0.2">
      <c r="A433" s="170"/>
      <c r="B433" s="128"/>
      <c r="C433" s="41"/>
      <c r="D433" s="42"/>
      <c r="E433" s="42"/>
      <c r="F433" s="616"/>
      <c r="G433" s="617"/>
      <c r="H433" s="591"/>
      <c r="I433" s="618"/>
      <c r="J433" s="619">
        <f>I433*G433</f>
        <v>0</v>
      </c>
      <c r="K433" s="617"/>
      <c r="L433" s="594">
        <f>H433</f>
        <v>0</v>
      </c>
      <c r="M433" s="592"/>
      <c r="N433" s="593">
        <f>M433*K433</f>
        <v>0</v>
      </c>
      <c r="O433" s="590"/>
      <c r="P433" s="594">
        <f>L433</f>
        <v>0</v>
      </c>
      <c r="Q433" s="592"/>
      <c r="R433" s="593">
        <f>Q433*O433</f>
        <v>0</v>
      </c>
      <c r="S433" s="590"/>
      <c r="T433" s="594">
        <f>P433</f>
        <v>0</v>
      </c>
      <c r="U433" s="592"/>
      <c r="V433" s="593">
        <f>U433*S433</f>
        <v>0</v>
      </c>
      <c r="W433" s="590"/>
      <c r="X433" s="594">
        <f>T433</f>
        <v>0</v>
      </c>
      <c r="Y433" s="592"/>
      <c r="Z433" s="593">
        <f>Y433*W433</f>
        <v>0</v>
      </c>
      <c r="AA433" s="590"/>
      <c r="AB433" s="594">
        <f>X433</f>
        <v>0</v>
      </c>
      <c r="AC433" s="592"/>
      <c r="AD433" s="593">
        <f>AC433*AA433</f>
        <v>0</v>
      </c>
      <c r="AE433" s="590"/>
      <c r="AF433" s="594">
        <f>AB433</f>
        <v>0</v>
      </c>
      <c r="AG433" s="592"/>
      <c r="AH433" s="593">
        <f>AG433*AE433</f>
        <v>0</v>
      </c>
      <c r="AI433" s="590"/>
      <c r="AJ433" s="594">
        <f>AF433</f>
        <v>0</v>
      </c>
      <c r="AK433" s="592"/>
      <c r="AL433" s="593">
        <f>AK433*AI433</f>
        <v>0</v>
      </c>
      <c r="AM433" s="590"/>
      <c r="AN433" s="594">
        <f>AJ433</f>
        <v>0</v>
      </c>
      <c r="AO433" s="592"/>
      <c r="AP433" s="593">
        <f>AO433*AM433</f>
        <v>0</v>
      </c>
      <c r="AQ433" s="590"/>
      <c r="AR433" s="594">
        <f>AN433</f>
        <v>0</v>
      </c>
      <c r="AS433" s="592"/>
      <c r="AT433" s="593">
        <f>AS433*AQ433</f>
        <v>0</v>
      </c>
      <c r="AU433" s="590"/>
      <c r="AV433" s="594">
        <f>AR433</f>
        <v>0</v>
      </c>
      <c r="AW433" s="592"/>
      <c r="AX433" s="593">
        <f>AW433*AU433</f>
        <v>0</v>
      </c>
      <c r="AY433" s="590"/>
      <c r="AZ433" s="594">
        <f>AV433</f>
        <v>0</v>
      </c>
      <c r="BA433" s="618"/>
      <c r="BB433" s="620">
        <f>BA433*AY433</f>
        <v>0</v>
      </c>
      <c r="BC433" s="34"/>
      <c r="BD433" s="622">
        <f>SUM(BB433,AX433,AT433,AP433,AL433,AH433,AD433,Z433,R433,N433,J433,V433,)</f>
        <v>0</v>
      </c>
      <c r="BE433" s="623"/>
      <c r="BF433" s="622">
        <v>0</v>
      </c>
      <c r="BG433" s="623"/>
      <c r="BH433" s="622">
        <v>0</v>
      </c>
      <c r="BI433" s="623"/>
      <c r="BJ433" s="622">
        <v>0</v>
      </c>
      <c r="BK433" s="623"/>
      <c r="BL433" s="622">
        <v>0</v>
      </c>
      <c r="BM433" s="131"/>
      <c r="BN433" s="622"/>
      <c r="BO433" s="409"/>
      <c r="BP433" s="409"/>
    </row>
    <row r="434" spans="1:69" x14ac:dyDescent="0.2">
      <c r="A434" s="170"/>
      <c r="B434" s="128"/>
      <c r="C434" s="41"/>
      <c r="D434" s="42"/>
      <c r="E434" s="42"/>
      <c r="F434" s="616"/>
      <c r="G434" s="617"/>
      <c r="H434" s="106"/>
      <c r="I434" s="618"/>
      <c r="J434" s="619">
        <f>I434*G434</f>
        <v>0</v>
      </c>
      <c r="K434" s="617"/>
      <c r="L434" s="249">
        <f>H434</f>
        <v>0</v>
      </c>
      <c r="M434" s="411"/>
      <c r="N434" s="214">
        <f>M434*K434</f>
        <v>0</v>
      </c>
      <c r="O434" s="213"/>
      <c r="P434" s="249">
        <f>L434</f>
        <v>0</v>
      </c>
      <c r="Q434" s="411"/>
      <c r="R434" s="214">
        <f>Q434*O434</f>
        <v>0</v>
      </c>
      <c r="S434" s="213"/>
      <c r="T434" s="249">
        <f>P434</f>
        <v>0</v>
      </c>
      <c r="U434" s="411"/>
      <c r="V434" s="214">
        <f>U434*S434</f>
        <v>0</v>
      </c>
      <c r="W434" s="213"/>
      <c r="X434" s="249">
        <f>T434</f>
        <v>0</v>
      </c>
      <c r="Y434" s="411"/>
      <c r="Z434" s="214">
        <f>Y434*W434</f>
        <v>0</v>
      </c>
      <c r="AA434" s="213"/>
      <c r="AB434" s="249">
        <f>X434</f>
        <v>0</v>
      </c>
      <c r="AC434" s="411"/>
      <c r="AD434" s="214">
        <f>AC434*AA434</f>
        <v>0</v>
      </c>
      <c r="AE434" s="213"/>
      <c r="AF434" s="249">
        <f>AB434</f>
        <v>0</v>
      </c>
      <c r="AG434" s="411"/>
      <c r="AH434" s="214">
        <f>AG434*AE434</f>
        <v>0</v>
      </c>
      <c r="AI434" s="213"/>
      <c r="AJ434" s="249">
        <f>AF434</f>
        <v>0</v>
      </c>
      <c r="AK434" s="411"/>
      <c r="AL434" s="214">
        <f>AK434*AI434</f>
        <v>0</v>
      </c>
      <c r="AM434" s="213"/>
      <c r="AN434" s="249">
        <f>AJ434</f>
        <v>0</v>
      </c>
      <c r="AO434" s="411"/>
      <c r="AP434" s="214">
        <f>AO434*AM434</f>
        <v>0</v>
      </c>
      <c r="AQ434" s="213"/>
      <c r="AR434" s="249">
        <f>AN434</f>
        <v>0</v>
      </c>
      <c r="AS434" s="411"/>
      <c r="AT434" s="214">
        <f>AS434*AQ434</f>
        <v>0</v>
      </c>
      <c r="AU434" s="213"/>
      <c r="AV434" s="249">
        <f>AR434</f>
        <v>0</v>
      </c>
      <c r="AW434" s="411"/>
      <c r="AX434" s="214">
        <f>AW434*AU434</f>
        <v>0</v>
      </c>
      <c r="AY434" s="213"/>
      <c r="AZ434" s="249">
        <f>AV434</f>
        <v>0</v>
      </c>
      <c r="BA434" s="618"/>
      <c r="BB434" s="620">
        <f>BA434*AY434</f>
        <v>0</v>
      </c>
      <c r="BC434" s="34"/>
      <c r="BD434" s="622">
        <f>SUM(BB434,AX434,AT434,AP434,AL434,AH434,AD434,Z434,R434,N434,J434,V434,)</f>
        <v>0</v>
      </c>
      <c r="BE434" s="623"/>
      <c r="BF434" s="622">
        <v>0</v>
      </c>
      <c r="BG434" s="623"/>
      <c r="BH434" s="622">
        <v>0</v>
      </c>
      <c r="BI434" s="623"/>
      <c r="BJ434" s="622">
        <v>0</v>
      </c>
      <c r="BK434" s="623"/>
      <c r="BL434" s="622">
        <v>0</v>
      </c>
      <c r="BM434" s="131"/>
      <c r="BN434" s="622"/>
      <c r="BP434" s="409"/>
    </row>
    <row r="435" spans="1:69" x14ac:dyDescent="0.2">
      <c r="A435" s="170"/>
      <c r="B435" s="128"/>
      <c r="C435" s="41"/>
      <c r="D435" s="42"/>
      <c r="E435" s="42"/>
      <c r="F435" s="616"/>
      <c r="G435" s="617"/>
      <c r="H435" s="106"/>
      <c r="I435" s="618"/>
      <c r="J435" s="619">
        <f>G435*I435</f>
        <v>0</v>
      </c>
      <c r="K435" s="617"/>
      <c r="L435" s="249">
        <f>H435</f>
        <v>0</v>
      </c>
      <c r="M435" s="411"/>
      <c r="N435" s="214">
        <f>M435*K435</f>
        <v>0</v>
      </c>
      <c r="O435" s="213"/>
      <c r="P435" s="249">
        <f>L435</f>
        <v>0</v>
      </c>
      <c r="Q435" s="411"/>
      <c r="R435" s="214">
        <f>Q435*O435</f>
        <v>0</v>
      </c>
      <c r="S435" s="213"/>
      <c r="T435" s="249">
        <f>P435</f>
        <v>0</v>
      </c>
      <c r="U435" s="411"/>
      <c r="V435" s="214">
        <f>U435*S435</f>
        <v>0</v>
      </c>
      <c r="W435" s="213"/>
      <c r="X435" s="249">
        <f>T435</f>
        <v>0</v>
      </c>
      <c r="Y435" s="411"/>
      <c r="Z435" s="214">
        <f>Y435*W435</f>
        <v>0</v>
      </c>
      <c r="AA435" s="213"/>
      <c r="AB435" s="249">
        <f>X435</f>
        <v>0</v>
      </c>
      <c r="AC435" s="411"/>
      <c r="AD435" s="214">
        <f>AC435*AA435</f>
        <v>0</v>
      </c>
      <c r="AE435" s="213"/>
      <c r="AF435" s="249">
        <f>AB435</f>
        <v>0</v>
      </c>
      <c r="AG435" s="411"/>
      <c r="AH435" s="214">
        <f>AG435*AE435</f>
        <v>0</v>
      </c>
      <c r="AI435" s="213"/>
      <c r="AJ435" s="249">
        <f>AF435</f>
        <v>0</v>
      </c>
      <c r="AK435" s="411"/>
      <c r="AL435" s="214">
        <f>AK435*AI435</f>
        <v>0</v>
      </c>
      <c r="AM435" s="213"/>
      <c r="AN435" s="249">
        <f>AJ435</f>
        <v>0</v>
      </c>
      <c r="AO435" s="411"/>
      <c r="AP435" s="214">
        <f>AO435*AM435</f>
        <v>0</v>
      </c>
      <c r="AQ435" s="213"/>
      <c r="AR435" s="249">
        <f>AN435</f>
        <v>0</v>
      </c>
      <c r="AS435" s="411"/>
      <c r="AT435" s="214">
        <f>AS435*AQ435</f>
        <v>0</v>
      </c>
      <c r="AU435" s="213"/>
      <c r="AV435" s="249">
        <f>AR435</f>
        <v>0</v>
      </c>
      <c r="AW435" s="411"/>
      <c r="AX435" s="214">
        <f>AW435*AU435</f>
        <v>0</v>
      </c>
      <c r="AY435" s="213"/>
      <c r="AZ435" s="249">
        <f>AV435</f>
        <v>0</v>
      </c>
      <c r="BA435" s="618"/>
      <c r="BB435" s="620">
        <f>AY435*BA435</f>
        <v>0</v>
      </c>
      <c r="BC435" s="34"/>
      <c r="BD435" s="622">
        <f>SUM(BB435,AX435,AT435,AP435,AL435,AH435,AD435,Z435,R435,N435,J435,V435,)</f>
        <v>0</v>
      </c>
      <c r="BE435" s="623"/>
      <c r="BF435" s="622">
        <v>0</v>
      </c>
      <c r="BG435" s="623"/>
      <c r="BH435" s="622">
        <v>0</v>
      </c>
      <c r="BI435" s="623"/>
      <c r="BJ435" s="622">
        <v>0</v>
      </c>
      <c r="BK435" s="623"/>
      <c r="BL435" s="622">
        <v>0</v>
      </c>
      <c r="BM435" s="131"/>
      <c r="BN435" s="622"/>
      <c r="BP435" s="409"/>
    </row>
    <row r="436" spans="1:69" x14ac:dyDescent="0.2">
      <c r="A436" s="170"/>
      <c r="B436" s="128"/>
      <c r="C436" s="48"/>
      <c r="D436" s="43"/>
      <c r="E436" s="43"/>
      <c r="F436" s="624"/>
      <c r="G436" s="581"/>
      <c r="H436" s="582"/>
      <c r="I436" s="104" t="s">
        <v>132</v>
      </c>
      <c r="J436" s="619">
        <f>SUM(J432:J435)</f>
        <v>0</v>
      </c>
      <c r="K436" s="581"/>
      <c r="L436" s="582"/>
      <c r="M436" s="104" t="s">
        <v>118</v>
      </c>
      <c r="N436" s="619">
        <f>SUM(N432:N435)</f>
        <v>0</v>
      </c>
      <c r="O436" s="581"/>
      <c r="P436" s="582"/>
      <c r="Q436" s="625" t="s">
        <v>119</v>
      </c>
      <c r="R436" s="619">
        <f>SUM(R432:R435)</f>
        <v>0</v>
      </c>
      <c r="S436" s="581"/>
      <c r="T436" s="582"/>
      <c r="U436" s="625" t="s">
        <v>120</v>
      </c>
      <c r="V436" s="619">
        <f>SUM(V432:V435)</f>
        <v>0</v>
      </c>
      <c r="W436" s="581"/>
      <c r="X436" s="582"/>
      <c r="Y436" s="625" t="s">
        <v>121</v>
      </c>
      <c r="Z436" s="619">
        <f>SUM(Z432:Z435)</f>
        <v>0</v>
      </c>
      <c r="AA436" s="581"/>
      <c r="AB436" s="582"/>
      <c r="AC436" s="625" t="s">
        <v>122</v>
      </c>
      <c r="AD436" s="619">
        <f>SUM(AD432:AD435)</f>
        <v>0</v>
      </c>
      <c r="AE436" s="581"/>
      <c r="AF436" s="582"/>
      <c r="AG436" s="625" t="s">
        <v>123</v>
      </c>
      <c r="AH436" s="619">
        <f>SUM(AH432:AH435)</f>
        <v>0</v>
      </c>
      <c r="AI436" s="581"/>
      <c r="AJ436" s="582"/>
      <c r="AK436" s="625" t="s">
        <v>124</v>
      </c>
      <c r="AL436" s="619">
        <f>SUM(AL432:AL435)</f>
        <v>0</v>
      </c>
      <c r="AM436" s="581"/>
      <c r="AN436" s="582"/>
      <c r="AO436" s="625" t="s">
        <v>125</v>
      </c>
      <c r="AP436" s="619">
        <f>SUM(AP432:AP435)</f>
        <v>0</v>
      </c>
      <c r="AQ436" s="581"/>
      <c r="AR436" s="582"/>
      <c r="AS436" s="625" t="s">
        <v>126</v>
      </c>
      <c r="AT436" s="619">
        <f>SUM(AT432:AT435)</f>
        <v>0</v>
      </c>
      <c r="AU436" s="581"/>
      <c r="AV436" s="582"/>
      <c r="AW436" s="625" t="s">
        <v>127</v>
      </c>
      <c r="AX436" s="619">
        <f>SUM(AX432:AX435)</f>
        <v>0</v>
      </c>
      <c r="AY436" s="581"/>
      <c r="AZ436" s="582"/>
      <c r="BA436" s="625" t="s">
        <v>128</v>
      </c>
      <c r="BB436" s="620">
        <f>SUM(BB432:BB435)</f>
        <v>0</v>
      </c>
      <c r="BC436" s="34"/>
      <c r="BD436" s="57">
        <f>SUM(BD432:BD435)</f>
        <v>0</v>
      </c>
      <c r="BE436" s="608"/>
      <c r="BF436" s="57">
        <f>SUM(BF432:BF435)</f>
        <v>0</v>
      </c>
      <c r="BG436" s="608"/>
      <c r="BH436" s="57">
        <f>SUM(BH432:BH435)</f>
        <v>0</v>
      </c>
      <c r="BI436" s="608"/>
      <c r="BJ436" s="57">
        <f>SUM(BJ432:BJ435)</f>
        <v>0</v>
      </c>
      <c r="BK436" s="608"/>
      <c r="BL436" s="57">
        <v>2000</v>
      </c>
      <c r="BM436" s="131"/>
      <c r="BN436" s="57">
        <f>SUM(BN432:BN435)</f>
        <v>0</v>
      </c>
      <c r="BP436" s="409"/>
    </row>
    <row r="437" spans="1:69" ht="5.0999999999999996" customHeight="1" x14ac:dyDescent="0.2">
      <c r="A437" s="170"/>
      <c r="B437" s="128"/>
      <c r="C437" s="609"/>
      <c r="D437" s="610"/>
      <c r="E437" s="611"/>
      <c r="F437" s="612"/>
      <c r="G437" s="603"/>
      <c r="H437" s="604"/>
      <c r="I437" s="605"/>
      <c r="J437" s="606"/>
      <c r="K437" s="603"/>
      <c r="L437" s="604"/>
      <c r="M437" s="605"/>
      <c r="N437" s="606"/>
      <c r="O437" s="603"/>
      <c r="P437" s="604"/>
      <c r="Q437" s="605"/>
      <c r="R437" s="606"/>
      <c r="S437" s="603"/>
      <c r="T437" s="604"/>
      <c r="U437" s="605"/>
      <c r="V437" s="606"/>
      <c r="W437" s="603"/>
      <c r="X437" s="604"/>
      <c r="Y437" s="605"/>
      <c r="Z437" s="606"/>
      <c r="AA437" s="603"/>
      <c r="AB437" s="604"/>
      <c r="AC437" s="605"/>
      <c r="AD437" s="606"/>
      <c r="AE437" s="603"/>
      <c r="AF437" s="604"/>
      <c r="AG437" s="605"/>
      <c r="AH437" s="606"/>
      <c r="AI437" s="603"/>
      <c r="AJ437" s="604"/>
      <c r="AK437" s="605"/>
      <c r="AL437" s="606"/>
      <c r="AM437" s="603"/>
      <c r="AN437" s="604"/>
      <c r="AO437" s="605"/>
      <c r="AP437" s="606"/>
      <c r="AQ437" s="603"/>
      <c r="AR437" s="604"/>
      <c r="AS437" s="605"/>
      <c r="AT437" s="606"/>
      <c r="AU437" s="603"/>
      <c r="AV437" s="604"/>
      <c r="AW437" s="605"/>
      <c r="AX437" s="606"/>
      <c r="AY437" s="603"/>
      <c r="AZ437" s="604"/>
      <c r="BA437" s="605"/>
      <c r="BB437" s="607"/>
      <c r="BC437" s="34"/>
      <c r="BD437" s="613"/>
      <c r="BE437" s="608"/>
      <c r="BF437" s="613"/>
      <c r="BG437" s="608"/>
      <c r="BH437" s="613"/>
      <c r="BI437" s="608"/>
      <c r="BJ437" s="613"/>
      <c r="BK437" s="608"/>
      <c r="BL437" s="613"/>
      <c r="BM437" s="131"/>
      <c r="BN437" s="613"/>
      <c r="BP437" s="409"/>
    </row>
    <row r="438" spans="1:69" x14ac:dyDescent="0.2">
      <c r="A438" s="170"/>
      <c r="B438" s="128"/>
      <c r="C438" s="614">
        <f>'General Fund Budget Summary'!A107</f>
        <v>54023</v>
      </c>
      <c r="D438" s="614"/>
      <c r="E438" s="614" t="str">
        <f>'General Fund Budget Summary'!C107</f>
        <v>Engineering Stipend</v>
      </c>
      <c r="F438" s="616"/>
      <c r="G438" s="617">
        <v>1</v>
      </c>
      <c r="H438" s="105" t="s">
        <v>36</v>
      </c>
      <c r="I438" s="618">
        <v>4000</v>
      </c>
      <c r="J438" s="619">
        <f>I438*G438</f>
        <v>4000</v>
      </c>
      <c r="K438" s="617">
        <v>1</v>
      </c>
      <c r="L438" s="248" t="str">
        <f>H438</f>
        <v>Fire</v>
      </c>
      <c r="M438" s="410"/>
      <c r="N438" s="212">
        <f>M438*K438</f>
        <v>0</v>
      </c>
      <c r="O438" s="211">
        <v>1</v>
      </c>
      <c r="P438" s="248" t="str">
        <f>L438</f>
        <v>Fire</v>
      </c>
      <c r="Q438" s="410">
        <v>0</v>
      </c>
      <c r="R438" s="212">
        <f>Q438*O438</f>
        <v>0</v>
      </c>
      <c r="S438" s="211">
        <v>1</v>
      </c>
      <c r="T438" s="248" t="str">
        <f>P438</f>
        <v>Fire</v>
      </c>
      <c r="U438" s="410">
        <v>0</v>
      </c>
      <c r="V438" s="212">
        <f>U438*S438</f>
        <v>0</v>
      </c>
      <c r="W438" s="211">
        <v>1</v>
      </c>
      <c r="X438" s="248" t="str">
        <f>T438</f>
        <v>Fire</v>
      </c>
      <c r="Y438" s="410">
        <v>0</v>
      </c>
      <c r="Z438" s="212">
        <f>Y438*W438</f>
        <v>0</v>
      </c>
      <c r="AA438" s="211">
        <v>1</v>
      </c>
      <c r="AB438" s="248" t="str">
        <f>X438</f>
        <v>Fire</v>
      </c>
      <c r="AC438" s="410">
        <v>0</v>
      </c>
      <c r="AD438" s="212">
        <f>AC438*AA438</f>
        <v>0</v>
      </c>
      <c r="AE438" s="211">
        <v>1</v>
      </c>
      <c r="AF438" s="248" t="str">
        <f>AB438</f>
        <v>Fire</v>
      </c>
      <c r="AG438" s="410">
        <v>0</v>
      </c>
      <c r="AH438" s="212">
        <f>AG438*AE438</f>
        <v>0</v>
      </c>
      <c r="AI438" s="211">
        <v>1</v>
      </c>
      <c r="AJ438" s="248" t="str">
        <f>AF438</f>
        <v>Fire</v>
      </c>
      <c r="AK438" s="410">
        <v>0</v>
      </c>
      <c r="AL438" s="212">
        <f>AK438*AI438</f>
        <v>0</v>
      </c>
      <c r="AM438" s="211">
        <v>1</v>
      </c>
      <c r="AN438" s="248" t="str">
        <f>AJ438</f>
        <v>Fire</v>
      </c>
      <c r="AO438" s="410">
        <v>0</v>
      </c>
      <c r="AP438" s="212">
        <f>AO438*AM438</f>
        <v>0</v>
      </c>
      <c r="AQ438" s="211">
        <v>1</v>
      </c>
      <c r="AR438" s="248" t="str">
        <f>AN438</f>
        <v>Fire</v>
      </c>
      <c r="AS438" s="410">
        <v>0</v>
      </c>
      <c r="AT438" s="212">
        <f>AS438*AQ438</f>
        <v>0</v>
      </c>
      <c r="AU438" s="211">
        <v>1</v>
      </c>
      <c r="AV438" s="248" t="str">
        <f>AR438</f>
        <v>Fire</v>
      </c>
      <c r="AW438" s="410">
        <v>0</v>
      </c>
      <c r="AX438" s="212">
        <f>AW438*AU438</f>
        <v>0</v>
      </c>
      <c r="AY438" s="211">
        <v>1</v>
      </c>
      <c r="AZ438" s="248" t="str">
        <f>AV438</f>
        <v>Fire</v>
      </c>
      <c r="BA438" s="410">
        <v>0</v>
      </c>
      <c r="BB438" s="620">
        <f>BA438*AY438</f>
        <v>0</v>
      </c>
      <c r="BC438" s="34"/>
      <c r="BD438" s="621">
        <f>SUM(BB438,AX438,AT438,AP438,AL438,AH438,AD438,Z438,R438,N438,J438,V438,)</f>
        <v>4000</v>
      </c>
      <c r="BE438" s="608"/>
      <c r="BF438" s="771">
        <v>3523.68</v>
      </c>
      <c r="BG438" s="608"/>
      <c r="BH438" s="621">
        <v>0</v>
      </c>
      <c r="BI438" s="608"/>
      <c r="BJ438" s="771">
        <f>SUM(BF438,BH438)</f>
        <v>3523.68</v>
      </c>
      <c r="BK438" s="772"/>
      <c r="BL438" s="771">
        <v>3000</v>
      </c>
      <c r="BM438" s="773"/>
      <c r="BN438" s="771">
        <v>3624.6</v>
      </c>
      <c r="BO438" s="718"/>
      <c r="BP438" s="718"/>
      <c r="BQ438" s="718"/>
    </row>
    <row r="439" spans="1:69" x14ac:dyDescent="0.2">
      <c r="A439" s="170"/>
      <c r="B439" s="128"/>
      <c r="C439" s="41"/>
      <c r="D439" s="42"/>
      <c r="E439" s="461"/>
      <c r="F439" s="616"/>
      <c r="G439" s="617"/>
      <c r="H439" s="591"/>
      <c r="I439" s="618"/>
      <c r="J439" s="619">
        <f>I439*G439</f>
        <v>0</v>
      </c>
      <c r="K439" s="617"/>
      <c r="L439" s="594">
        <f>H439</f>
        <v>0</v>
      </c>
      <c r="M439" s="592"/>
      <c r="N439" s="593">
        <f>M439*K439</f>
        <v>0</v>
      </c>
      <c r="O439" s="590"/>
      <c r="P439" s="594">
        <f>L439</f>
        <v>0</v>
      </c>
      <c r="Q439" s="592"/>
      <c r="R439" s="593">
        <f>Q439*O439</f>
        <v>0</v>
      </c>
      <c r="S439" s="590"/>
      <c r="T439" s="594">
        <f>P439</f>
        <v>0</v>
      </c>
      <c r="U439" s="592">
        <v>0</v>
      </c>
      <c r="V439" s="593">
        <f>U439*S439</f>
        <v>0</v>
      </c>
      <c r="W439" s="590"/>
      <c r="X439" s="594">
        <f>T439</f>
        <v>0</v>
      </c>
      <c r="Y439" s="592"/>
      <c r="Z439" s="593">
        <f>Y439*W439</f>
        <v>0</v>
      </c>
      <c r="AA439" s="590"/>
      <c r="AB439" s="594">
        <f>X439</f>
        <v>0</v>
      </c>
      <c r="AC439" s="592"/>
      <c r="AD439" s="593">
        <f>AC439*AA439</f>
        <v>0</v>
      </c>
      <c r="AE439" s="590"/>
      <c r="AF439" s="594">
        <f>AB439</f>
        <v>0</v>
      </c>
      <c r="AG439" s="592"/>
      <c r="AH439" s="593">
        <f>AG439*AE439</f>
        <v>0</v>
      </c>
      <c r="AI439" s="590"/>
      <c r="AJ439" s="594">
        <f>AF439</f>
        <v>0</v>
      </c>
      <c r="AK439" s="592"/>
      <c r="AL439" s="593">
        <f>AK439*AI439</f>
        <v>0</v>
      </c>
      <c r="AM439" s="590"/>
      <c r="AN439" s="594">
        <f>AJ439</f>
        <v>0</v>
      </c>
      <c r="AO439" s="592"/>
      <c r="AP439" s="593">
        <f>AO439*AM439</f>
        <v>0</v>
      </c>
      <c r="AQ439" s="590"/>
      <c r="AR439" s="594">
        <f>AN439</f>
        <v>0</v>
      </c>
      <c r="AS439" s="592"/>
      <c r="AT439" s="593">
        <f>AS439*AQ439</f>
        <v>0</v>
      </c>
      <c r="AU439" s="590"/>
      <c r="AV439" s="594">
        <f>AR439</f>
        <v>0</v>
      </c>
      <c r="AW439" s="592"/>
      <c r="AX439" s="593">
        <f>AW439*AU439</f>
        <v>0</v>
      </c>
      <c r="AY439" s="590"/>
      <c r="AZ439" s="594">
        <f>AV439</f>
        <v>0</v>
      </c>
      <c r="BA439" s="618"/>
      <c r="BB439" s="620">
        <f>BA439*AY439</f>
        <v>0</v>
      </c>
      <c r="BC439" s="34"/>
      <c r="BD439" s="622">
        <f>SUM(BB439,AX439,AT439,AP439,AL439,AH439,AD439,Z439,R439,N439,J439,V439,)</f>
        <v>0</v>
      </c>
      <c r="BE439" s="623"/>
      <c r="BF439" s="622">
        <v>0</v>
      </c>
      <c r="BG439" s="623"/>
      <c r="BH439" s="622">
        <v>0</v>
      </c>
      <c r="BI439" s="623"/>
      <c r="BJ439" s="622">
        <v>0</v>
      </c>
      <c r="BK439" s="623"/>
      <c r="BL439" s="622">
        <v>0</v>
      </c>
      <c r="BM439" s="131"/>
      <c r="BN439" s="622"/>
      <c r="BP439" s="409"/>
    </row>
    <row r="440" spans="1:69" x14ac:dyDescent="0.2">
      <c r="A440" s="170"/>
      <c r="B440" s="128"/>
      <c r="C440" s="41"/>
      <c r="D440" s="42"/>
      <c r="E440" s="42"/>
      <c r="F440" s="616"/>
      <c r="G440" s="617"/>
      <c r="H440" s="106"/>
      <c r="I440" s="618"/>
      <c r="J440" s="619">
        <f>I440*G440</f>
        <v>0</v>
      </c>
      <c r="K440" s="617"/>
      <c r="L440" s="249">
        <f>H440</f>
        <v>0</v>
      </c>
      <c r="M440" s="411"/>
      <c r="N440" s="214">
        <f>M440*K440</f>
        <v>0</v>
      </c>
      <c r="O440" s="213"/>
      <c r="P440" s="249">
        <f>L440</f>
        <v>0</v>
      </c>
      <c r="Q440" s="411"/>
      <c r="R440" s="214">
        <f>Q440*O440</f>
        <v>0</v>
      </c>
      <c r="S440" s="213"/>
      <c r="T440" s="249">
        <f>P440</f>
        <v>0</v>
      </c>
      <c r="U440" s="411"/>
      <c r="V440" s="214">
        <f>U440*S440</f>
        <v>0</v>
      </c>
      <c r="W440" s="213"/>
      <c r="X440" s="249">
        <f>T440</f>
        <v>0</v>
      </c>
      <c r="Y440" s="411"/>
      <c r="Z440" s="214">
        <f>Y440*W440</f>
        <v>0</v>
      </c>
      <c r="AA440" s="213"/>
      <c r="AB440" s="249">
        <f>X440</f>
        <v>0</v>
      </c>
      <c r="AC440" s="411"/>
      <c r="AD440" s="214">
        <f>AC440*AA440</f>
        <v>0</v>
      </c>
      <c r="AE440" s="213"/>
      <c r="AF440" s="249">
        <f>AB440</f>
        <v>0</v>
      </c>
      <c r="AG440" s="411"/>
      <c r="AH440" s="214">
        <f>AG440*AE440</f>
        <v>0</v>
      </c>
      <c r="AI440" s="213"/>
      <c r="AJ440" s="249">
        <f>AF440</f>
        <v>0</v>
      </c>
      <c r="AK440" s="411"/>
      <c r="AL440" s="214">
        <f>AK440*AI440</f>
        <v>0</v>
      </c>
      <c r="AM440" s="213"/>
      <c r="AN440" s="249">
        <f>AJ440</f>
        <v>0</v>
      </c>
      <c r="AO440" s="411"/>
      <c r="AP440" s="214">
        <f>AO440*AM440</f>
        <v>0</v>
      </c>
      <c r="AQ440" s="213"/>
      <c r="AR440" s="249">
        <f>AN440</f>
        <v>0</v>
      </c>
      <c r="AS440" s="411"/>
      <c r="AT440" s="214">
        <f>AS440*AQ440</f>
        <v>0</v>
      </c>
      <c r="AU440" s="213"/>
      <c r="AV440" s="249">
        <f>AR440</f>
        <v>0</v>
      </c>
      <c r="AW440" s="411"/>
      <c r="AX440" s="214">
        <f>AW440*AU440</f>
        <v>0</v>
      </c>
      <c r="AY440" s="213"/>
      <c r="AZ440" s="249">
        <f>AV440</f>
        <v>0</v>
      </c>
      <c r="BA440" s="618"/>
      <c r="BB440" s="620">
        <f>BA440*AY440</f>
        <v>0</v>
      </c>
      <c r="BC440" s="34"/>
      <c r="BD440" s="622">
        <f>SUM(BB440,AX440,AT440,AP440,AL440,AH440,AD440,Z440,R440,N440,J440,V440,)</f>
        <v>0</v>
      </c>
      <c r="BE440" s="623"/>
      <c r="BF440" s="622">
        <v>0</v>
      </c>
      <c r="BG440" s="623"/>
      <c r="BH440" s="622">
        <v>0</v>
      </c>
      <c r="BI440" s="623"/>
      <c r="BJ440" s="622">
        <v>0</v>
      </c>
      <c r="BK440" s="623"/>
      <c r="BL440" s="622">
        <v>0</v>
      </c>
      <c r="BM440" s="131"/>
      <c r="BN440" s="622"/>
      <c r="BP440" s="409"/>
    </row>
    <row r="441" spans="1:69" x14ac:dyDescent="0.2">
      <c r="A441" s="170"/>
      <c r="B441" s="128"/>
      <c r="C441" s="41"/>
      <c r="D441" s="42"/>
      <c r="E441" s="42"/>
      <c r="F441" s="616"/>
      <c r="G441" s="617"/>
      <c r="H441" s="106"/>
      <c r="I441" s="618"/>
      <c r="J441" s="619">
        <f>G441*I441</f>
        <v>0</v>
      </c>
      <c r="K441" s="617"/>
      <c r="L441" s="249">
        <f>H441</f>
        <v>0</v>
      </c>
      <c r="M441" s="411"/>
      <c r="N441" s="214">
        <f>M441*K441</f>
        <v>0</v>
      </c>
      <c r="O441" s="213"/>
      <c r="P441" s="249">
        <f>L441</f>
        <v>0</v>
      </c>
      <c r="Q441" s="411"/>
      <c r="R441" s="214">
        <f>Q441*O441</f>
        <v>0</v>
      </c>
      <c r="S441" s="213"/>
      <c r="T441" s="249">
        <f>P441</f>
        <v>0</v>
      </c>
      <c r="U441" s="411"/>
      <c r="V441" s="214">
        <f>U441*S441</f>
        <v>0</v>
      </c>
      <c r="W441" s="213"/>
      <c r="X441" s="249">
        <f>T441</f>
        <v>0</v>
      </c>
      <c r="Y441" s="411"/>
      <c r="Z441" s="214">
        <f>Y441*W441</f>
        <v>0</v>
      </c>
      <c r="AA441" s="213"/>
      <c r="AB441" s="249">
        <f>X441</f>
        <v>0</v>
      </c>
      <c r="AC441" s="411"/>
      <c r="AD441" s="214">
        <f>AC441*AA441</f>
        <v>0</v>
      </c>
      <c r="AE441" s="213"/>
      <c r="AF441" s="249">
        <f>AB441</f>
        <v>0</v>
      </c>
      <c r="AG441" s="411"/>
      <c r="AH441" s="214">
        <f>AG441*AE441</f>
        <v>0</v>
      </c>
      <c r="AI441" s="213"/>
      <c r="AJ441" s="249">
        <f>AF441</f>
        <v>0</v>
      </c>
      <c r="AK441" s="411"/>
      <c r="AL441" s="214">
        <f>AK441*AI441</f>
        <v>0</v>
      </c>
      <c r="AM441" s="213"/>
      <c r="AN441" s="249">
        <f>AJ441</f>
        <v>0</v>
      </c>
      <c r="AO441" s="411"/>
      <c r="AP441" s="214">
        <f>AO441*AM441</f>
        <v>0</v>
      </c>
      <c r="AQ441" s="213"/>
      <c r="AR441" s="249">
        <f>AN441</f>
        <v>0</v>
      </c>
      <c r="AS441" s="411"/>
      <c r="AT441" s="214">
        <f>AS441*AQ441</f>
        <v>0</v>
      </c>
      <c r="AU441" s="213"/>
      <c r="AV441" s="249">
        <f>AR441</f>
        <v>0</v>
      </c>
      <c r="AW441" s="411"/>
      <c r="AX441" s="214">
        <f>AW441*AU441</f>
        <v>0</v>
      </c>
      <c r="AY441" s="213"/>
      <c r="AZ441" s="249">
        <f>AV441</f>
        <v>0</v>
      </c>
      <c r="BA441" s="618"/>
      <c r="BB441" s="620">
        <f>AY441*BA441</f>
        <v>0</v>
      </c>
      <c r="BC441" s="34"/>
      <c r="BD441" s="622">
        <f>SUM(BB441,AX441,AT441,AP441,AL441,AH441,AD441,Z441,R441,N441,J441,V441,)</f>
        <v>0</v>
      </c>
      <c r="BE441" s="623"/>
      <c r="BF441" s="622">
        <v>0</v>
      </c>
      <c r="BG441" s="623"/>
      <c r="BH441" s="622">
        <v>0</v>
      </c>
      <c r="BI441" s="623"/>
      <c r="BJ441" s="622">
        <v>0</v>
      </c>
      <c r="BK441" s="623"/>
      <c r="BL441" s="622">
        <v>0</v>
      </c>
      <c r="BM441" s="131"/>
      <c r="BN441" s="622"/>
      <c r="BP441" s="409"/>
    </row>
    <row r="442" spans="1:69" x14ac:dyDescent="0.2">
      <c r="A442" s="170"/>
      <c r="B442" s="128"/>
      <c r="C442" s="48"/>
      <c r="D442" s="43"/>
      <c r="E442" s="43"/>
      <c r="F442" s="624"/>
      <c r="G442" s="581"/>
      <c r="H442" s="582"/>
      <c r="I442" s="104" t="s">
        <v>132</v>
      </c>
      <c r="J442" s="619">
        <f>SUM(J438:J441)</f>
        <v>4000</v>
      </c>
      <c r="K442" s="581"/>
      <c r="L442" s="582"/>
      <c r="M442" s="104" t="s">
        <v>118</v>
      </c>
      <c r="N442" s="619">
        <f>SUM(N438:N441)</f>
        <v>0</v>
      </c>
      <c r="O442" s="581"/>
      <c r="P442" s="582"/>
      <c r="Q442" s="625" t="s">
        <v>119</v>
      </c>
      <c r="R442" s="619">
        <f>SUM(R438:R441)</f>
        <v>0</v>
      </c>
      <c r="S442" s="581"/>
      <c r="T442" s="582"/>
      <c r="U442" s="625" t="s">
        <v>120</v>
      </c>
      <c r="V442" s="619">
        <f>SUM(V438:V441)</f>
        <v>0</v>
      </c>
      <c r="W442" s="581"/>
      <c r="X442" s="582"/>
      <c r="Y442" s="625" t="s">
        <v>121</v>
      </c>
      <c r="Z442" s="619">
        <f>SUM(Z438:Z441)</f>
        <v>0</v>
      </c>
      <c r="AA442" s="581"/>
      <c r="AB442" s="582"/>
      <c r="AC442" s="625" t="s">
        <v>122</v>
      </c>
      <c r="AD442" s="619">
        <f>SUM(AD438:AD441)</f>
        <v>0</v>
      </c>
      <c r="AE442" s="581"/>
      <c r="AF442" s="582"/>
      <c r="AG442" s="625" t="s">
        <v>123</v>
      </c>
      <c r="AH442" s="619">
        <f>SUM(AH438:AH441)</f>
        <v>0</v>
      </c>
      <c r="AI442" s="581"/>
      <c r="AJ442" s="582"/>
      <c r="AK442" s="625" t="s">
        <v>124</v>
      </c>
      <c r="AL442" s="619">
        <f>SUM(AL438:AL441)</f>
        <v>0</v>
      </c>
      <c r="AM442" s="581"/>
      <c r="AN442" s="582"/>
      <c r="AO442" s="625" t="s">
        <v>125</v>
      </c>
      <c r="AP442" s="619">
        <f>SUM(AP438:AP441)</f>
        <v>0</v>
      </c>
      <c r="AQ442" s="581"/>
      <c r="AR442" s="582"/>
      <c r="AS442" s="625" t="s">
        <v>126</v>
      </c>
      <c r="AT442" s="619">
        <f>SUM(AT438:AT441)</f>
        <v>0</v>
      </c>
      <c r="AU442" s="581"/>
      <c r="AV442" s="582"/>
      <c r="AW442" s="625" t="s">
        <v>127</v>
      </c>
      <c r="AX442" s="619">
        <f>SUM(AX438:AX441)</f>
        <v>0</v>
      </c>
      <c r="AY442" s="581"/>
      <c r="AZ442" s="582"/>
      <c r="BA442" s="625" t="s">
        <v>128</v>
      </c>
      <c r="BB442" s="620">
        <f>SUM(BB438:BB441)</f>
        <v>0</v>
      </c>
      <c r="BC442" s="34"/>
      <c r="BD442" s="57">
        <f>SUM(BD438:BD441)</f>
        <v>4000</v>
      </c>
      <c r="BE442" s="608"/>
      <c r="BF442" s="57">
        <f>SUM(BF438:BF441)</f>
        <v>3523.68</v>
      </c>
      <c r="BG442" s="608"/>
      <c r="BH442" s="57">
        <f>SUM(BH438:BH441)</f>
        <v>0</v>
      </c>
      <c r="BI442" s="608"/>
      <c r="BJ442" s="57">
        <f>SUM(BJ438:BJ441)</f>
        <v>3523.68</v>
      </c>
      <c r="BK442" s="608"/>
      <c r="BL442" s="57">
        <v>3000</v>
      </c>
      <c r="BM442" s="131"/>
      <c r="BN442" s="57">
        <f>SUM(BN438:BN441)</f>
        <v>3624.6</v>
      </c>
      <c r="BP442" s="409"/>
    </row>
    <row r="443" spans="1:69" s="27" customFormat="1" ht="5.0999999999999996" customHeight="1" x14ac:dyDescent="0.2">
      <c r="A443" s="170"/>
      <c r="B443" s="128"/>
      <c r="C443" s="32"/>
      <c r="F443" s="51"/>
      <c r="G443" s="226"/>
      <c r="H443" s="52"/>
      <c r="I443" s="154"/>
      <c r="J443" s="227"/>
      <c r="K443" s="226"/>
      <c r="L443" s="52"/>
      <c r="M443" s="154"/>
      <c r="N443" s="227"/>
      <c r="O443" s="226"/>
      <c r="P443" s="52"/>
      <c r="Q443" s="154"/>
      <c r="R443" s="227"/>
      <c r="S443" s="226"/>
      <c r="T443" s="52"/>
      <c r="U443" s="154"/>
      <c r="V443" s="227"/>
      <c r="W443" s="226"/>
      <c r="X443" s="52"/>
      <c r="Y443" s="154"/>
      <c r="Z443" s="227"/>
      <c r="AA443" s="226"/>
      <c r="AB443" s="52"/>
      <c r="AC443" s="154"/>
      <c r="AD443" s="227"/>
      <c r="AE443" s="226"/>
      <c r="AF443" s="52"/>
      <c r="AG443" s="154"/>
      <c r="AH443" s="227"/>
      <c r="AI443" s="226"/>
      <c r="AJ443" s="52"/>
      <c r="AK443" s="154"/>
      <c r="AL443" s="227"/>
      <c r="AM443" s="226"/>
      <c r="AN443" s="52"/>
      <c r="AO443" s="154"/>
      <c r="AP443" s="227"/>
      <c r="AQ443" s="226"/>
      <c r="AR443" s="52"/>
      <c r="AS443" s="154"/>
      <c r="AT443" s="227"/>
      <c r="AU443" s="226"/>
      <c r="AV443" s="52"/>
      <c r="AW443" s="154"/>
      <c r="AX443" s="227"/>
      <c r="AY443" s="226"/>
      <c r="AZ443" s="52"/>
      <c r="BA443" s="154"/>
      <c r="BB443" s="267"/>
      <c r="BC443" s="34"/>
      <c r="BD443" s="608"/>
      <c r="BE443" s="608"/>
      <c r="BF443" s="608"/>
      <c r="BG443" s="608"/>
      <c r="BH443" s="608"/>
      <c r="BI443" s="608"/>
      <c r="BJ443" s="608"/>
      <c r="BK443" s="608"/>
      <c r="BL443" s="608"/>
      <c r="BM443" s="131"/>
      <c r="BN443" s="608"/>
      <c r="BP443" s="409"/>
    </row>
    <row r="444" spans="1:69" x14ac:dyDescent="0.2">
      <c r="A444" s="170"/>
      <c r="B444" s="128"/>
      <c r="C444" s="614">
        <f>'General Fund Budget Summary'!A108</f>
        <v>54030</v>
      </c>
      <c r="D444" s="614"/>
      <c r="E444" s="694" t="str">
        <f>'General Fund Budget Summary'!C108</f>
        <v>Holiday Pay</v>
      </c>
      <c r="F444" s="616" t="s">
        <v>554</v>
      </c>
      <c r="G444" s="617">
        <v>1</v>
      </c>
      <c r="H444" s="105" t="s">
        <v>36</v>
      </c>
      <c r="I444" s="618">
        <v>848.9</v>
      </c>
      <c r="J444" s="619">
        <f>I444*G444</f>
        <v>848.9</v>
      </c>
      <c r="K444" s="617"/>
      <c r="L444" s="248" t="str">
        <f t="shared" ref="L444:L449" si="1192">H444</f>
        <v>Fire</v>
      </c>
      <c r="M444" s="410"/>
      <c r="N444" s="212">
        <f t="shared" ref="N444:N449" si="1193">M444*K444</f>
        <v>0</v>
      </c>
      <c r="O444" s="211"/>
      <c r="P444" s="248" t="str">
        <f t="shared" ref="P444:P449" si="1194">L444</f>
        <v>Fire</v>
      </c>
      <c r="Q444" s="410"/>
      <c r="R444" s="212">
        <f t="shared" ref="R444:R449" si="1195">Q444*O444</f>
        <v>0</v>
      </c>
      <c r="S444" s="211">
        <v>1</v>
      </c>
      <c r="T444" s="248" t="str">
        <f t="shared" ref="T444:T449" si="1196">P444</f>
        <v>Fire</v>
      </c>
      <c r="U444" s="410">
        <v>0</v>
      </c>
      <c r="V444" s="212">
        <f t="shared" ref="V444:V449" si="1197">U444*S444</f>
        <v>0</v>
      </c>
      <c r="W444" s="211">
        <v>1</v>
      </c>
      <c r="X444" s="248" t="str">
        <f t="shared" ref="X444:X449" si="1198">T444</f>
        <v>Fire</v>
      </c>
      <c r="Y444" s="410"/>
      <c r="Z444" s="212">
        <f t="shared" ref="Z444:Z449" si="1199">Y444*W444</f>
        <v>0</v>
      </c>
      <c r="AA444" s="211"/>
      <c r="AB444" s="248" t="str">
        <f t="shared" ref="AB444:AB449" si="1200">X444</f>
        <v>Fire</v>
      </c>
      <c r="AC444" s="410"/>
      <c r="AD444" s="212">
        <f t="shared" ref="AD444:AD449" si="1201">AC444*AA444</f>
        <v>0</v>
      </c>
      <c r="AE444" s="211">
        <v>1</v>
      </c>
      <c r="AF444" s="248" t="str">
        <f t="shared" ref="AF444:AF449" si="1202">AB444</f>
        <v>Fire</v>
      </c>
      <c r="AG444" s="410">
        <v>0</v>
      </c>
      <c r="AH444" s="212">
        <f t="shared" ref="AH444:AH449" si="1203">AG444*AE444</f>
        <v>0</v>
      </c>
      <c r="AI444" s="211">
        <v>1</v>
      </c>
      <c r="AJ444" s="248" t="str">
        <f t="shared" ref="AJ444:AJ449" si="1204">AF444</f>
        <v>Fire</v>
      </c>
      <c r="AK444" s="410"/>
      <c r="AL444" s="212">
        <f t="shared" ref="AL444:AL449" si="1205">AK444*AI444</f>
        <v>0</v>
      </c>
      <c r="AM444" s="211"/>
      <c r="AN444" s="248" t="str">
        <f t="shared" ref="AN444:AN449" si="1206">AJ444</f>
        <v>Fire</v>
      </c>
      <c r="AO444" s="410"/>
      <c r="AP444" s="212">
        <f t="shared" ref="AP444:AP449" si="1207">AO444*AM444</f>
        <v>0</v>
      </c>
      <c r="AQ444" s="211"/>
      <c r="AR444" s="248" t="str">
        <f t="shared" ref="AR444:AR449" si="1208">AN444</f>
        <v>Fire</v>
      </c>
      <c r="AS444" s="410"/>
      <c r="AT444" s="212">
        <f t="shared" ref="AT444:AT449" si="1209">AS444*AQ444</f>
        <v>0</v>
      </c>
      <c r="AU444" s="211">
        <v>1</v>
      </c>
      <c r="AV444" s="248" t="str">
        <f t="shared" ref="AV444:AV449" si="1210">AR444</f>
        <v>Fire</v>
      </c>
      <c r="AW444" s="410">
        <v>0</v>
      </c>
      <c r="AX444" s="212">
        <f t="shared" ref="AX444:AX449" si="1211">AW444*AU444</f>
        <v>0</v>
      </c>
      <c r="AY444" s="211"/>
      <c r="AZ444" s="248" t="str">
        <f t="shared" ref="AZ444:AZ449" si="1212">AV444</f>
        <v>Fire</v>
      </c>
      <c r="BA444" s="618"/>
      <c r="BB444" s="620">
        <f>BA444*AY444</f>
        <v>0</v>
      </c>
      <c r="BC444" s="34"/>
      <c r="BD444" s="621">
        <f t="shared" ref="BD444:BD449" si="1213">SUM(BB444,AX444,AT444,AP444,AL444,AH444,AD444,Z444,R444,N444,J444,V444,)</f>
        <v>848.9</v>
      </c>
      <c r="BE444" s="608"/>
      <c r="BF444" s="621">
        <v>750.4</v>
      </c>
      <c r="BG444" s="608"/>
      <c r="BH444" s="621">
        <v>0</v>
      </c>
      <c r="BI444" s="608"/>
      <c r="BJ444" s="621">
        <f>SUM(BF444,BH444)</f>
        <v>750.4</v>
      </c>
      <c r="BK444" s="608"/>
      <c r="BL444" s="621">
        <v>5122.25</v>
      </c>
      <c r="BM444" s="131"/>
      <c r="BN444" s="621">
        <v>641.76</v>
      </c>
      <c r="BP444" s="409"/>
    </row>
    <row r="445" spans="1:69" x14ac:dyDescent="0.2">
      <c r="A445" s="170"/>
      <c r="B445" s="128"/>
      <c r="C445" s="41"/>
      <c r="D445" s="42"/>
      <c r="E445" s="461"/>
      <c r="F445" s="616" t="s">
        <v>555</v>
      </c>
      <c r="G445" s="617">
        <v>1</v>
      </c>
      <c r="H445" s="105" t="s">
        <v>36</v>
      </c>
      <c r="I445" s="618">
        <v>848.9</v>
      </c>
      <c r="J445" s="619">
        <f>I445*G445</f>
        <v>848.9</v>
      </c>
      <c r="K445" s="617"/>
      <c r="L445" s="594" t="str">
        <f t="shared" si="1192"/>
        <v>Fire</v>
      </c>
      <c r="M445" s="592"/>
      <c r="N445" s="593">
        <f t="shared" si="1193"/>
        <v>0</v>
      </c>
      <c r="O445" s="590"/>
      <c r="P445" s="594" t="str">
        <f t="shared" si="1194"/>
        <v>Fire</v>
      </c>
      <c r="Q445" s="592"/>
      <c r="R445" s="593">
        <f t="shared" si="1195"/>
        <v>0</v>
      </c>
      <c r="S445" s="590"/>
      <c r="T445" s="594" t="str">
        <f t="shared" si="1196"/>
        <v>Fire</v>
      </c>
      <c r="U445" s="592"/>
      <c r="V445" s="593">
        <f t="shared" si="1197"/>
        <v>0</v>
      </c>
      <c r="W445" s="590"/>
      <c r="X445" s="594" t="str">
        <f t="shared" si="1198"/>
        <v>Fire</v>
      </c>
      <c r="Y445" s="592"/>
      <c r="Z445" s="593">
        <f t="shared" si="1199"/>
        <v>0</v>
      </c>
      <c r="AA445" s="590"/>
      <c r="AB445" s="594" t="str">
        <f t="shared" si="1200"/>
        <v>Fire</v>
      </c>
      <c r="AC445" s="592"/>
      <c r="AD445" s="593">
        <f t="shared" si="1201"/>
        <v>0</v>
      </c>
      <c r="AE445" s="590"/>
      <c r="AF445" s="594" t="str">
        <f t="shared" si="1202"/>
        <v>Fire</v>
      </c>
      <c r="AG445" s="592"/>
      <c r="AH445" s="593">
        <f t="shared" si="1203"/>
        <v>0</v>
      </c>
      <c r="AI445" s="590"/>
      <c r="AJ445" s="594" t="str">
        <f t="shared" si="1204"/>
        <v>Fire</v>
      </c>
      <c r="AK445" s="592"/>
      <c r="AL445" s="593">
        <f t="shared" si="1205"/>
        <v>0</v>
      </c>
      <c r="AM445" s="590"/>
      <c r="AN445" s="594" t="str">
        <f t="shared" si="1206"/>
        <v>Fire</v>
      </c>
      <c r="AO445" s="592"/>
      <c r="AP445" s="593">
        <f t="shared" si="1207"/>
        <v>0</v>
      </c>
      <c r="AQ445" s="590"/>
      <c r="AR445" s="594" t="str">
        <f t="shared" si="1208"/>
        <v>Fire</v>
      </c>
      <c r="AS445" s="592"/>
      <c r="AT445" s="593">
        <f t="shared" si="1209"/>
        <v>0</v>
      </c>
      <c r="AU445" s="590"/>
      <c r="AV445" s="594" t="str">
        <f t="shared" si="1210"/>
        <v>Fire</v>
      </c>
      <c r="AW445" s="592"/>
      <c r="AX445" s="593">
        <f t="shared" si="1211"/>
        <v>0</v>
      </c>
      <c r="AY445" s="590"/>
      <c r="AZ445" s="594" t="str">
        <f t="shared" si="1212"/>
        <v>Fire</v>
      </c>
      <c r="BA445" s="618"/>
      <c r="BB445" s="620">
        <f>BA445*AY445</f>
        <v>0</v>
      </c>
      <c r="BC445" s="34"/>
      <c r="BD445" s="622">
        <f t="shared" si="1213"/>
        <v>848.9</v>
      </c>
      <c r="BE445" s="623"/>
      <c r="BF445" s="622"/>
      <c r="BG445" s="623"/>
      <c r="BH445" s="622"/>
      <c r="BI445" s="623"/>
      <c r="BJ445" s="622"/>
      <c r="BK445" s="623"/>
      <c r="BL445" s="622"/>
      <c r="BM445" s="131"/>
      <c r="BN445" s="622"/>
      <c r="BP445" s="409"/>
    </row>
    <row r="446" spans="1:69" x14ac:dyDescent="0.2">
      <c r="A446" s="170"/>
      <c r="B446" s="128"/>
      <c r="C446" s="41"/>
      <c r="D446" s="42"/>
      <c r="E446" s="42"/>
      <c r="F446" s="616" t="s">
        <v>159</v>
      </c>
      <c r="G446" s="617">
        <v>1</v>
      </c>
      <c r="H446" s="105" t="s">
        <v>36</v>
      </c>
      <c r="I446" s="618">
        <v>874.37</v>
      </c>
      <c r="J446" s="619">
        <f>I446*G446</f>
        <v>874.37</v>
      </c>
      <c r="K446" s="617"/>
      <c r="L446" s="249" t="str">
        <f t="shared" si="1192"/>
        <v>Fire</v>
      </c>
      <c r="M446" s="411"/>
      <c r="N446" s="214">
        <f t="shared" si="1193"/>
        <v>0</v>
      </c>
      <c r="O446" s="213"/>
      <c r="P446" s="249" t="str">
        <f t="shared" si="1194"/>
        <v>Fire</v>
      </c>
      <c r="Q446" s="411"/>
      <c r="R446" s="214">
        <f t="shared" si="1195"/>
        <v>0</v>
      </c>
      <c r="S446" s="213"/>
      <c r="T446" s="249" t="str">
        <f t="shared" si="1196"/>
        <v>Fire</v>
      </c>
      <c r="U446" s="411"/>
      <c r="V446" s="214">
        <f t="shared" si="1197"/>
        <v>0</v>
      </c>
      <c r="W446" s="213"/>
      <c r="X446" s="249" t="str">
        <f t="shared" si="1198"/>
        <v>Fire</v>
      </c>
      <c r="Y446" s="411"/>
      <c r="Z446" s="214">
        <f t="shared" si="1199"/>
        <v>0</v>
      </c>
      <c r="AA446" s="213"/>
      <c r="AB446" s="249" t="str">
        <f t="shared" si="1200"/>
        <v>Fire</v>
      </c>
      <c r="AC446" s="411"/>
      <c r="AD446" s="214">
        <f t="shared" si="1201"/>
        <v>0</v>
      </c>
      <c r="AE446" s="213"/>
      <c r="AF446" s="249" t="str">
        <f t="shared" si="1202"/>
        <v>Fire</v>
      </c>
      <c r="AG446" s="411"/>
      <c r="AH446" s="214">
        <f t="shared" si="1203"/>
        <v>0</v>
      </c>
      <c r="AI446" s="213"/>
      <c r="AJ446" s="249" t="str">
        <f t="shared" si="1204"/>
        <v>Fire</v>
      </c>
      <c r="AK446" s="411"/>
      <c r="AL446" s="214">
        <f t="shared" si="1205"/>
        <v>0</v>
      </c>
      <c r="AM446" s="213"/>
      <c r="AN446" s="249" t="str">
        <f t="shared" si="1206"/>
        <v>Fire</v>
      </c>
      <c r="AO446" s="411"/>
      <c r="AP446" s="214">
        <f t="shared" si="1207"/>
        <v>0</v>
      </c>
      <c r="AQ446" s="213"/>
      <c r="AR446" s="249" t="str">
        <f t="shared" si="1208"/>
        <v>Fire</v>
      </c>
      <c r="AS446" s="411"/>
      <c r="AT446" s="214">
        <f t="shared" si="1209"/>
        <v>0</v>
      </c>
      <c r="AU446" s="213"/>
      <c r="AV446" s="249" t="str">
        <f t="shared" si="1210"/>
        <v>Fire</v>
      </c>
      <c r="AW446" s="411"/>
      <c r="AX446" s="214">
        <f t="shared" si="1211"/>
        <v>0</v>
      </c>
      <c r="AY446" s="213"/>
      <c r="AZ446" s="249" t="str">
        <f t="shared" si="1212"/>
        <v>Fire</v>
      </c>
      <c r="BA446" s="618"/>
      <c r="BB446" s="620">
        <f>BA446*AY446</f>
        <v>0</v>
      </c>
      <c r="BC446" s="34"/>
      <c r="BD446" s="622">
        <f t="shared" si="1213"/>
        <v>874.37</v>
      </c>
      <c r="BE446" s="623"/>
      <c r="BF446" s="622"/>
      <c r="BG446" s="623"/>
      <c r="BH446" s="622"/>
      <c r="BI446" s="623"/>
      <c r="BJ446" s="622"/>
      <c r="BK446" s="623"/>
      <c r="BL446" s="622"/>
      <c r="BM446" s="131"/>
      <c r="BN446" s="622"/>
      <c r="BP446" s="409"/>
    </row>
    <row r="447" spans="1:69" s="409" customFormat="1" x14ac:dyDescent="0.2">
      <c r="A447" s="170"/>
      <c r="B447" s="128"/>
      <c r="C447" s="41"/>
      <c r="D447" s="42"/>
      <c r="E447" s="461"/>
      <c r="F447" s="616" t="s">
        <v>537</v>
      </c>
      <c r="G447" s="617">
        <v>1</v>
      </c>
      <c r="H447" s="105" t="s">
        <v>36</v>
      </c>
      <c r="I447" s="618">
        <v>786.93</v>
      </c>
      <c r="J447" s="619">
        <f>I447*G447</f>
        <v>786.93</v>
      </c>
      <c r="K447" s="617"/>
      <c r="L447" s="594" t="str">
        <f t="shared" si="1192"/>
        <v>Fire</v>
      </c>
      <c r="M447" s="592"/>
      <c r="N447" s="593">
        <f t="shared" si="1193"/>
        <v>0</v>
      </c>
      <c r="O447" s="590"/>
      <c r="P447" s="594" t="str">
        <f t="shared" si="1194"/>
        <v>Fire</v>
      </c>
      <c r="Q447" s="592"/>
      <c r="R447" s="593">
        <f t="shared" si="1195"/>
        <v>0</v>
      </c>
      <c r="S447" s="590"/>
      <c r="T447" s="594" t="str">
        <f t="shared" si="1196"/>
        <v>Fire</v>
      </c>
      <c r="U447" s="592"/>
      <c r="V447" s="593">
        <f t="shared" si="1197"/>
        <v>0</v>
      </c>
      <c r="W447" s="590"/>
      <c r="X447" s="594" t="str">
        <f t="shared" si="1198"/>
        <v>Fire</v>
      </c>
      <c r="Y447" s="592"/>
      <c r="Z447" s="593">
        <f t="shared" si="1199"/>
        <v>0</v>
      </c>
      <c r="AA447" s="590"/>
      <c r="AB447" s="594" t="str">
        <f t="shared" si="1200"/>
        <v>Fire</v>
      </c>
      <c r="AC447" s="592"/>
      <c r="AD447" s="593">
        <f t="shared" si="1201"/>
        <v>0</v>
      </c>
      <c r="AE447" s="590"/>
      <c r="AF447" s="594" t="str">
        <f t="shared" si="1202"/>
        <v>Fire</v>
      </c>
      <c r="AG447" s="592"/>
      <c r="AH447" s="593">
        <f t="shared" si="1203"/>
        <v>0</v>
      </c>
      <c r="AI447" s="590"/>
      <c r="AJ447" s="594" t="str">
        <f t="shared" si="1204"/>
        <v>Fire</v>
      </c>
      <c r="AK447" s="592"/>
      <c r="AL447" s="593">
        <f t="shared" si="1205"/>
        <v>0</v>
      </c>
      <c r="AM447" s="590"/>
      <c r="AN447" s="594" t="str">
        <f t="shared" si="1206"/>
        <v>Fire</v>
      </c>
      <c r="AO447" s="592"/>
      <c r="AP447" s="593">
        <f t="shared" si="1207"/>
        <v>0</v>
      </c>
      <c r="AQ447" s="590"/>
      <c r="AR447" s="594" t="str">
        <f t="shared" si="1208"/>
        <v>Fire</v>
      </c>
      <c r="AS447" s="592"/>
      <c r="AT447" s="593">
        <f t="shared" si="1209"/>
        <v>0</v>
      </c>
      <c r="AU447" s="590"/>
      <c r="AV447" s="594" t="str">
        <f t="shared" si="1210"/>
        <v>Fire</v>
      </c>
      <c r="AW447" s="592"/>
      <c r="AX447" s="593">
        <f t="shared" si="1211"/>
        <v>0</v>
      </c>
      <c r="AY447" s="590"/>
      <c r="AZ447" s="594" t="str">
        <f t="shared" si="1212"/>
        <v>Fire</v>
      </c>
      <c r="BA447" s="618"/>
      <c r="BB447" s="620">
        <f>BA447*AY447</f>
        <v>0</v>
      </c>
      <c r="BC447" s="34"/>
      <c r="BD447" s="622">
        <f t="shared" si="1213"/>
        <v>786.93</v>
      </c>
      <c r="BE447" s="623"/>
      <c r="BF447" s="622"/>
      <c r="BG447" s="623"/>
      <c r="BH447" s="622"/>
      <c r="BI447" s="623"/>
      <c r="BJ447" s="622"/>
      <c r="BK447" s="623"/>
      <c r="BL447" s="622"/>
      <c r="BM447" s="131"/>
      <c r="BN447" s="622"/>
    </row>
    <row r="448" spans="1:69" s="409" customFormat="1" x14ac:dyDescent="0.2">
      <c r="A448" s="170"/>
      <c r="B448" s="128"/>
      <c r="C448" s="41"/>
      <c r="D448" s="42"/>
      <c r="E448" s="42"/>
      <c r="F448" s="616" t="s">
        <v>538</v>
      </c>
      <c r="G448" s="617">
        <v>1</v>
      </c>
      <c r="H448" s="105" t="s">
        <v>36</v>
      </c>
      <c r="I448" s="618">
        <v>786.93</v>
      </c>
      <c r="J448" s="619">
        <f>I448*G448</f>
        <v>786.93</v>
      </c>
      <c r="K448" s="617"/>
      <c r="L448" s="249" t="str">
        <f t="shared" si="1192"/>
        <v>Fire</v>
      </c>
      <c r="M448" s="411"/>
      <c r="N448" s="214">
        <f t="shared" si="1193"/>
        <v>0</v>
      </c>
      <c r="O448" s="213"/>
      <c r="P448" s="249" t="str">
        <f t="shared" si="1194"/>
        <v>Fire</v>
      </c>
      <c r="Q448" s="411"/>
      <c r="R448" s="214">
        <f t="shared" si="1195"/>
        <v>0</v>
      </c>
      <c r="S448" s="213"/>
      <c r="T448" s="249" t="str">
        <f t="shared" si="1196"/>
        <v>Fire</v>
      </c>
      <c r="U448" s="411"/>
      <c r="V448" s="214">
        <f t="shared" si="1197"/>
        <v>0</v>
      </c>
      <c r="W448" s="213"/>
      <c r="X448" s="249" t="str">
        <f t="shared" si="1198"/>
        <v>Fire</v>
      </c>
      <c r="Y448" s="411"/>
      <c r="Z448" s="214">
        <f t="shared" si="1199"/>
        <v>0</v>
      </c>
      <c r="AA448" s="213"/>
      <c r="AB448" s="249" t="str">
        <f t="shared" si="1200"/>
        <v>Fire</v>
      </c>
      <c r="AC448" s="411"/>
      <c r="AD448" s="214">
        <f t="shared" si="1201"/>
        <v>0</v>
      </c>
      <c r="AE448" s="213"/>
      <c r="AF448" s="249" t="str">
        <f t="shared" si="1202"/>
        <v>Fire</v>
      </c>
      <c r="AG448" s="411"/>
      <c r="AH448" s="214">
        <f t="shared" si="1203"/>
        <v>0</v>
      </c>
      <c r="AI448" s="213"/>
      <c r="AJ448" s="249" t="str">
        <f t="shared" si="1204"/>
        <v>Fire</v>
      </c>
      <c r="AK448" s="411"/>
      <c r="AL448" s="214">
        <f t="shared" si="1205"/>
        <v>0</v>
      </c>
      <c r="AM448" s="213"/>
      <c r="AN448" s="249" t="str">
        <f t="shared" si="1206"/>
        <v>Fire</v>
      </c>
      <c r="AO448" s="411"/>
      <c r="AP448" s="214">
        <f t="shared" si="1207"/>
        <v>0</v>
      </c>
      <c r="AQ448" s="213"/>
      <c r="AR448" s="249" t="str">
        <f t="shared" si="1208"/>
        <v>Fire</v>
      </c>
      <c r="AS448" s="411"/>
      <c r="AT448" s="214">
        <f t="shared" si="1209"/>
        <v>0</v>
      </c>
      <c r="AU448" s="213"/>
      <c r="AV448" s="249" t="str">
        <f t="shared" si="1210"/>
        <v>Fire</v>
      </c>
      <c r="AW448" s="411"/>
      <c r="AX448" s="214">
        <f t="shared" si="1211"/>
        <v>0</v>
      </c>
      <c r="AY448" s="213"/>
      <c r="AZ448" s="249" t="str">
        <f t="shared" si="1212"/>
        <v>Fire</v>
      </c>
      <c r="BA448" s="618"/>
      <c r="BB448" s="620">
        <f>BA448*AY448</f>
        <v>0</v>
      </c>
      <c r="BC448" s="34"/>
      <c r="BD448" s="622">
        <f t="shared" si="1213"/>
        <v>786.93</v>
      </c>
      <c r="BE448" s="623"/>
      <c r="BF448" s="622"/>
      <c r="BG448" s="623"/>
      <c r="BH448" s="622"/>
      <c r="BI448" s="623"/>
      <c r="BJ448" s="622"/>
      <c r="BK448" s="623"/>
      <c r="BL448" s="622"/>
      <c r="BM448" s="131"/>
      <c r="BN448" s="622"/>
    </row>
    <row r="449" spans="1:69" x14ac:dyDescent="0.2">
      <c r="A449" s="170"/>
      <c r="B449" s="128"/>
      <c r="C449" s="41"/>
      <c r="D449" s="42"/>
      <c r="E449" s="42"/>
      <c r="F449" s="616" t="s">
        <v>556</v>
      </c>
      <c r="G449" s="617">
        <v>1</v>
      </c>
      <c r="H449" s="105" t="s">
        <v>36</v>
      </c>
      <c r="I449" s="618">
        <v>764.01</v>
      </c>
      <c r="J449" s="619">
        <f>G449*I449</f>
        <v>764.01</v>
      </c>
      <c r="K449" s="617"/>
      <c r="L449" s="249" t="str">
        <f t="shared" si="1192"/>
        <v>Fire</v>
      </c>
      <c r="M449" s="411"/>
      <c r="N449" s="214">
        <f t="shared" si="1193"/>
        <v>0</v>
      </c>
      <c r="O449" s="213"/>
      <c r="P449" s="249" t="str">
        <f t="shared" si="1194"/>
        <v>Fire</v>
      </c>
      <c r="Q449" s="411"/>
      <c r="R449" s="214">
        <f t="shared" si="1195"/>
        <v>0</v>
      </c>
      <c r="S449" s="213"/>
      <c r="T449" s="249" t="str">
        <f t="shared" si="1196"/>
        <v>Fire</v>
      </c>
      <c r="U449" s="411"/>
      <c r="V449" s="214">
        <f t="shared" si="1197"/>
        <v>0</v>
      </c>
      <c r="W449" s="213"/>
      <c r="X449" s="249" t="str">
        <f t="shared" si="1198"/>
        <v>Fire</v>
      </c>
      <c r="Y449" s="411"/>
      <c r="Z449" s="214">
        <f t="shared" si="1199"/>
        <v>0</v>
      </c>
      <c r="AA449" s="213"/>
      <c r="AB449" s="249" t="str">
        <f t="shared" si="1200"/>
        <v>Fire</v>
      </c>
      <c r="AC449" s="411"/>
      <c r="AD449" s="214">
        <f t="shared" si="1201"/>
        <v>0</v>
      </c>
      <c r="AE449" s="213"/>
      <c r="AF449" s="249" t="str">
        <f t="shared" si="1202"/>
        <v>Fire</v>
      </c>
      <c r="AG449" s="411"/>
      <c r="AH449" s="214">
        <f t="shared" si="1203"/>
        <v>0</v>
      </c>
      <c r="AI449" s="213"/>
      <c r="AJ449" s="249" t="str">
        <f t="shared" si="1204"/>
        <v>Fire</v>
      </c>
      <c r="AK449" s="411"/>
      <c r="AL449" s="214">
        <f t="shared" si="1205"/>
        <v>0</v>
      </c>
      <c r="AM449" s="213"/>
      <c r="AN449" s="249" t="str">
        <f t="shared" si="1206"/>
        <v>Fire</v>
      </c>
      <c r="AO449" s="411"/>
      <c r="AP449" s="214">
        <f t="shared" si="1207"/>
        <v>0</v>
      </c>
      <c r="AQ449" s="213"/>
      <c r="AR449" s="249" t="str">
        <f t="shared" si="1208"/>
        <v>Fire</v>
      </c>
      <c r="AS449" s="411"/>
      <c r="AT449" s="214">
        <f t="shared" si="1209"/>
        <v>0</v>
      </c>
      <c r="AU449" s="213"/>
      <c r="AV449" s="249" t="str">
        <f t="shared" si="1210"/>
        <v>Fire</v>
      </c>
      <c r="AW449" s="411"/>
      <c r="AX449" s="214">
        <f t="shared" si="1211"/>
        <v>0</v>
      </c>
      <c r="AY449" s="213"/>
      <c r="AZ449" s="249" t="str">
        <f t="shared" si="1212"/>
        <v>Fire</v>
      </c>
      <c r="BA449" s="618"/>
      <c r="BB449" s="620">
        <f>AY449*BA449</f>
        <v>0</v>
      </c>
      <c r="BC449" s="34"/>
      <c r="BD449" s="622">
        <f t="shared" si="1213"/>
        <v>764.01</v>
      </c>
      <c r="BE449" s="623"/>
      <c r="BF449" s="622"/>
      <c r="BG449" s="623"/>
      <c r="BH449" s="622"/>
      <c r="BI449" s="623"/>
      <c r="BJ449" s="622"/>
      <c r="BK449" s="623"/>
      <c r="BL449" s="622"/>
      <c r="BM449" s="131"/>
      <c r="BN449" s="622"/>
      <c r="BP449" s="409"/>
    </row>
    <row r="450" spans="1:69" x14ac:dyDescent="0.2">
      <c r="A450" s="170"/>
      <c r="B450" s="128"/>
      <c r="C450" s="48"/>
      <c r="D450" s="43"/>
      <c r="E450" s="43"/>
      <c r="F450" s="624"/>
      <c r="G450" s="581"/>
      <c r="H450" s="582"/>
      <c r="I450" s="104" t="s">
        <v>132</v>
      </c>
      <c r="J450" s="619">
        <f>SUM(J444:J449)</f>
        <v>4910.04</v>
      </c>
      <c r="K450" s="581"/>
      <c r="L450" s="582"/>
      <c r="M450" s="104" t="s">
        <v>118</v>
      </c>
      <c r="N450" s="619">
        <f>SUM(N444:N449)</f>
        <v>0</v>
      </c>
      <c r="O450" s="581"/>
      <c r="P450" s="582"/>
      <c r="Q450" s="625" t="s">
        <v>119</v>
      </c>
      <c r="R450" s="619">
        <f>SUM(R444:R449)</f>
        <v>0</v>
      </c>
      <c r="S450" s="581"/>
      <c r="T450" s="582"/>
      <c r="U450" s="625" t="s">
        <v>120</v>
      </c>
      <c r="V450" s="619">
        <f>SUM(V444:V449)</f>
        <v>0</v>
      </c>
      <c r="W450" s="581"/>
      <c r="X450" s="582"/>
      <c r="Y450" s="625" t="s">
        <v>121</v>
      </c>
      <c r="Z450" s="619">
        <f>SUM(Z444:Z449)</f>
        <v>0</v>
      </c>
      <c r="AA450" s="581"/>
      <c r="AB450" s="582"/>
      <c r="AC450" s="625" t="s">
        <v>122</v>
      </c>
      <c r="AD450" s="619">
        <f>SUM(AD444:AD449)</f>
        <v>0</v>
      </c>
      <c r="AE450" s="581"/>
      <c r="AF450" s="582"/>
      <c r="AG450" s="625" t="s">
        <v>123</v>
      </c>
      <c r="AH450" s="619">
        <f>SUM(AH444:AH449)</f>
        <v>0</v>
      </c>
      <c r="AI450" s="581"/>
      <c r="AJ450" s="582"/>
      <c r="AK450" s="625" t="s">
        <v>124</v>
      </c>
      <c r="AL450" s="619">
        <f>SUM(AL444:AL449)</f>
        <v>0</v>
      </c>
      <c r="AM450" s="581"/>
      <c r="AN450" s="582"/>
      <c r="AO450" s="625" t="s">
        <v>125</v>
      </c>
      <c r="AP450" s="619">
        <f>SUM(AP444:AP449)</f>
        <v>0</v>
      </c>
      <c r="AQ450" s="581"/>
      <c r="AR450" s="582"/>
      <c r="AS450" s="625" t="s">
        <v>126</v>
      </c>
      <c r="AT450" s="619">
        <f>SUM(AT444:AT449)</f>
        <v>0</v>
      </c>
      <c r="AU450" s="581"/>
      <c r="AV450" s="582"/>
      <c r="AW450" s="625" t="s">
        <v>127</v>
      </c>
      <c r="AX450" s="619">
        <f>SUM(AX444:AX449)</f>
        <v>0</v>
      </c>
      <c r="AY450" s="581"/>
      <c r="AZ450" s="582"/>
      <c r="BA450" s="625" t="s">
        <v>128</v>
      </c>
      <c r="BB450" s="620">
        <f>SUM(BB444:BB449)</f>
        <v>0</v>
      </c>
      <c r="BC450" s="34"/>
      <c r="BD450" s="57">
        <f>SUM(BD444:BD449)</f>
        <v>4910.04</v>
      </c>
      <c r="BE450" s="608"/>
      <c r="BF450" s="57">
        <f>SUM(BF444:BF449)</f>
        <v>750.4</v>
      </c>
      <c r="BG450" s="608"/>
      <c r="BH450" s="57">
        <f>SUM(BH444:BH449)</f>
        <v>0</v>
      </c>
      <c r="BI450" s="608"/>
      <c r="BJ450" s="57">
        <f>SUM(BJ444:BJ449)</f>
        <v>750.4</v>
      </c>
      <c r="BK450" s="608"/>
      <c r="BL450" s="57">
        <v>5122.2500000000009</v>
      </c>
      <c r="BM450" s="131"/>
      <c r="BN450" s="57">
        <f>SUM(BN444:BN449)</f>
        <v>641.76</v>
      </c>
      <c r="BO450" s="409"/>
      <c r="BP450" s="409"/>
      <c r="BQ450" s="409"/>
    </row>
    <row r="451" spans="1:69" s="27" customFormat="1" ht="5.0999999999999996" customHeight="1" x14ac:dyDescent="0.2">
      <c r="A451" s="170"/>
      <c r="B451" s="128"/>
      <c r="C451" s="32"/>
      <c r="F451" s="51"/>
      <c r="G451" s="226"/>
      <c r="H451" s="52"/>
      <c r="I451" s="154"/>
      <c r="J451" s="227"/>
      <c r="K451" s="226"/>
      <c r="L451" s="52"/>
      <c r="M451" s="154"/>
      <c r="N451" s="227"/>
      <c r="O451" s="226"/>
      <c r="P451" s="52"/>
      <c r="Q451" s="154"/>
      <c r="R451" s="227"/>
      <c r="S451" s="226"/>
      <c r="T451" s="52"/>
      <c r="U451" s="154"/>
      <c r="V451" s="227"/>
      <c r="W451" s="226"/>
      <c r="X451" s="52"/>
      <c r="Y451" s="154"/>
      <c r="Z451" s="227"/>
      <c r="AA451" s="226"/>
      <c r="AB451" s="52"/>
      <c r="AC451" s="154"/>
      <c r="AD451" s="227"/>
      <c r="AE451" s="226"/>
      <c r="AF451" s="52"/>
      <c r="AG451" s="154"/>
      <c r="AH451" s="227"/>
      <c r="AI451" s="226"/>
      <c r="AJ451" s="52"/>
      <c r="AK451" s="154"/>
      <c r="AL451" s="227"/>
      <c r="AM451" s="226"/>
      <c r="AN451" s="52"/>
      <c r="AO451" s="154"/>
      <c r="AP451" s="227"/>
      <c r="AQ451" s="226"/>
      <c r="AR451" s="52"/>
      <c r="AS451" s="154"/>
      <c r="AT451" s="227"/>
      <c r="AU451" s="226"/>
      <c r="AV451" s="52"/>
      <c r="AW451" s="154"/>
      <c r="AX451" s="227"/>
      <c r="AY451" s="226"/>
      <c r="AZ451" s="52"/>
      <c r="BA451" s="154"/>
      <c r="BB451" s="267"/>
      <c r="BC451" s="34"/>
      <c r="BD451" s="608"/>
      <c r="BE451" s="608"/>
      <c r="BF451" s="608"/>
      <c r="BG451" s="608"/>
      <c r="BH451" s="608"/>
      <c r="BI451" s="608"/>
      <c r="BJ451" s="608"/>
      <c r="BK451" s="608"/>
      <c r="BL451" s="608"/>
      <c r="BM451" s="131"/>
      <c r="BN451" s="608"/>
      <c r="BP451" s="409"/>
    </row>
    <row r="452" spans="1:69" x14ac:dyDescent="0.2">
      <c r="A452" s="170"/>
      <c r="B452" s="128"/>
      <c r="C452" s="614">
        <f>'General Fund Budget Summary'!A109</f>
        <v>54031</v>
      </c>
      <c r="D452" s="614"/>
      <c r="E452" s="614" t="str">
        <f>'General Fund Budget Summary'!C109</f>
        <v>Volunteer Holiday Pay</v>
      </c>
      <c r="F452" s="616"/>
      <c r="G452" s="617">
        <v>1</v>
      </c>
      <c r="H452" s="105"/>
      <c r="I452" s="618">
        <v>150</v>
      </c>
      <c r="J452" s="619">
        <f>I452*G452</f>
        <v>150</v>
      </c>
      <c r="K452" s="617"/>
      <c r="L452" s="248">
        <f>H452</f>
        <v>0</v>
      </c>
      <c r="M452" s="410"/>
      <c r="N452" s="212">
        <f>M452*K452</f>
        <v>0</v>
      </c>
      <c r="O452" s="211"/>
      <c r="P452" s="248">
        <f>L452</f>
        <v>0</v>
      </c>
      <c r="Q452" s="410"/>
      <c r="R452" s="212">
        <f>Q452*O452</f>
        <v>0</v>
      </c>
      <c r="S452" s="211"/>
      <c r="T452" s="248">
        <f>P452</f>
        <v>0</v>
      </c>
      <c r="U452" s="410"/>
      <c r="V452" s="212">
        <f>U452*S452</f>
        <v>0</v>
      </c>
      <c r="W452" s="211"/>
      <c r="X452" s="248">
        <f>T452</f>
        <v>0</v>
      </c>
      <c r="Y452" s="410"/>
      <c r="Z452" s="212">
        <f>Y452*W452</f>
        <v>0</v>
      </c>
      <c r="AA452" s="211"/>
      <c r="AB452" s="248">
        <f>X452</f>
        <v>0</v>
      </c>
      <c r="AC452" s="410"/>
      <c r="AD452" s="212">
        <f>AC452*AA452</f>
        <v>0</v>
      </c>
      <c r="AE452" s="211">
        <v>1</v>
      </c>
      <c r="AF452" s="248">
        <f>AB452</f>
        <v>0</v>
      </c>
      <c r="AG452" s="410">
        <v>0</v>
      </c>
      <c r="AH452" s="212">
        <f>AG452*AE452</f>
        <v>0</v>
      </c>
      <c r="AI452" s="211"/>
      <c r="AJ452" s="248">
        <f>AF452</f>
        <v>0</v>
      </c>
      <c r="AK452" s="410"/>
      <c r="AL452" s="212">
        <f>AK452*AI452</f>
        <v>0</v>
      </c>
      <c r="AM452" s="211"/>
      <c r="AN452" s="248">
        <f>AJ452</f>
        <v>0</v>
      </c>
      <c r="AO452" s="410"/>
      <c r="AP452" s="212">
        <f>AO452*AM452</f>
        <v>0</v>
      </c>
      <c r="AQ452" s="211"/>
      <c r="AR452" s="248">
        <f>AN452</f>
        <v>0</v>
      </c>
      <c r="AS452" s="410"/>
      <c r="AT452" s="212">
        <f>AS452*AQ452</f>
        <v>0</v>
      </c>
      <c r="AU452" s="211"/>
      <c r="AV452" s="248">
        <f>AR452</f>
        <v>0</v>
      </c>
      <c r="AW452" s="410"/>
      <c r="AX452" s="212">
        <f>AW452*AU452</f>
        <v>0</v>
      </c>
      <c r="AY452" s="211"/>
      <c r="AZ452" s="248">
        <f>AV452</f>
        <v>0</v>
      </c>
      <c r="BA452" s="618"/>
      <c r="BB452" s="620">
        <f>BA452*AY452</f>
        <v>0</v>
      </c>
      <c r="BC452" s="34"/>
      <c r="BD452" s="621">
        <f>SUM(BB452,AX452,AT452,AP452,AL452,AH452,AD452,Z452,R452,N452,J452,V452,)</f>
        <v>150</v>
      </c>
      <c r="BE452" s="608"/>
      <c r="BF452" s="621">
        <v>74.88</v>
      </c>
      <c r="BG452" s="608"/>
      <c r="BH452" s="621">
        <v>0</v>
      </c>
      <c r="BI452" s="608"/>
      <c r="BJ452" s="621">
        <f>SUM(BF452,BH452)</f>
        <v>74.88</v>
      </c>
      <c r="BK452" s="608"/>
      <c r="BL452" s="621">
        <v>150</v>
      </c>
      <c r="BM452" s="131"/>
      <c r="BN452" s="621">
        <v>99.84</v>
      </c>
      <c r="BO452" s="409"/>
      <c r="BP452" s="409"/>
      <c r="BQ452" s="409"/>
    </row>
    <row r="453" spans="1:69" x14ac:dyDescent="0.2">
      <c r="A453" s="170"/>
      <c r="B453" s="128"/>
      <c r="C453" s="41"/>
      <c r="D453" s="42"/>
      <c r="E453" s="42"/>
      <c r="F453" s="616"/>
      <c r="G453" s="617"/>
      <c r="H453" s="591"/>
      <c r="I453" s="618"/>
      <c r="J453" s="619">
        <f>I453*G453</f>
        <v>0</v>
      </c>
      <c r="K453" s="617"/>
      <c r="L453" s="594">
        <f>H453</f>
        <v>0</v>
      </c>
      <c r="M453" s="592"/>
      <c r="N453" s="593">
        <f>M453*K453</f>
        <v>0</v>
      </c>
      <c r="O453" s="590"/>
      <c r="P453" s="594">
        <f>L453</f>
        <v>0</v>
      </c>
      <c r="Q453" s="592"/>
      <c r="R453" s="593">
        <f>Q453*O453</f>
        <v>0</v>
      </c>
      <c r="S453" s="590"/>
      <c r="T453" s="594">
        <f>P453</f>
        <v>0</v>
      </c>
      <c r="U453" s="592"/>
      <c r="V453" s="593">
        <f>U453*S453</f>
        <v>0</v>
      </c>
      <c r="W453" s="590"/>
      <c r="X453" s="594">
        <f>T453</f>
        <v>0</v>
      </c>
      <c r="Y453" s="592"/>
      <c r="Z453" s="593">
        <f>Y453*W453</f>
        <v>0</v>
      </c>
      <c r="AA453" s="590"/>
      <c r="AB453" s="594">
        <f>X453</f>
        <v>0</v>
      </c>
      <c r="AC453" s="592"/>
      <c r="AD453" s="593">
        <f>AC453*AA453</f>
        <v>0</v>
      </c>
      <c r="AE453" s="590"/>
      <c r="AF453" s="594">
        <f>AB453</f>
        <v>0</v>
      </c>
      <c r="AG453" s="592"/>
      <c r="AH453" s="593">
        <f>AG453*AE453</f>
        <v>0</v>
      </c>
      <c r="AI453" s="590"/>
      <c r="AJ453" s="594">
        <f>AF453</f>
        <v>0</v>
      </c>
      <c r="AK453" s="592"/>
      <c r="AL453" s="593">
        <f>AK453*AI453</f>
        <v>0</v>
      </c>
      <c r="AM453" s="590"/>
      <c r="AN453" s="594">
        <f>AJ453</f>
        <v>0</v>
      </c>
      <c r="AO453" s="592"/>
      <c r="AP453" s="593">
        <f>AO453*AM453</f>
        <v>0</v>
      </c>
      <c r="AQ453" s="590"/>
      <c r="AR453" s="594">
        <f>AN453</f>
        <v>0</v>
      </c>
      <c r="AS453" s="592"/>
      <c r="AT453" s="593">
        <f>AS453*AQ453</f>
        <v>0</v>
      </c>
      <c r="AU453" s="590"/>
      <c r="AV453" s="594">
        <f>AR453</f>
        <v>0</v>
      </c>
      <c r="AW453" s="592"/>
      <c r="AX453" s="593">
        <f>AW453*AU453</f>
        <v>0</v>
      </c>
      <c r="AY453" s="590"/>
      <c r="AZ453" s="594">
        <f>AV453</f>
        <v>0</v>
      </c>
      <c r="BA453" s="618"/>
      <c r="BB453" s="620">
        <f>BA453*AY453</f>
        <v>0</v>
      </c>
      <c r="BC453" s="34"/>
      <c r="BD453" s="622">
        <f>SUM(BB453,AX453,AT453,AP453,AL453,AH453,AD453,Z453,R453,N453,J453,V453,)</f>
        <v>0</v>
      </c>
      <c r="BE453" s="623"/>
      <c r="BF453" s="622">
        <v>0</v>
      </c>
      <c r="BG453" s="623"/>
      <c r="BH453" s="622">
        <v>0</v>
      </c>
      <c r="BI453" s="623"/>
      <c r="BJ453" s="622">
        <v>0</v>
      </c>
      <c r="BK453" s="623"/>
      <c r="BL453" s="622">
        <v>0</v>
      </c>
      <c r="BM453" s="131"/>
      <c r="BN453" s="622"/>
      <c r="BO453" s="409"/>
      <c r="BP453" s="409"/>
      <c r="BQ453" s="409"/>
    </row>
    <row r="454" spans="1:69" x14ac:dyDescent="0.2">
      <c r="A454" s="170"/>
      <c r="B454" s="128"/>
      <c r="C454" s="41"/>
      <c r="D454" s="42"/>
      <c r="E454" s="42"/>
      <c r="F454" s="616"/>
      <c r="G454" s="617"/>
      <c r="H454" s="106"/>
      <c r="I454" s="618"/>
      <c r="J454" s="619">
        <f>I454*G454</f>
        <v>0</v>
      </c>
      <c r="K454" s="617"/>
      <c r="L454" s="249">
        <f>H454</f>
        <v>0</v>
      </c>
      <c r="M454" s="411"/>
      <c r="N454" s="214">
        <f>M454*K454</f>
        <v>0</v>
      </c>
      <c r="O454" s="213"/>
      <c r="P454" s="249">
        <f>L454</f>
        <v>0</v>
      </c>
      <c r="Q454" s="411"/>
      <c r="R454" s="214">
        <f>Q454*O454</f>
        <v>0</v>
      </c>
      <c r="S454" s="213"/>
      <c r="T454" s="249">
        <f>P454</f>
        <v>0</v>
      </c>
      <c r="U454" s="411"/>
      <c r="V454" s="214">
        <f>U454*S454</f>
        <v>0</v>
      </c>
      <c r="W454" s="213"/>
      <c r="X454" s="249">
        <f>T454</f>
        <v>0</v>
      </c>
      <c r="Y454" s="411"/>
      <c r="Z454" s="214">
        <f>Y454*W454</f>
        <v>0</v>
      </c>
      <c r="AA454" s="213"/>
      <c r="AB454" s="249">
        <f>X454</f>
        <v>0</v>
      </c>
      <c r="AC454" s="411"/>
      <c r="AD454" s="214">
        <f>AC454*AA454</f>
        <v>0</v>
      </c>
      <c r="AE454" s="213"/>
      <c r="AF454" s="249">
        <f>AB454</f>
        <v>0</v>
      </c>
      <c r="AG454" s="411"/>
      <c r="AH454" s="214">
        <f>AG454*AE454</f>
        <v>0</v>
      </c>
      <c r="AI454" s="213"/>
      <c r="AJ454" s="249">
        <f>AF454</f>
        <v>0</v>
      </c>
      <c r="AK454" s="411"/>
      <c r="AL454" s="214">
        <f>AK454*AI454</f>
        <v>0</v>
      </c>
      <c r="AM454" s="213"/>
      <c r="AN454" s="249">
        <f>AJ454</f>
        <v>0</v>
      </c>
      <c r="AO454" s="411"/>
      <c r="AP454" s="214">
        <f>AO454*AM454</f>
        <v>0</v>
      </c>
      <c r="AQ454" s="213"/>
      <c r="AR454" s="249">
        <f>AN454</f>
        <v>0</v>
      </c>
      <c r="AS454" s="411"/>
      <c r="AT454" s="214">
        <f>AS454*AQ454</f>
        <v>0</v>
      </c>
      <c r="AU454" s="213"/>
      <c r="AV454" s="249">
        <f>AR454</f>
        <v>0</v>
      </c>
      <c r="AW454" s="411"/>
      <c r="AX454" s="214">
        <f>AW454*AU454</f>
        <v>0</v>
      </c>
      <c r="AY454" s="213"/>
      <c r="AZ454" s="249">
        <f>AV454</f>
        <v>0</v>
      </c>
      <c r="BA454" s="618"/>
      <c r="BB454" s="620">
        <f>BA454*AY454</f>
        <v>0</v>
      </c>
      <c r="BC454" s="34"/>
      <c r="BD454" s="622">
        <f>SUM(BB454,AX454,AT454,AP454,AL454,AH454,AD454,Z454,R454,N454,J454,V454,)</f>
        <v>0</v>
      </c>
      <c r="BE454" s="623"/>
      <c r="BF454" s="622">
        <v>0</v>
      </c>
      <c r="BG454" s="623"/>
      <c r="BH454" s="622">
        <v>0</v>
      </c>
      <c r="BI454" s="623"/>
      <c r="BJ454" s="622">
        <v>0</v>
      </c>
      <c r="BK454" s="623"/>
      <c r="BL454" s="622">
        <v>0</v>
      </c>
      <c r="BM454" s="131"/>
      <c r="BN454" s="622"/>
      <c r="BO454" s="409"/>
      <c r="BP454" s="409"/>
      <c r="BQ454" s="409"/>
    </row>
    <row r="455" spans="1:69" x14ac:dyDescent="0.2">
      <c r="A455" s="170"/>
      <c r="B455" s="128"/>
      <c r="C455" s="41"/>
      <c r="D455" s="42"/>
      <c r="E455" s="42"/>
      <c r="F455" s="616"/>
      <c r="G455" s="617"/>
      <c r="H455" s="106"/>
      <c r="I455" s="618"/>
      <c r="J455" s="619">
        <f>G455*I455</f>
        <v>0</v>
      </c>
      <c r="K455" s="617"/>
      <c r="L455" s="249">
        <f>H455</f>
        <v>0</v>
      </c>
      <c r="M455" s="411"/>
      <c r="N455" s="214">
        <f>M455*K455</f>
        <v>0</v>
      </c>
      <c r="O455" s="213"/>
      <c r="P455" s="249">
        <f>L455</f>
        <v>0</v>
      </c>
      <c r="Q455" s="411"/>
      <c r="R455" s="214">
        <f>Q455*O455</f>
        <v>0</v>
      </c>
      <c r="S455" s="213"/>
      <c r="T455" s="249">
        <f>P455</f>
        <v>0</v>
      </c>
      <c r="U455" s="411"/>
      <c r="V455" s="214">
        <f>U455*S455</f>
        <v>0</v>
      </c>
      <c r="W455" s="213"/>
      <c r="X455" s="249">
        <f>T455</f>
        <v>0</v>
      </c>
      <c r="Y455" s="411"/>
      <c r="Z455" s="214">
        <f>Y455*W455</f>
        <v>0</v>
      </c>
      <c r="AA455" s="213"/>
      <c r="AB455" s="249">
        <f>X455</f>
        <v>0</v>
      </c>
      <c r="AC455" s="411"/>
      <c r="AD455" s="214">
        <f>AC455*AA455</f>
        <v>0</v>
      </c>
      <c r="AE455" s="213"/>
      <c r="AF455" s="249">
        <f>AB455</f>
        <v>0</v>
      </c>
      <c r="AG455" s="411"/>
      <c r="AH455" s="214">
        <f>AG455*AE455</f>
        <v>0</v>
      </c>
      <c r="AI455" s="213"/>
      <c r="AJ455" s="249">
        <f>AF455</f>
        <v>0</v>
      </c>
      <c r="AK455" s="411"/>
      <c r="AL455" s="214">
        <f>AK455*AI455</f>
        <v>0</v>
      </c>
      <c r="AM455" s="213"/>
      <c r="AN455" s="249">
        <f>AJ455</f>
        <v>0</v>
      </c>
      <c r="AO455" s="411"/>
      <c r="AP455" s="214">
        <f>AO455*AM455</f>
        <v>0</v>
      </c>
      <c r="AQ455" s="213"/>
      <c r="AR455" s="249">
        <f>AN455</f>
        <v>0</v>
      </c>
      <c r="AS455" s="411"/>
      <c r="AT455" s="214">
        <f>AS455*AQ455</f>
        <v>0</v>
      </c>
      <c r="AU455" s="213"/>
      <c r="AV455" s="249">
        <f>AR455</f>
        <v>0</v>
      </c>
      <c r="AW455" s="411"/>
      <c r="AX455" s="214">
        <f>AW455*AU455</f>
        <v>0</v>
      </c>
      <c r="AY455" s="213"/>
      <c r="AZ455" s="249">
        <f>AV455</f>
        <v>0</v>
      </c>
      <c r="BA455" s="618"/>
      <c r="BB455" s="620">
        <f>AY455*BA455</f>
        <v>0</v>
      </c>
      <c r="BC455" s="34"/>
      <c r="BD455" s="622">
        <f>SUM(BB455,AX455,AT455,AP455,AL455,AH455,AD455,Z455,R455,N455,J455,V455,)</f>
        <v>0</v>
      </c>
      <c r="BE455" s="623"/>
      <c r="BF455" s="622">
        <v>0</v>
      </c>
      <c r="BG455" s="623"/>
      <c r="BH455" s="622">
        <v>0</v>
      </c>
      <c r="BI455" s="623"/>
      <c r="BJ455" s="622">
        <v>0</v>
      </c>
      <c r="BK455" s="623"/>
      <c r="BL455" s="622">
        <v>0</v>
      </c>
      <c r="BM455" s="131"/>
      <c r="BN455" s="622"/>
      <c r="BO455" s="409"/>
      <c r="BP455" s="409"/>
      <c r="BQ455" s="409"/>
    </row>
    <row r="456" spans="1:69" x14ac:dyDescent="0.2">
      <c r="A456" s="170"/>
      <c r="B456" s="128"/>
      <c r="C456" s="48"/>
      <c r="D456" s="43"/>
      <c r="E456" s="43"/>
      <c r="F456" s="624"/>
      <c r="G456" s="581"/>
      <c r="H456" s="582"/>
      <c r="I456" s="104" t="s">
        <v>132</v>
      </c>
      <c r="J456" s="619">
        <f>SUM(J452:J455)</f>
        <v>150</v>
      </c>
      <c r="K456" s="581"/>
      <c r="L456" s="582"/>
      <c r="M456" s="104" t="s">
        <v>118</v>
      </c>
      <c r="N456" s="619">
        <f>SUM(N452:N455)</f>
        <v>0</v>
      </c>
      <c r="O456" s="581"/>
      <c r="P456" s="582"/>
      <c r="Q456" s="625" t="s">
        <v>119</v>
      </c>
      <c r="R456" s="619">
        <f>SUM(R452:R455)</f>
        <v>0</v>
      </c>
      <c r="S456" s="581"/>
      <c r="T456" s="582"/>
      <c r="U456" s="625" t="s">
        <v>120</v>
      </c>
      <c r="V456" s="619">
        <f>SUM(V452:V455)</f>
        <v>0</v>
      </c>
      <c r="W456" s="581"/>
      <c r="X456" s="582"/>
      <c r="Y456" s="625" t="s">
        <v>121</v>
      </c>
      <c r="Z456" s="619">
        <f>SUM(Z452:Z455)</f>
        <v>0</v>
      </c>
      <c r="AA456" s="581"/>
      <c r="AB456" s="582"/>
      <c r="AC456" s="625" t="s">
        <v>122</v>
      </c>
      <c r="AD456" s="619">
        <f>SUM(AD452:AD455)</f>
        <v>0</v>
      </c>
      <c r="AE456" s="581"/>
      <c r="AF456" s="582"/>
      <c r="AG456" s="625" t="s">
        <v>123</v>
      </c>
      <c r="AH456" s="619">
        <f>SUM(AH452:AH455)</f>
        <v>0</v>
      </c>
      <c r="AI456" s="581"/>
      <c r="AJ456" s="582"/>
      <c r="AK456" s="625" t="s">
        <v>124</v>
      </c>
      <c r="AL456" s="619">
        <f>SUM(AL452:AL455)</f>
        <v>0</v>
      </c>
      <c r="AM456" s="581"/>
      <c r="AN456" s="582"/>
      <c r="AO456" s="625" t="s">
        <v>125</v>
      </c>
      <c r="AP456" s="619">
        <f>SUM(AP452:AP455)</f>
        <v>0</v>
      </c>
      <c r="AQ456" s="581"/>
      <c r="AR456" s="582"/>
      <c r="AS456" s="625" t="s">
        <v>126</v>
      </c>
      <c r="AT456" s="619">
        <f>SUM(AT452:AT455)</f>
        <v>0</v>
      </c>
      <c r="AU456" s="581"/>
      <c r="AV456" s="582"/>
      <c r="AW456" s="625" t="s">
        <v>127</v>
      </c>
      <c r="AX456" s="619">
        <f>SUM(AX452:AX455)</f>
        <v>0</v>
      </c>
      <c r="AY456" s="581"/>
      <c r="AZ456" s="582"/>
      <c r="BA456" s="625" t="s">
        <v>128</v>
      </c>
      <c r="BB456" s="620">
        <f>SUM(BB452:BB455)</f>
        <v>0</v>
      </c>
      <c r="BC456" s="34"/>
      <c r="BD456" s="57">
        <f>SUM(BD452:BD455)</f>
        <v>150</v>
      </c>
      <c r="BE456" s="608"/>
      <c r="BF456" s="57">
        <f>SUM(BF452:BF455)</f>
        <v>74.88</v>
      </c>
      <c r="BG456" s="608"/>
      <c r="BH456" s="57">
        <f>SUM(BH452:BH455)</f>
        <v>0</v>
      </c>
      <c r="BI456" s="608"/>
      <c r="BJ456" s="57">
        <f>SUM(BJ452:BJ455)</f>
        <v>74.88</v>
      </c>
      <c r="BK456" s="608"/>
      <c r="BL456" s="57">
        <v>150</v>
      </c>
      <c r="BM456" s="131"/>
      <c r="BN456" s="57">
        <f>SUM(BN452:BN455)</f>
        <v>99.84</v>
      </c>
      <c r="BO456" s="409"/>
      <c r="BP456" s="409"/>
      <c r="BQ456" s="409"/>
    </row>
    <row r="457" spans="1:69" s="27" customFormat="1" ht="5.0999999999999996" customHeight="1" x14ac:dyDescent="0.2">
      <c r="A457" s="170"/>
      <c r="B457" s="128"/>
      <c r="C457" s="32"/>
      <c r="F457" s="51"/>
      <c r="G457" s="226"/>
      <c r="H457" s="52"/>
      <c r="I457" s="154"/>
      <c r="J457" s="227"/>
      <c r="K457" s="226"/>
      <c r="L457" s="52"/>
      <c r="M457" s="154"/>
      <c r="N457" s="227"/>
      <c r="O457" s="226"/>
      <c r="P457" s="52"/>
      <c r="Q457" s="154"/>
      <c r="R457" s="227"/>
      <c r="S457" s="226"/>
      <c r="T457" s="52"/>
      <c r="U457" s="154"/>
      <c r="V457" s="227"/>
      <c r="W457" s="226"/>
      <c r="X457" s="52"/>
      <c r="Y457" s="154"/>
      <c r="Z457" s="227"/>
      <c r="AA457" s="226"/>
      <c r="AB457" s="52"/>
      <c r="AC457" s="154"/>
      <c r="AD457" s="227"/>
      <c r="AE457" s="226"/>
      <c r="AF457" s="52"/>
      <c r="AG457" s="154"/>
      <c r="AH457" s="227"/>
      <c r="AI457" s="226"/>
      <c r="AJ457" s="52"/>
      <c r="AK457" s="154"/>
      <c r="AL457" s="227"/>
      <c r="AM457" s="226"/>
      <c r="AN457" s="52"/>
      <c r="AO457" s="154"/>
      <c r="AP457" s="227"/>
      <c r="AQ457" s="226"/>
      <c r="AR457" s="52"/>
      <c r="AS457" s="154"/>
      <c r="AT457" s="227"/>
      <c r="AU457" s="226"/>
      <c r="AV457" s="52"/>
      <c r="AW457" s="154"/>
      <c r="AX457" s="227"/>
      <c r="AY457" s="226"/>
      <c r="AZ457" s="52"/>
      <c r="BA457" s="154"/>
      <c r="BB457" s="267"/>
      <c r="BC457" s="34"/>
      <c r="BD457" s="608"/>
      <c r="BE457" s="608"/>
      <c r="BF457" s="608"/>
      <c r="BG457" s="608"/>
      <c r="BH457" s="608"/>
      <c r="BI457" s="608"/>
      <c r="BJ457" s="608"/>
      <c r="BK457" s="608"/>
      <c r="BL457" s="608"/>
      <c r="BM457" s="131"/>
      <c r="BN457" s="608"/>
      <c r="BP457" s="409"/>
    </row>
    <row r="458" spans="1:69" x14ac:dyDescent="0.2">
      <c r="A458" s="170"/>
      <c r="B458" s="128"/>
      <c r="C458" s="614">
        <f>'General Fund Budget Summary'!A110</f>
        <v>54040</v>
      </c>
      <c r="D458" s="614"/>
      <c r="E458" s="614" t="str">
        <f>'General Fund Budget Summary'!C110</f>
        <v>Vacation/Sick Payout</v>
      </c>
      <c r="F458" s="616"/>
      <c r="G458" s="617">
        <v>1</v>
      </c>
      <c r="H458" s="105"/>
      <c r="I458" s="410"/>
      <c r="J458" s="619">
        <f>I458*G458</f>
        <v>0</v>
      </c>
      <c r="K458" s="617">
        <v>1</v>
      </c>
      <c r="L458" s="248">
        <f>H458</f>
        <v>0</v>
      </c>
      <c r="M458" s="410">
        <f>$I$458</f>
        <v>0</v>
      </c>
      <c r="N458" s="212">
        <f>M458*K458</f>
        <v>0</v>
      </c>
      <c r="O458" s="211">
        <v>1</v>
      </c>
      <c r="P458" s="248">
        <f>L458</f>
        <v>0</v>
      </c>
      <c r="Q458" s="410">
        <f>$I$458</f>
        <v>0</v>
      </c>
      <c r="R458" s="212">
        <f>Q458*O458</f>
        <v>0</v>
      </c>
      <c r="S458" s="211">
        <v>1</v>
      </c>
      <c r="T458" s="248">
        <f>P458</f>
        <v>0</v>
      </c>
      <c r="U458" s="410">
        <f>$I$458</f>
        <v>0</v>
      </c>
      <c r="V458" s="212">
        <f>U458*S458</f>
        <v>0</v>
      </c>
      <c r="W458" s="211">
        <v>1</v>
      </c>
      <c r="X458" s="248">
        <f>T458</f>
        <v>0</v>
      </c>
      <c r="Y458" s="410">
        <f>$I$458</f>
        <v>0</v>
      </c>
      <c r="Z458" s="212">
        <f>Y458*W458</f>
        <v>0</v>
      </c>
      <c r="AA458" s="211">
        <v>1</v>
      </c>
      <c r="AB458" s="248">
        <f>X458</f>
        <v>0</v>
      </c>
      <c r="AC458" s="410">
        <f>$I$458</f>
        <v>0</v>
      </c>
      <c r="AD458" s="212">
        <f>AC458*AA458</f>
        <v>0</v>
      </c>
      <c r="AE458" s="211">
        <v>1</v>
      </c>
      <c r="AF458" s="248">
        <f>AB458</f>
        <v>0</v>
      </c>
      <c r="AG458" s="410">
        <f>$I$458</f>
        <v>0</v>
      </c>
      <c r="AH458" s="212">
        <f>AG458*AE458</f>
        <v>0</v>
      </c>
      <c r="AI458" s="211">
        <v>1</v>
      </c>
      <c r="AJ458" s="248">
        <f>AF458</f>
        <v>0</v>
      </c>
      <c r="AK458" s="410">
        <f>$I$458</f>
        <v>0</v>
      </c>
      <c r="AL458" s="212">
        <f>AK458*AI458</f>
        <v>0</v>
      </c>
      <c r="AM458" s="211">
        <v>1</v>
      </c>
      <c r="AN458" s="248">
        <f>AJ458</f>
        <v>0</v>
      </c>
      <c r="AO458" s="410">
        <f>$I$458</f>
        <v>0</v>
      </c>
      <c r="AP458" s="212">
        <f>AO458*AM458</f>
        <v>0</v>
      </c>
      <c r="AQ458" s="211">
        <v>1</v>
      </c>
      <c r="AR458" s="248">
        <f>AN458</f>
        <v>0</v>
      </c>
      <c r="AS458" s="410">
        <f>$I$458</f>
        <v>0</v>
      </c>
      <c r="AT458" s="212">
        <f>AS458*AQ458</f>
        <v>0</v>
      </c>
      <c r="AU458" s="211">
        <v>1</v>
      </c>
      <c r="AV458" s="248">
        <f>AR458</f>
        <v>0</v>
      </c>
      <c r="AW458" s="410">
        <f>$I$458</f>
        <v>0</v>
      </c>
      <c r="AX458" s="212">
        <f>AW458*AU458</f>
        <v>0</v>
      </c>
      <c r="AY458" s="211">
        <v>1</v>
      </c>
      <c r="AZ458" s="248">
        <f>AV458</f>
        <v>0</v>
      </c>
      <c r="BA458" s="410">
        <f>$I$458</f>
        <v>0</v>
      </c>
      <c r="BB458" s="620">
        <f>BA458*AY458</f>
        <v>0</v>
      </c>
      <c r="BC458" s="34"/>
      <c r="BD458" s="621">
        <f>SUM(BB458,AX458,AT458,AP458,AL458,AH458,AD458,Z458,R458,N458,J458,V458,)</f>
        <v>0</v>
      </c>
      <c r="BE458" s="608"/>
      <c r="BF458" s="621">
        <v>25418.14</v>
      </c>
      <c r="BG458" s="608"/>
      <c r="BH458" s="621">
        <v>0</v>
      </c>
      <c r="BI458" s="608"/>
      <c r="BJ458" s="621">
        <f>SUM(BF458,BH458)</f>
        <v>25418.14</v>
      </c>
      <c r="BK458" s="608"/>
      <c r="BL458" s="621">
        <v>0</v>
      </c>
      <c r="BM458" s="131"/>
      <c r="BN458" s="621">
        <v>324.08</v>
      </c>
      <c r="BO458" s="409"/>
      <c r="BP458" s="409"/>
      <c r="BQ458" s="409"/>
    </row>
    <row r="459" spans="1:69" x14ac:dyDescent="0.2">
      <c r="A459" s="170"/>
      <c r="B459" s="128"/>
      <c r="C459" s="41"/>
      <c r="D459" s="42"/>
      <c r="E459" s="42"/>
      <c r="F459" s="616"/>
      <c r="G459" s="617"/>
      <c r="H459" s="591"/>
      <c r="I459" s="618"/>
      <c r="J459" s="619">
        <f>I459*G459</f>
        <v>0</v>
      </c>
      <c r="K459" s="617">
        <v>1</v>
      </c>
      <c r="L459" s="594">
        <f>H459</f>
        <v>0</v>
      </c>
      <c r="M459" s="592">
        <f>$I$459</f>
        <v>0</v>
      </c>
      <c r="N459" s="593">
        <f>M459*K459</f>
        <v>0</v>
      </c>
      <c r="O459" s="590">
        <v>1</v>
      </c>
      <c r="P459" s="594">
        <f>L459</f>
        <v>0</v>
      </c>
      <c r="Q459" s="592">
        <f>$I$459</f>
        <v>0</v>
      </c>
      <c r="R459" s="593">
        <f>Q459*O459</f>
        <v>0</v>
      </c>
      <c r="S459" s="590">
        <v>1</v>
      </c>
      <c r="T459" s="594">
        <f>P459</f>
        <v>0</v>
      </c>
      <c r="U459" s="592">
        <f>$I$459</f>
        <v>0</v>
      </c>
      <c r="V459" s="593">
        <f>U459*S459</f>
        <v>0</v>
      </c>
      <c r="W459" s="590">
        <v>1</v>
      </c>
      <c r="X459" s="594">
        <f>T459</f>
        <v>0</v>
      </c>
      <c r="Y459" s="592">
        <f>$I$459</f>
        <v>0</v>
      </c>
      <c r="Z459" s="593">
        <f>Y459*W459</f>
        <v>0</v>
      </c>
      <c r="AA459" s="590">
        <v>1</v>
      </c>
      <c r="AB459" s="594">
        <f>X459</f>
        <v>0</v>
      </c>
      <c r="AC459" s="592">
        <f>$I$459</f>
        <v>0</v>
      </c>
      <c r="AD459" s="593">
        <f>AC459*AA459</f>
        <v>0</v>
      </c>
      <c r="AE459" s="590">
        <v>1</v>
      </c>
      <c r="AF459" s="594">
        <f>AB459</f>
        <v>0</v>
      </c>
      <c r="AG459" s="592">
        <f>$I$459</f>
        <v>0</v>
      </c>
      <c r="AH459" s="593">
        <f>AG459*AE459</f>
        <v>0</v>
      </c>
      <c r="AI459" s="590">
        <v>1</v>
      </c>
      <c r="AJ459" s="594">
        <f>AF459</f>
        <v>0</v>
      </c>
      <c r="AK459" s="592">
        <f>$I$459</f>
        <v>0</v>
      </c>
      <c r="AL459" s="593">
        <f>AK459*AI459</f>
        <v>0</v>
      </c>
      <c r="AM459" s="590">
        <v>1</v>
      </c>
      <c r="AN459" s="594">
        <f>AJ459</f>
        <v>0</v>
      </c>
      <c r="AO459" s="592">
        <f>$I$459</f>
        <v>0</v>
      </c>
      <c r="AP459" s="593">
        <f>AO459*AM459</f>
        <v>0</v>
      </c>
      <c r="AQ459" s="590">
        <v>1</v>
      </c>
      <c r="AR459" s="594">
        <f>AN459</f>
        <v>0</v>
      </c>
      <c r="AS459" s="592">
        <f>$I$459</f>
        <v>0</v>
      </c>
      <c r="AT459" s="593">
        <f>AS459*AQ459</f>
        <v>0</v>
      </c>
      <c r="AU459" s="590">
        <v>1</v>
      </c>
      <c r="AV459" s="594">
        <f>AR459</f>
        <v>0</v>
      </c>
      <c r="AW459" s="592">
        <f>$I$459</f>
        <v>0</v>
      </c>
      <c r="AX459" s="593">
        <f>AW459*AU459</f>
        <v>0</v>
      </c>
      <c r="AY459" s="590">
        <v>1</v>
      </c>
      <c r="AZ459" s="594">
        <f>AV459</f>
        <v>0</v>
      </c>
      <c r="BA459" s="592">
        <f>$I$459</f>
        <v>0</v>
      </c>
      <c r="BB459" s="620">
        <f>BA459*AY459</f>
        <v>0</v>
      </c>
      <c r="BC459" s="34"/>
      <c r="BD459" s="622">
        <f>SUM(BB459,AX459,AT459,AP459,AL459,AH459,AD459,Z459,R459,N459,J459,V459,)</f>
        <v>0</v>
      </c>
      <c r="BE459" s="623"/>
      <c r="BF459" s="622"/>
      <c r="BG459" s="623"/>
      <c r="BH459" s="622"/>
      <c r="BI459" s="623"/>
      <c r="BJ459" s="622">
        <v>0</v>
      </c>
      <c r="BK459" s="623"/>
      <c r="BL459" s="622">
        <v>0</v>
      </c>
      <c r="BM459" s="131"/>
      <c r="BN459" s="622"/>
      <c r="BO459" s="409"/>
      <c r="BP459" s="409"/>
      <c r="BQ459" s="409"/>
    </row>
    <row r="460" spans="1:69" x14ac:dyDescent="0.2">
      <c r="A460" s="170"/>
      <c r="B460" s="128"/>
      <c r="C460" s="41"/>
      <c r="D460" s="42"/>
      <c r="E460" s="42"/>
      <c r="F460" s="616"/>
      <c r="G460" s="617"/>
      <c r="H460" s="106"/>
      <c r="I460" s="618"/>
      <c r="J460" s="619">
        <f>I460*G460</f>
        <v>0</v>
      </c>
      <c r="K460" s="617">
        <v>1</v>
      </c>
      <c r="L460" s="249">
        <f>H460</f>
        <v>0</v>
      </c>
      <c r="M460" s="411">
        <f>$I$460</f>
        <v>0</v>
      </c>
      <c r="N460" s="214">
        <f>M460*K460</f>
        <v>0</v>
      </c>
      <c r="O460" s="213">
        <v>1</v>
      </c>
      <c r="P460" s="249">
        <f>L460</f>
        <v>0</v>
      </c>
      <c r="Q460" s="411">
        <f>$I$460</f>
        <v>0</v>
      </c>
      <c r="R460" s="214">
        <f>Q460*O460</f>
        <v>0</v>
      </c>
      <c r="S460" s="213">
        <v>1</v>
      </c>
      <c r="T460" s="249">
        <f>P460</f>
        <v>0</v>
      </c>
      <c r="U460" s="411">
        <f>$I$460</f>
        <v>0</v>
      </c>
      <c r="V460" s="214">
        <f>U460*S460</f>
        <v>0</v>
      </c>
      <c r="W460" s="213">
        <v>1</v>
      </c>
      <c r="X460" s="249">
        <f>T460</f>
        <v>0</v>
      </c>
      <c r="Y460" s="411">
        <f>$I$460</f>
        <v>0</v>
      </c>
      <c r="Z460" s="214">
        <f>Y460*W460</f>
        <v>0</v>
      </c>
      <c r="AA460" s="213">
        <v>1</v>
      </c>
      <c r="AB460" s="249">
        <f>X460</f>
        <v>0</v>
      </c>
      <c r="AC460" s="411">
        <f>$I$460</f>
        <v>0</v>
      </c>
      <c r="AD460" s="214">
        <f>AC460*AA460</f>
        <v>0</v>
      </c>
      <c r="AE460" s="213">
        <v>1</v>
      </c>
      <c r="AF460" s="249">
        <f>AB460</f>
        <v>0</v>
      </c>
      <c r="AG460" s="411">
        <f>$I$460</f>
        <v>0</v>
      </c>
      <c r="AH460" s="214">
        <f>AG460*AE460</f>
        <v>0</v>
      </c>
      <c r="AI460" s="213">
        <v>1</v>
      </c>
      <c r="AJ460" s="249">
        <f>AF460</f>
        <v>0</v>
      </c>
      <c r="AK460" s="411">
        <f>$I$460</f>
        <v>0</v>
      </c>
      <c r="AL460" s="214">
        <f>AK460*AI460</f>
        <v>0</v>
      </c>
      <c r="AM460" s="213">
        <v>1</v>
      </c>
      <c r="AN460" s="249">
        <f>AJ460</f>
        <v>0</v>
      </c>
      <c r="AO460" s="411">
        <f>$I$460</f>
        <v>0</v>
      </c>
      <c r="AP460" s="214">
        <f>AO460*AM460</f>
        <v>0</v>
      </c>
      <c r="AQ460" s="213">
        <v>1</v>
      </c>
      <c r="AR460" s="249">
        <f>AN460</f>
        <v>0</v>
      </c>
      <c r="AS460" s="411">
        <f>$I$460</f>
        <v>0</v>
      </c>
      <c r="AT460" s="214">
        <f>AS460*AQ460</f>
        <v>0</v>
      </c>
      <c r="AU460" s="213">
        <v>1</v>
      </c>
      <c r="AV460" s="249">
        <f>AR460</f>
        <v>0</v>
      </c>
      <c r="AW460" s="411">
        <f>$I$460</f>
        <v>0</v>
      </c>
      <c r="AX460" s="214">
        <f>AW460*AU460</f>
        <v>0</v>
      </c>
      <c r="AY460" s="213">
        <v>1</v>
      </c>
      <c r="AZ460" s="249">
        <f>AV460</f>
        <v>0</v>
      </c>
      <c r="BA460" s="411">
        <f>$I$460</f>
        <v>0</v>
      </c>
      <c r="BB460" s="620">
        <f>BA460*AY460</f>
        <v>0</v>
      </c>
      <c r="BC460" s="34"/>
      <c r="BD460" s="622">
        <f>SUM(BB460,AX460,AT460,AP460,AL460,AH460,AD460,Z460,R460,N460,J460,V460,)</f>
        <v>0</v>
      </c>
      <c r="BE460" s="623"/>
      <c r="BF460" s="622"/>
      <c r="BG460" s="623"/>
      <c r="BH460" s="622"/>
      <c r="BI460" s="623"/>
      <c r="BJ460" s="622">
        <v>0</v>
      </c>
      <c r="BK460" s="623"/>
      <c r="BL460" s="622">
        <v>0</v>
      </c>
      <c r="BM460" s="131"/>
      <c r="BN460" s="622"/>
      <c r="BO460" s="409"/>
      <c r="BP460" s="409"/>
      <c r="BQ460" s="409"/>
    </row>
    <row r="461" spans="1:69" s="409" customFormat="1" x14ac:dyDescent="0.2">
      <c r="A461" s="170"/>
      <c r="B461" s="128"/>
      <c r="C461" s="41"/>
      <c r="D461" s="42"/>
      <c r="E461" s="42"/>
      <c r="F461" s="616"/>
      <c r="G461" s="617"/>
      <c r="H461" s="106"/>
      <c r="I461" s="618"/>
      <c r="J461" s="619"/>
      <c r="K461" s="617"/>
      <c r="L461" s="249">
        <f>H461</f>
        <v>0</v>
      </c>
      <c r="M461" s="411"/>
      <c r="N461" s="214"/>
      <c r="O461" s="213"/>
      <c r="P461" s="249">
        <f>L461</f>
        <v>0</v>
      </c>
      <c r="Q461" s="411"/>
      <c r="R461" s="214"/>
      <c r="S461" s="213"/>
      <c r="T461" s="249"/>
      <c r="U461" s="411"/>
      <c r="V461" s="214"/>
      <c r="W461" s="213"/>
      <c r="X461" s="249">
        <f>T461</f>
        <v>0</v>
      </c>
      <c r="Y461" s="458"/>
      <c r="Z461" s="214"/>
      <c r="AA461" s="213"/>
      <c r="AB461" s="249"/>
      <c r="AC461" s="411"/>
      <c r="AD461" s="214"/>
      <c r="AE461" s="213"/>
      <c r="AF461" s="249"/>
      <c r="AG461" s="411"/>
      <c r="AH461" s="214"/>
      <c r="AI461" s="213"/>
      <c r="AJ461" s="249"/>
      <c r="AK461" s="411"/>
      <c r="AL461" s="214"/>
      <c r="AM461" s="213"/>
      <c r="AN461" s="249"/>
      <c r="AO461" s="411"/>
      <c r="AP461" s="214"/>
      <c r="AQ461" s="213"/>
      <c r="AR461" s="249"/>
      <c r="AS461" s="458"/>
      <c r="AT461" s="214"/>
      <c r="AU461" s="213"/>
      <c r="AV461" s="249"/>
      <c r="AW461" s="411"/>
      <c r="AX461" s="214"/>
      <c r="AY461" s="213"/>
      <c r="AZ461" s="249"/>
      <c r="BA461" s="411"/>
      <c r="BB461" s="620"/>
      <c r="BC461" s="34"/>
      <c r="BD461" s="622"/>
      <c r="BE461" s="623"/>
      <c r="BF461" s="622"/>
      <c r="BG461" s="623"/>
      <c r="BH461" s="622"/>
      <c r="BI461" s="623"/>
      <c r="BJ461" s="622"/>
      <c r="BK461" s="623"/>
      <c r="BL461" s="622"/>
      <c r="BM461" s="131"/>
      <c r="BN461" s="622"/>
    </row>
    <row r="462" spans="1:69" x14ac:dyDescent="0.2">
      <c r="A462" s="170"/>
      <c r="B462" s="128"/>
      <c r="C462" s="41"/>
      <c r="D462" s="42"/>
      <c r="E462" s="42"/>
      <c r="F462" s="616"/>
      <c r="G462" s="617"/>
      <c r="H462" s="106"/>
      <c r="I462" s="618"/>
      <c r="J462" s="619">
        <f>G462*I462</f>
        <v>0</v>
      </c>
      <c r="K462" s="617">
        <v>1</v>
      </c>
      <c r="L462" s="249">
        <f>H462</f>
        <v>0</v>
      </c>
      <c r="M462" s="411">
        <f>$I$462</f>
        <v>0</v>
      </c>
      <c r="N462" s="214">
        <f>M462*K462</f>
        <v>0</v>
      </c>
      <c r="O462" s="213">
        <v>1</v>
      </c>
      <c r="P462" s="249">
        <f>L462</f>
        <v>0</v>
      </c>
      <c r="Q462" s="411">
        <f>$I$462</f>
        <v>0</v>
      </c>
      <c r="R462" s="214">
        <f>Q462*O462</f>
        <v>0</v>
      </c>
      <c r="S462" s="213">
        <v>1</v>
      </c>
      <c r="T462" s="249">
        <f>P462</f>
        <v>0</v>
      </c>
      <c r="U462" s="411">
        <f>$I$462</f>
        <v>0</v>
      </c>
      <c r="V462" s="214">
        <f>U462*S462</f>
        <v>0</v>
      </c>
      <c r="W462" s="213">
        <v>1</v>
      </c>
      <c r="X462" s="249">
        <f>T462</f>
        <v>0</v>
      </c>
      <c r="Y462" s="592">
        <f>$I$459</f>
        <v>0</v>
      </c>
      <c r="Z462" s="214">
        <f>Y462*W462</f>
        <v>0</v>
      </c>
      <c r="AA462" s="213">
        <v>1</v>
      </c>
      <c r="AB462" s="249">
        <f>X462</f>
        <v>0</v>
      </c>
      <c r="AC462" s="411">
        <f>$I$462</f>
        <v>0</v>
      </c>
      <c r="AD462" s="214">
        <f>AC462*AA462</f>
        <v>0</v>
      </c>
      <c r="AE462" s="213">
        <v>1</v>
      </c>
      <c r="AF462" s="249">
        <f>AB462</f>
        <v>0</v>
      </c>
      <c r="AG462" s="411">
        <f>$I$462</f>
        <v>0</v>
      </c>
      <c r="AH462" s="214">
        <f>AG462*AE462</f>
        <v>0</v>
      </c>
      <c r="AI462" s="213">
        <v>1</v>
      </c>
      <c r="AJ462" s="249">
        <f>AF462</f>
        <v>0</v>
      </c>
      <c r="AK462" s="411">
        <f>$I$462</f>
        <v>0</v>
      </c>
      <c r="AL462" s="214">
        <f>AK462*AI462</f>
        <v>0</v>
      </c>
      <c r="AM462" s="213">
        <v>1</v>
      </c>
      <c r="AN462" s="249">
        <f>AJ462</f>
        <v>0</v>
      </c>
      <c r="AO462" s="411">
        <f>$I$462</f>
        <v>0</v>
      </c>
      <c r="AP462" s="214">
        <f>AO462*AM462</f>
        <v>0</v>
      </c>
      <c r="AQ462" s="213">
        <v>1</v>
      </c>
      <c r="AR462" s="249">
        <f>AN462</f>
        <v>0</v>
      </c>
      <c r="AS462" s="592">
        <f>$I$459</f>
        <v>0</v>
      </c>
      <c r="AT462" s="214">
        <f>AS462*AQ462</f>
        <v>0</v>
      </c>
      <c r="AU462" s="213">
        <v>1</v>
      </c>
      <c r="AV462" s="249">
        <f>AR462</f>
        <v>0</v>
      </c>
      <c r="AW462" s="411">
        <f>$I$462</f>
        <v>0</v>
      </c>
      <c r="AX462" s="214">
        <f>AW462*AU462</f>
        <v>0</v>
      </c>
      <c r="AY462" s="213">
        <v>1</v>
      </c>
      <c r="AZ462" s="249">
        <f>AV462</f>
        <v>0</v>
      </c>
      <c r="BA462" s="411">
        <f>$I$462</f>
        <v>0</v>
      </c>
      <c r="BB462" s="620">
        <f>AY462*BA462</f>
        <v>0</v>
      </c>
      <c r="BC462" s="34"/>
      <c r="BD462" s="622">
        <f>SUM(BB462,AX462,AT462,AP462,AL462,AH462,AD462,Z462,R462,N462,J462,V462,)</f>
        <v>0</v>
      </c>
      <c r="BE462" s="623"/>
      <c r="BF462" s="622">
        <v>0</v>
      </c>
      <c r="BG462" s="623"/>
      <c r="BH462" s="622">
        <v>0</v>
      </c>
      <c r="BI462" s="623"/>
      <c r="BJ462" s="622">
        <v>0</v>
      </c>
      <c r="BK462" s="623"/>
      <c r="BL462" s="622">
        <v>0</v>
      </c>
      <c r="BM462" s="131"/>
      <c r="BN462" s="622"/>
      <c r="BO462" s="409"/>
      <c r="BP462" s="409"/>
      <c r="BQ462" s="409"/>
    </row>
    <row r="463" spans="1:69" x14ac:dyDescent="0.2">
      <c r="A463" s="170"/>
      <c r="B463" s="128"/>
      <c r="C463" s="48"/>
      <c r="D463" s="43"/>
      <c r="E463" s="43"/>
      <c r="F463" s="624"/>
      <c r="G463" s="581"/>
      <c r="H463" s="582"/>
      <c r="I463" s="104" t="s">
        <v>132</v>
      </c>
      <c r="J463" s="619">
        <f>SUM(J458:J462)</f>
        <v>0</v>
      </c>
      <c r="K463" s="581"/>
      <c r="L463" s="582"/>
      <c r="M463" s="104" t="s">
        <v>118</v>
      </c>
      <c r="N463" s="619">
        <f>SUM(N458:N462)</f>
        <v>0</v>
      </c>
      <c r="O463" s="581"/>
      <c r="P463" s="582"/>
      <c r="Q463" s="625" t="s">
        <v>119</v>
      </c>
      <c r="R463" s="619">
        <f>SUM(R458:R462)</f>
        <v>0</v>
      </c>
      <c r="S463" s="581"/>
      <c r="T463" s="582"/>
      <c r="U463" s="625" t="s">
        <v>120</v>
      </c>
      <c r="V463" s="619">
        <f>SUM(V458:V462)</f>
        <v>0</v>
      </c>
      <c r="W463" s="581"/>
      <c r="X463" s="582"/>
      <c r="Y463" s="625" t="s">
        <v>121</v>
      </c>
      <c r="Z463" s="619">
        <f>SUM(Z458:Z462)</f>
        <v>0</v>
      </c>
      <c r="AA463" s="581"/>
      <c r="AB463" s="582"/>
      <c r="AC463" s="625" t="s">
        <v>122</v>
      </c>
      <c r="AD463" s="619">
        <f>SUM(AD458:AD462)</f>
        <v>0</v>
      </c>
      <c r="AE463" s="581"/>
      <c r="AF463" s="582"/>
      <c r="AG463" s="625" t="s">
        <v>123</v>
      </c>
      <c r="AH463" s="619">
        <f>SUM(AH458:AH462)</f>
        <v>0</v>
      </c>
      <c r="AI463" s="581"/>
      <c r="AJ463" s="582"/>
      <c r="AK463" s="625" t="s">
        <v>124</v>
      </c>
      <c r="AL463" s="619">
        <f>SUM(AL458:AL462)</f>
        <v>0</v>
      </c>
      <c r="AM463" s="581"/>
      <c r="AN463" s="582"/>
      <c r="AO463" s="625" t="s">
        <v>125</v>
      </c>
      <c r="AP463" s="619">
        <f>SUM(AP458:AP462)</f>
        <v>0</v>
      </c>
      <c r="AQ463" s="581"/>
      <c r="AR463" s="582"/>
      <c r="AS463" s="625" t="s">
        <v>126</v>
      </c>
      <c r="AT463" s="619">
        <f>SUM(AT458:AT462)</f>
        <v>0</v>
      </c>
      <c r="AU463" s="581"/>
      <c r="AV463" s="582"/>
      <c r="AW463" s="625" t="s">
        <v>127</v>
      </c>
      <c r="AX463" s="619">
        <f>SUM(AX458:AX462)</f>
        <v>0</v>
      </c>
      <c r="AY463" s="581"/>
      <c r="AZ463" s="582"/>
      <c r="BA463" s="625" t="s">
        <v>128</v>
      </c>
      <c r="BB463" s="620">
        <f>SUM(BB458:BB462)</f>
        <v>0</v>
      </c>
      <c r="BC463" s="34"/>
      <c r="BD463" s="57">
        <f>SUM(BD458:BD462)</f>
        <v>0</v>
      </c>
      <c r="BE463" s="608"/>
      <c r="BF463" s="57">
        <f>SUM(BF458:BF462)</f>
        <v>25418.14</v>
      </c>
      <c r="BG463" s="608"/>
      <c r="BH463" s="57">
        <f>SUM(BH458:BH462)</f>
        <v>0</v>
      </c>
      <c r="BI463" s="608"/>
      <c r="BJ463" s="57">
        <f>SUM(BJ458:BJ462)</f>
        <v>25418.14</v>
      </c>
      <c r="BK463" s="608"/>
      <c r="BL463" s="57">
        <v>0</v>
      </c>
      <c r="BM463" s="131"/>
      <c r="BN463" s="57">
        <f>SUM(BN458:BN462)</f>
        <v>324.08</v>
      </c>
      <c r="BO463" s="409"/>
      <c r="BP463" s="409"/>
      <c r="BQ463" s="409"/>
    </row>
    <row r="464" spans="1:69" s="27" customFormat="1" ht="5.0999999999999996" customHeight="1" x14ac:dyDescent="0.2">
      <c r="A464" s="170"/>
      <c r="B464" s="128"/>
      <c r="C464" s="32"/>
      <c r="F464" s="51"/>
      <c r="G464" s="226"/>
      <c r="H464" s="52"/>
      <c r="I464" s="154"/>
      <c r="J464" s="227"/>
      <c r="K464" s="226"/>
      <c r="L464" s="52"/>
      <c r="M464" s="154"/>
      <c r="N464" s="227"/>
      <c r="O464" s="226"/>
      <c r="P464" s="52"/>
      <c r="Q464" s="154"/>
      <c r="R464" s="227"/>
      <c r="S464" s="226"/>
      <c r="T464" s="52"/>
      <c r="U464" s="154"/>
      <c r="V464" s="227"/>
      <c r="W464" s="226"/>
      <c r="X464" s="52"/>
      <c r="Y464" s="154"/>
      <c r="Z464" s="227"/>
      <c r="AA464" s="226"/>
      <c r="AB464" s="52"/>
      <c r="AC464" s="154"/>
      <c r="AD464" s="227"/>
      <c r="AE464" s="226"/>
      <c r="AF464" s="52"/>
      <c r="AG464" s="154"/>
      <c r="AH464" s="227"/>
      <c r="AI464" s="226"/>
      <c r="AJ464" s="52"/>
      <c r="AK464" s="154"/>
      <c r="AL464" s="227"/>
      <c r="AM464" s="226"/>
      <c r="AN464" s="52"/>
      <c r="AO464" s="154"/>
      <c r="AP464" s="227"/>
      <c r="AQ464" s="226"/>
      <c r="AR464" s="52"/>
      <c r="AS464" s="154"/>
      <c r="AT464" s="227"/>
      <c r="AU464" s="226"/>
      <c r="AV464" s="52"/>
      <c r="AW464" s="154"/>
      <c r="AX464" s="227"/>
      <c r="AY464" s="226"/>
      <c r="AZ464" s="52"/>
      <c r="BA464" s="154"/>
      <c r="BB464" s="267"/>
      <c r="BC464" s="34"/>
      <c r="BD464" s="608"/>
      <c r="BE464" s="608"/>
      <c r="BF464" s="608"/>
      <c r="BG464" s="608"/>
      <c r="BH464" s="608"/>
      <c r="BI464" s="608"/>
      <c r="BJ464" s="608"/>
      <c r="BK464" s="608"/>
      <c r="BL464" s="608"/>
      <c r="BM464" s="131"/>
      <c r="BN464" s="608"/>
      <c r="BP464" s="409"/>
    </row>
    <row r="465" spans="1:69" x14ac:dyDescent="0.2">
      <c r="A465" s="170"/>
      <c r="B465" s="128"/>
      <c r="C465" s="614">
        <f>'General Fund Budget Summary'!A111</f>
        <v>54050</v>
      </c>
      <c r="D465" s="614"/>
      <c r="E465" s="614" t="str">
        <f>'General Fund Budget Summary'!C111</f>
        <v>District 457 Contribution</v>
      </c>
      <c r="F465" s="628" t="s">
        <v>158</v>
      </c>
      <c r="G465" s="617">
        <v>1</v>
      </c>
      <c r="H465" s="105" t="s">
        <v>36</v>
      </c>
      <c r="I465" s="618">
        <v>6000</v>
      </c>
      <c r="J465" s="619">
        <f>I465*G465</f>
        <v>6000</v>
      </c>
      <c r="K465" s="617">
        <v>1</v>
      </c>
      <c r="L465" s="248" t="str">
        <f>H465</f>
        <v>Fire</v>
      </c>
      <c r="M465" s="410"/>
      <c r="N465" s="212">
        <f>M465*K465</f>
        <v>0</v>
      </c>
      <c r="O465" s="211">
        <v>1</v>
      </c>
      <c r="P465" s="248" t="str">
        <f>L465</f>
        <v>Fire</v>
      </c>
      <c r="Q465" s="410">
        <f>M465</f>
        <v>0</v>
      </c>
      <c r="R465" s="212">
        <f>Q465*O465</f>
        <v>0</v>
      </c>
      <c r="S465" s="211">
        <v>1</v>
      </c>
      <c r="T465" s="248" t="str">
        <f>P465</f>
        <v>Fire</v>
      </c>
      <c r="U465" s="410">
        <f>Q465</f>
        <v>0</v>
      </c>
      <c r="V465" s="212">
        <f>U465*S465</f>
        <v>0</v>
      </c>
      <c r="W465" s="211">
        <v>1</v>
      </c>
      <c r="X465" s="248" t="str">
        <f>T465</f>
        <v>Fire</v>
      </c>
      <c r="Y465" s="410">
        <f>U465</f>
        <v>0</v>
      </c>
      <c r="Z465" s="212">
        <f>Y465*W465</f>
        <v>0</v>
      </c>
      <c r="AA465" s="211">
        <v>1</v>
      </c>
      <c r="AB465" s="248" t="str">
        <f>X465</f>
        <v>Fire</v>
      </c>
      <c r="AC465" s="410">
        <f>Y465</f>
        <v>0</v>
      </c>
      <c r="AD465" s="212">
        <f>AC465*AA465</f>
        <v>0</v>
      </c>
      <c r="AE465" s="211">
        <v>1</v>
      </c>
      <c r="AF465" s="248" t="str">
        <f>AB465</f>
        <v>Fire</v>
      </c>
      <c r="AG465" s="410">
        <f>AC465</f>
        <v>0</v>
      </c>
      <c r="AH465" s="212">
        <f>AG465*AE465</f>
        <v>0</v>
      </c>
      <c r="AI465" s="211">
        <v>1</v>
      </c>
      <c r="AJ465" s="248" t="str">
        <f>AF465</f>
        <v>Fire</v>
      </c>
      <c r="AK465" s="410">
        <f>AG465</f>
        <v>0</v>
      </c>
      <c r="AL465" s="212">
        <f>AK465*AI465</f>
        <v>0</v>
      </c>
      <c r="AM465" s="211">
        <v>1</v>
      </c>
      <c r="AN465" s="248" t="str">
        <f>AJ465</f>
        <v>Fire</v>
      </c>
      <c r="AO465" s="410">
        <f>AK465</f>
        <v>0</v>
      </c>
      <c r="AP465" s="212">
        <f>AO465*AM465</f>
        <v>0</v>
      </c>
      <c r="AQ465" s="211">
        <v>1</v>
      </c>
      <c r="AR465" s="248" t="str">
        <f>AN465</f>
        <v>Fire</v>
      </c>
      <c r="AS465" s="410">
        <f>AO465</f>
        <v>0</v>
      </c>
      <c r="AT465" s="212">
        <f>AS465*AQ465</f>
        <v>0</v>
      </c>
      <c r="AU465" s="211">
        <v>1</v>
      </c>
      <c r="AV465" s="248" t="str">
        <f>AR465</f>
        <v>Fire</v>
      </c>
      <c r="AW465" s="410">
        <f>AS465</f>
        <v>0</v>
      </c>
      <c r="AX465" s="212">
        <f>AW465*AU465</f>
        <v>0</v>
      </c>
      <c r="AY465" s="211">
        <v>1</v>
      </c>
      <c r="AZ465" s="248" t="str">
        <f>AV465</f>
        <v>Fire</v>
      </c>
      <c r="BA465" s="618">
        <f>AW465</f>
        <v>0</v>
      </c>
      <c r="BB465" s="620">
        <f>BA465*AY465</f>
        <v>0</v>
      </c>
      <c r="BC465" s="34"/>
      <c r="BD465" s="621">
        <f>SUM(BB465,AX465,AT465,AP465,AL465,AH465,AD465,Z465,R465,N465,J465,V465,)</f>
        <v>6000</v>
      </c>
      <c r="BE465" s="608"/>
      <c r="BF465" s="621">
        <v>3780.09</v>
      </c>
      <c r="BG465" s="608"/>
      <c r="BH465" s="621">
        <v>1846.16</v>
      </c>
      <c r="BI465" s="608"/>
      <c r="BJ465" s="621">
        <f>SUM(BF465,BH465)</f>
        <v>5626.25</v>
      </c>
      <c r="BK465" s="608"/>
      <c r="BL465" s="621">
        <v>6000</v>
      </c>
      <c r="BM465" s="131"/>
      <c r="BN465" s="621">
        <v>6143.02</v>
      </c>
      <c r="BO465" s="409"/>
      <c r="BP465" s="409"/>
      <c r="BQ465" s="409"/>
    </row>
    <row r="466" spans="1:69" x14ac:dyDescent="0.2">
      <c r="A466" s="170"/>
      <c r="B466" s="128"/>
      <c r="C466" s="41"/>
      <c r="D466" s="42"/>
      <c r="E466" s="461"/>
      <c r="F466" s="616"/>
      <c r="G466" s="617"/>
      <c r="H466" s="591"/>
      <c r="I466" s="618"/>
      <c r="J466" s="619">
        <f>I466*G466</f>
        <v>0</v>
      </c>
      <c r="K466" s="617"/>
      <c r="L466" s="594">
        <f>H466</f>
        <v>0</v>
      </c>
      <c r="M466" s="592"/>
      <c r="N466" s="593">
        <f>M466*K466</f>
        <v>0</v>
      </c>
      <c r="O466" s="590"/>
      <c r="P466" s="594">
        <f>L466</f>
        <v>0</v>
      </c>
      <c r="Q466" s="592"/>
      <c r="R466" s="593">
        <f>Q466*O466</f>
        <v>0</v>
      </c>
      <c r="S466" s="590"/>
      <c r="T466" s="594">
        <f>P466</f>
        <v>0</v>
      </c>
      <c r="U466" s="592"/>
      <c r="V466" s="593">
        <f>U466*S466</f>
        <v>0</v>
      </c>
      <c r="W466" s="590"/>
      <c r="X466" s="594">
        <f>T466</f>
        <v>0</v>
      </c>
      <c r="Y466" s="592"/>
      <c r="Z466" s="593">
        <f>Y466*W466</f>
        <v>0</v>
      </c>
      <c r="AA466" s="590"/>
      <c r="AB466" s="594">
        <f>X466</f>
        <v>0</v>
      </c>
      <c r="AC466" s="592"/>
      <c r="AD466" s="593">
        <f>AC466*AA466</f>
        <v>0</v>
      </c>
      <c r="AE466" s="590"/>
      <c r="AF466" s="594">
        <f>AB466</f>
        <v>0</v>
      </c>
      <c r="AG466" s="592"/>
      <c r="AH466" s="593">
        <f>AG466*AE466</f>
        <v>0</v>
      </c>
      <c r="AI466" s="590"/>
      <c r="AJ466" s="594">
        <f>AF466</f>
        <v>0</v>
      </c>
      <c r="AK466" s="592"/>
      <c r="AL466" s="593">
        <f>AK466*AI466</f>
        <v>0</v>
      </c>
      <c r="AM466" s="590"/>
      <c r="AN466" s="594">
        <f>AJ466</f>
        <v>0</v>
      </c>
      <c r="AO466" s="592"/>
      <c r="AP466" s="593">
        <f>AO466*AM466</f>
        <v>0</v>
      </c>
      <c r="AQ466" s="590"/>
      <c r="AR466" s="594">
        <f>AN466</f>
        <v>0</v>
      </c>
      <c r="AS466" s="592"/>
      <c r="AT466" s="593">
        <f>AS466*AQ466</f>
        <v>0</v>
      </c>
      <c r="AU466" s="590"/>
      <c r="AV466" s="594">
        <f>AR466</f>
        <v>0</v>
      </c>
      <c r="AW466" s="592"/>
      <c r="AX466" s="593">
        <f>AW466*AU466</f>
        <v>0</v>
      </c>
      <c r="AY466" s="590"/>
      <c r="AZ466" s="594">
        <f>AV466</f>
        <v>0</v>
      </c>
      <c r="BA466" s="618"/>
      <c r="BB466" s="620">
        <f>BA466*AY466</f>
        <v>0</v>
      </c>
      <c r="BC466" s="34"/>
      <c r="BD466" s="622">
        <f>SUM(BB466,AX466,AT466,AP466,AL466,AH466,AD466,Z466,R466,N466,J466,V466,)</f>
        <v>0</v>
      </c>
      <c r="BE466" s="623"/>
      <c r="BF466" s="622">
        <v>0</v>
      </c>
      <c r="BG466" s="623"/>
      <c r="BH466" s="622">
        <v>0</v>
      </c>
      <c r="BI466" s="623"/>
      <c r="BJ466" s="622">
        <v>0</v>
      </c>
      <c r="BK466" s="623"/>
      <c r="BL466" s="622">
        <v>0</v>
      </c>
      <c r="BM466" s="131"/>
      <c r="BN466" s="622"/>
      <c r="BP466" s="409"/>
    </row>
    <row r="467" spans="1:69" x14ac:dyDescent="0.2">
      <c r="A467" s="170"/>
      <c r="B467" s="128"/>
      <c r="C467" s="41"/>
      <c r="D467" s="42"/>
      <c r="E467" s="42"/>
      <c r="F467" s="616"/>
      <c r="G467" s="617"/>
      <c r="H467" s="106"/>
      <c r="I467" s="618"/>
      <c r="J467" s="619">
        <f>I467*G467</f>
        <v>0</v>
      </c>
      <c r="K467" s="617"/>
      <c r="L467" s="249">
        <f>H467</f>
        <v>0</v>
      </c>
      <c r="M467" s="411"/>
      <c r="N467" s="214">
        <f>M467*K467</f>
        <v>0</v>
      </c>
      <c r="O467" s="213"/>
      <c r="P467" s="249">
        <f>L467</f>
        <v>0</v>
      </c>
      <c r="Q467" s="411"/>
      <c r="R467" s="214">
        <f>Q467*O467</f>
        <v>0</v>
      </c>
      <c r="S467" s="213"/>
      <c r="T467" s="249">
        <f>P467</f>
        <v>0</v>
      </c>
      <c r="U467" s="411"/>
      <c r="V467" s="214">
        <f>U467*S467</f>
        <v>0</v>
      </c>
      <c r="W467" s="213"/>
      <c r="X467" s="249">
        <f>T467</f>
        <v>0</v>
      </c>
      <c r="Y467" s="411"/>
      <c r="Z467" s="214">
        <f>Y467*W467</f>
        <v>0</v>
      </c>
      <c r="AA467" s="213"/>
      <c r="AB467" s="249">
        <f>X467</f>
        <v>0</v>
      </c>
      <c r="AC467" s="411"/>
      <c r="AD467" s="214">
        <f>AC467*AA467</f>
        <v>0</v>
      </c>
      <c r="AE467" s="213"/>
      <c r="AF467" s="249">
        <f>AB467</f>
        <v>0</v>
      </c>
      <c r="AG467" s="411"/>
      <c r="AH467" s="214">
        <f>AG467*AE467</f>
        <v>0</v>
      </c>
      <c r="AI467" s="213"/>
      <c r="AJ467" s="249">
        <f>AF467</f>
        <v>0</v>
      </c>
      <c r="AK467" s="411"/>
      <c r="AL467" s="214">
        <f>AK467*AI467</f>
        <v>0</v>
      </c>
      <c r="AM467" s="213"/>
      <c r="AN467" s="249">
        <f>AJ467</f>
        <v>0</v>
      </c>
      <c r="AO467" s="411"/>
      <c r="AP467" s="214">
        <f>AO467*AM467</f>
        <v>0</v>
      </c>
      <c r="AQ467" s="213"/>
      <c r="AR467" s="249">
        <f>AN467</f>
        <v>0</v>
      </c>
      <c r="AS467" s="411"/>
      <c r="AT467" s="214">
        <f>AS467*AQ467</f>
        <v>0</v>
      </c>
      <c r="AU467" s="213"/>
      <c r="AV467" s="249">
        <f>AR467</f>
        <v>0</v>
      </c>
      <c r="AW467" s="411"/>
      <c r="AX467" s="214">
        <f>AW467*AU467</f>
        <v>0</v>
      </c>
      <c r="AY467" s="213"/>
      <c r="AZ467" s="249">
        <f>AV467</f>
        <v>0</v>
      </c>
      <c r="BA467" s="618"/>
      <c r="BB467" s="620">
        <f>BA467*AY467</f>
        <v>0</v>
      </c>
      <c r="BC467" s="34"/>
      <c r="BD467" s="622">
        <f>SUM(BB467,AX467,AT467,AP467,AL467,AH467,AD467,Z467,R467,N467,J467,V467,)</f>
        <v>0</v>
      </c>
      <c r="BE467" s="623"/>
      <c r="BF467" s="622">
        <v>0</v>
      </c>
      <c r="BG467" s="623"/>
      <c r="BH467" s="622">
        <v>0</v>
      </c>
      <c r="BI467" s="623"/>
      <c r="BJ467" s="622">
        <v>0</v>
      </c>
      <c r="BK467" s="623"/>
      <c r="BL467" s="622">
        <v>0</v>
      </c>
      <c r="BM467" s="131"/>
      <c r="BN467" s="622"/>
      <c r="BP467" s="409"/>
    </row>
    <row r="468" spans="1:69" x14ac:dyDescent="0.2">
      <c r="A468" s="170"/>
      <c r="B468" s="128"/>
      <c r="C468" s="41"/>
      <c r="D468" s="42"/>
      <c r="E468" s="42"/>
      <c r="F468" s="616"/>
      <c r="G468" s="617"/>
      <c r="H468" s="106"/>
      <c r="I468" s="618"/>
      <c r="J468" s="619">
        <f>G468*I468</f>
        <v>0</v>
      </c>
      <c r="K468" s="617"/>
      <c r="L468" s="249">
        <f>H468</f>
        <v>0</v>
      </c>
      <c r="M468" s="411"/>
      <c r="N468" s="214">
        <f>M468*K468</f>
        <v>0</v>
      </c>
      <c r="O468" s="213"/>
      <c r="P468" s="249">
        <f>L468</f>
        <v>0</v>
      </c>
      <c r="Q468" s="411"/>
      <c r="R468" s="214">
        <f>Q468*O468</f>
        <v>0</v>
      </c>
      <c r="S468" s="213"/>
      <c r="T468" s="249">
        <f>P468</f>
        <v>0</v>
      </c>
      <c r="U468" s="411"/>
      <c r="V468" s="214">
        <f>U468*S468</f>
        <v>0</v>
      </c>
      <c r="W468" s="213"/>
      <c r="X468" s="249">
        <f>T468</f>
        <v>0</v>
      </c>
      <c r="Y468" s="411"/>
      <c r="Z468" s="214">
        <f>Y468*W468</f>
        <v>0</v>
      </c>
      <c r="AA468" s="213"/>
      <c r="AB468" s="249">
        <f>X468</f>
        <v>0</v>
      </c>
      <c r="AC468" s="411"/>
      <c r="AD468" s="214">
        <f>AC468*AA468</f>
        <v>0</v>
      </c>
      <c r="AE468" s="213"/>
      <c r="AF468" s="249">
        <f>AB468</f>
        <v>0</v>
      </c>
      <c r="AG468" s="411"/>
      <c r="AH468" s="214">
        <f>AG468*AE468</f>
        <v>0</v>
      </c>
      <c r="AI468" s="213"/>
      <c r="AJ468" s="249">
        <f>AF468</f>
        <v>0</v>
      </c>
      <c r="AK468" s="411"/>
      <c r="AL468" s="214">
        <f>AK468*AI468</f>
        <v>0</v>
      </c>
      <c r="AM468" s="213"/>
      <c r="AN468" s="249">
        <f>AJ468</f>
        <v>0</v>
      </c>
      <c r="AO468" s="411"/>
      <c r="AP468" s="214">
        <f>AO468*AM468</f>
        <v>0</v>
      </c>
      <c r="AQ468" s="213"/>
      <c r="AR468" s="249">
        <f>AN468</f>
        <v>0</v>
      </c>
      <c r="AS468" s="411"/>
      <c r="AT468" s="214">
        <f>AS468*AQ468</f>
        <v>0</v>
      </c>
      <c r="AU468" s="213"/>
      <c r="AV468" s="249">
        <f>AR468</f>
        <v>0</v>
      </c>
      <c r="AW468" s="411"/>
      <c r="AX468" s="214">
        <f>AW468*AU468</f>
        <v>0</v>
      </c>
      <c r="AY468" s="213"/>
      <c r="AZ468" s="249">
        <f>AV468</f>
        <v>0</v>
      </c>
      <c r="BA468" s="618"/>
      <c r="BB468" s="620">
        <f>AY468*BA468</f>
        <v>0</v>
      </c>
      <c r="BC468" s="34"/>
      <c r="BD468" s="622">
        <f>SUM(BB468,AX468,AT468,AP468,AL468,AH468,AD468,Z468,R468,N468,J468,V468,)</f>
        <v>0</v>
      </c>
      <c r="BE468" s="623"/>
      <c r="BF468" s="622">
        <v>0</v>
      </c>
      <c r="BG468" s="623"/>
      <c r="BH468" s="622">
        <v>0</v>
      </c>
      <c r="BI468" s="623"/>
      <c r="BJ468" s="622">
        <v>0</v>
      </c>
      <c r="BK468" s="623"/>
      <c r="BL468" s="622">
        <v>0</v>
      </c>
      <c r="BM468" s="131"/>
      <c r="BN468" s="622"/>
      <c r="BP468" s="409"/>
    </row>
    <row r="469" spans="1:69" x14ac:dyDescent="0.2">
      <c r="A469" s="170"/>
      <c r="B469" s="128"/>
      <c r="C469" s="48"/>
      <c r="D469" s="43"/>
      <c r="E469" s="43"/>
      <c r="F469" s="624"/>
      <c r="G469" s="581"/>
      <c r="H469" s="582"/>
      <c r="I469" s="104" t="s">
        <v>132</v>
      </c>
      <c r="J469" s="619">
        <f>SUM(J465:J468)</f>
        <v>6000</v>
      </c>
      <c r="K469" s="581"/>
      <c r="L469" s="582"/>
      <c r="M469" s="104" t="s">
        <v>118</v>
      </c>
      <c r="N469" s="619">
        <f>SUM(N465:N468)</f>
        <v>0</v>
      </c>
      <c r="O469" s="581"/>
      <c r="P469" s="582"/>
      <c r="Q469" s="625" t="s">
        <v>119</v>
      </c>
      <c r="R469" s="619">
        <f>SUM(R465:R468)</f>
        <v>0</v>
      </c>
      <c r="S469" s="581"/>
      <c r="T469" s="582"/>
      <c r="U469" s="625" t="s">
        <v>120</v>
      </c>
      <c r="V469" s="619">
        <f>SUM(V465:V468)</f>
        <v>0</v>
      </c>
      <c r="W469" s="581"/>
      <c r="X469" s="582"/>
      <c r="Y469" s="625" t="s">
        <v>121</v>
      </c>
      <c r="Z469" s="619">
        <f>SUM(Z465:Z468)</f>
        <v>0</v>
      </c>
      <c r="AA469" s="581"/>
      <c r="AB469" s="582"/>
      <c r="AC469" s="625" t="s">
        <v>122</v>
      </c>
      <c r="AD469" s="619">
        <f>SUM(AD465:AD468)</f>
        <v>0</v>
      </c>
      <c r="AE469" s="581"/>
      <c r="AF469" s="582"/>
      <c r="AG469" s="625" t="s">
        <v>123</v>
      </c>
      <c r="AH469" s="619">
        <f>SUM(AH465:AH468)</f>
        <v>0</v>
      </c>
      <c r="AI469" s="581"/>
      <c r="AJ469" s="582"/>
      <c r="AK469" s="625" t="s">
        <v>124</v>
      </c>
      <c r="AL469" s="619">
        <f>SUM(AL465:AL468)</f>
        <v>0</v>
      </c>
      <c r="AM469" s="581"/>
      <c r="AN469" s="582"/>
      <c r="AO469" s="625" t="s">
        <v>125</v>
      </c>
      <c r="AP469" s="619">
        <f>SUM(AP465:AP468)</f>
        <v>0</v>
      </c>
      <c r="AQ469" s="581"/>
      <c r="AR469" s="582"/>
      <c r="AS469" s="625" t="s">
        <v>126</v>
      </c>
      <c r="AT469" s="619">
        <f>SUM(AT465:AT468)</f>
        <v>0</v>
      </c>
      <c r="AU469" s="581"/>
      <c r="AV469" s="582"/>
      <c r="AW469" s="625" t="s">
        <v>127</v>
      </c>
      <c r="AX469" s="619">
        <f>SUM(AX465:AX468)</f>
        <v>0</v>
      </c>
      <c r="AY469" s="581"/>
      <c r="AZ469" s="582"/>
      <c r="BA469" s="625" t="s">
        <v>128</v>
      </c>
      <c r="BB469" s="620">
        <f>SUM(BB465:BB468)</f>
        <v>0</v>
      </c>
      <c r="BC469" s="34"/>
      <c r="BD469" s="57">
        <f>SUM(BD465:BD468)</f>
        <v>6000</v>
      </c>
      <c r="BE469" s="608"/>
      <c r="BF469" s="57">
        <f>SUM(BF465:BF468)</f>
        <v>3780.09</v>
      </c>
      <c r="BG469" s="608"/>
      <c r="BH469" s="57">
        <f>SUM(BH465:BH468)</f>
        <v>1846.16</v>
      </c>
      <c r="BI469" s="608"/>
      <c r="BJ469" s="57">
        <f>SUM(BJ465:BJ468)</f>
        <v>5626.25</v>
      </c>
      <c r="BK469" s="608"/>
      <c r="BL469" s="57">
        <v>6000</v>
      </c>
      <c r="BM469" s="131"/>
      <c r="BN469" s="57">
        <f>SUM(BN465:BN468)</f>
        <v>6143.02</v>
      </c>
      <c r="BP469" s="409"/>
    </row>
    <row r="470" spans="1:69" s="27" customFormat="1" ht="5.0999999999999996" customHeight="1" x14ac:dyDescent="0.2">
      <c r="A470" s="170"/>
      <c r="B470" s="128"/>
      <c r="C470" s="32"/>
      <c r="F470" s="51"/>
      <c r="G470" s="226"/>
      <c r="H470" s="52"/>
      <c r="I470" s="154"/>
      <c r="J470" s="227"/>
      <c r="K470" s="226"/>
      <c r="L470" s="52"/>
      <c r="M470" s="154"/>
      <c r="N470" s="227"/>
      <c r="O470" s="226"/>
      <c r="P470" s="52"/>
      <c r="Q470" s="154"/>
      <c r="R470" s="227"/>
      <c r="S470" s="226"/>
      <c r="T470" s="52"/>
      <c r="U470" s="154"/>
      <c r="V470" s="227"/>
      <c r="W470" s="226"/>
      <c r="X470" s="52"/>
      <c r="Y470" s="154"/>
      <c r="Z470" s="227"/>
      <c r="AA470" s="226"/>
      <c r="AB470" s="52"/>
      <c r="AC470" s="154"/>
      <c r="AD470" s="227"/>
      <c r="AE470" s="226"/>
      <c r="AF470" s="52"/>
      <c r="AG470" s="154"/>
      <c r="AH470" s="227"/>
      <c r="AI470" s="226"/>
      <c r="AJ470" s="52"/>
      <c r="AK470" s="154"/>
      <c r="AL470" s="227"/>
      <c r="AM470" s="226"/>
      <c r="AN470" s="52"/>
      <c r="AO470" s="154"/>
      <c r="AP470" s="227"/>
      <c r="AQ470" s="226"/>
      <c r="AR470" s="52"/>
      <c r="AS470" s="154"/>
      <c r="AT470" s="227"/>
      <c r="AU470" s="226"/>
      <c r="AV470" s="52"/>
      <c r="AW470" s="154"/>
      <c r="AX470" s="227"/>
      <c r="AY470" s="226"/>
      <c r="AZ470" s="52"/>
      <c r="BA470" s="154"/>
      <c r="BB470" s="267"/>
      <c r="BC470" s="34"/>
      <c r="BD470" s="608"/>
      <c r="BE470" s="608"/>
      <c r="BF470" s="608"/>
      <c r="BG470" s="608"/>
      <c r="BH470" s="608"/>
      <c r="BI470" s="608"/>
      <c r="BJ470" s="608"/>
      <c r="BK470" s="608"/>
      <c r="BL470" s="608"/>
      <c r="BM470" s="131"/>
      <c r="BN470" s="608"/>
      <c r="BP470" s="409"/>
    </row>
    <row r="471" spans="1:69" x14ac:dyDescent="0.2">
      <c r="A471" s="170"/>
      <c r="B471" s="128"/>
      <c r="C471" s="614">
        <f>'General Fund Budget Summary'!A112</f>
        <v>54055</v>
      </c>
      <c r="D471" s="614"/>
      <c r="E471" s="614" t="str">
        <f>'General Fund Budget Summary'!C112</f>
        <v>CCOERA Retirement  Benefit</v>
      </c>
      <c r="F471" s="616" t="s">
        <v>162</v>
      </c>
      <c r="G471" s="617">
        <v>1</v>
      </c>
      <c r="H471" s="105" t="s">
        <v>100</v>
      </c>
      <c r="I471" s="618">
        <v>3600</v>
      </c>
      <c r="J471" s="619">
        <f>I471*G471</f>
        <v>3600</v>
      </c>
      <c r="K471" s="617">
        <v>1</v>
      </c>
      <c r="L471" s="248" t="str">
        <f>H471</f>
        <v>Admin</v>
      </c>
      <c r="M471" s="410"/>
      <c r="N471" s="212">
        <f>M471*K471</f>
        <v>0</v>
      </c>
      <c r="O471" s="211">
        <v>1</v>
      </c>
      <c r="P471" s="248" t="str">
        <f>L471</f>
        <v>Admin</v>
      </c>
      <c r="Q471" s="410">
        <f>SUM(Q458,Q465)*0.0765</f>
        <v>0</v>
      </c>
      <c r="R471" s="212">
        <f>Q471*O471</f>
        <v>0</v>
      </c>
      <c r="S471" s="211">
        <v>1</v>
      </c>
      <c r="T471" s="248" t="str">
        <f>P471</f>
        <v>Admin</v>
      </c>
      <c r="U471" s="410">
        <f>SUM(U458,U465)*0.0765</f>
        <v>0</v>
      </c>
      <c r="V471" s="212">
        <f>U471*S471</f>
        <v>0</v>
      </c>
      <c r="W471" s="211">
        <v>1</v>
      </c>
      <c r="X471" s="248" t="str">
        <f>T471</f>
        <v>Admin</v>
      </c>
      <c r="Y471" s="410">
        <f>SUM(Y458,Y465)*0.0765</f>
        <v>0</v>
      </c>
      <c r="Z471" s="212">
        <f>Y471*W471</f>
        <v>0</v>
      </c>
      <c r="AA471" s="211">
        <v>1</v>
      </c>
      <c r="AB471" s="248" t="str">
        <f>X471</f>
        <v>Admin</v>
      </c>
      <c r="AC471" s="410">
        <f>SUM(AC458,AC465)*0.0765</f>
        <v>0</v>
      </c>
      <c r="AD471" s="212">
        <f>AC471*AA471</f>
        <v>0</v>
      </c>
      <c r="AE471" s="211">
        <v>1</v>
      </c>
      <c r="AF471" s="248" t="str">
        <f>AB471</f>
        <v>Admin</v>
      </c>
      <c r="AG471" s="410">
        <f>SUM(AG458,AG465)*0.0765</f>
        <v>0</v>
      </c>
      <c r="AH471" s="212">
        <f>AG471*AE471</f>
        <v>0</v>
      </c>
      <c r="AI471" s="211">
        <v>1</v>
      </c>
      <c r="AJ471" s="248" t="str">
        <f>AF471</f>
        <v>Admin</v>
      </c>
      <c r="AK471" s="410">
        <f>SUM(AK458,AK465)*0.0765</f>
        <v>0</v>
      </c>
      <c r="AL471" s="212">
        <f>AK471*AI471</f>
        <v>0</v>
      </c>
      <c r="AM471" s="211">
        <v>1</v>
      </c>
      <c r="AN471" s="248" t="str">
        <f>AJ471</f>
        <v>Admin</v>
      </c>
      <c r="AO471" s="410">
        <f>SUM(AO458,AO465)*0.0765</f>
        <v>0</v>
      </c>
      <c r="AP471" s="212">
        <f>AO471*AM471</f>
        <v>0</v>
      </c>
      <c r="AQ471" s="211">
        <v>1</v>
      </c>
      <c r="AR471" s="248" t="str">
        <f>AN471</f>
        <v>Admin</v>
      </c>
      <c r="AS471" s="410">
        <f>SUM(AS458,AS465)*0.0765</f>
        <v>0</v>
      </c>
      <c r="AT471" s="212">
        <f>AS471*AQ471</f>
        <v>0</v>
      </c>
      <c r="AU471" s="211">
        <v>1</v>
      </c>
      <c r="AV471" s="248" t="str">
        <f>AR471</f>
        <v>Admin</v>
      </c>
      <c r="AW471" s="410">
        <f>SUM(AW458,AW465)*0.0765</f>
        <v>0</v>
      </c>
      <c r="AX471" s="212">
        <f>AW471*AU471</f>
        <v>0</v>
      </c>
      <c r="AY471" s="211">
        <v>1</v>
      </c>
      <c r="AZ471" s="248" t="str">
        <f>AV471</f>
        <v>Admin</v>
      </c>
      <c r="BA471" s="618">
        <f>SUM(BA458,BA465)*0.0765</f>
        <v>0</v>
      </c>
      <c r="BB471" s="620">
        <f>BA471*AY471</f>
        <v>0</v>
      </c>
      <c r="BC471" s="34"/>
      <c r="BD471" s="621">
        <f>SUM(BB471,AX471,AT471,AP471,AL471,AH471,AD471,Z471,R471,N471,J471,V471,)</f>
        <v>3600</v>
      </c>
      <c r="BE471" s="608"/>
      <c r="BF471" s="621">
        <v>2220.7600000000002</v>
      </c>
      <c r="BG471" s="608"/>
      <c r="BH471" s="621">
        <v>1000</v>
      </c>
      <c r="BI471" s="608"/>
      <c r="BJ471" s="621">
        <f>SUM(BF471,BH471)</f>
        <v>3220.76</v>
      </c>
      <c r="BK471" s="608"/>
      <c r="BL471" s="621">
        <v>3600</v>
      </c>
      <c r="BM471" s="131"/>
      <c r="BN471" s="621">
        <v>7791.62</v>
      </c>
      <c r="BP471" s="409"/>
    </row>
    <row r="472" spans="1:69" x14ac:dyDescent="0.2">
      <c r="A472" s="170"/>
      <c r="B472" s="128"/>
      <c r="C472" s="41"/>
      <c r="D472" s="42"/>
      <c r="E472" s="461"/>
      <c r="F472" s="616" t="s">
        <v>163</v>
      </c>
      <c r="G472" s="617">
        <v>1</v>
      </c>
      <c r="H472" s="591" t="s">
        <v>106</v>
      </c>
      <c r="I472" s="618">
        <v>0</v>
      </c>
      <c r="J472" s="619">
        <f>I472*G472</f>
        <v>0</v>
      </c>
      <c r="K472" s="617">
        <v>1</v>
      </c>
      <c r="L472" s="594" t="str">
        <f>H472</f>
        <v>Parks &amp; Buildings</v>
      </c>
      <c r="M472" s="592">
        <f>SUM(M459)*0.0765</f>
        <v>0</v>
      </c>
      <c r="N472" s="593">
        <f>M472*K472</f>
        <v>0</v>
      </c>
      <c r="O472" s="590">
        <v>1</v>
      </c>
      <c r="P472" s="594" t="str">
        <f>L472</f>
        <v>Parks &amp; Buildings</v>
      </c>
      <c r="Q472" s="592">
        <f>SUM(Q459)*0.0765</f>
        <v>0</v>
      </c>
      <c r="R472" s="593">
        <f>Q472*O472</f>
        <v>0</v>
      </c>
      <c r="S472" s="590">
        <v>1</v>
      </c>
      <c r="T472" s="594" t="str">
        <f>P472</f>
        <v>Parks &amp; Buildings</v>
      </c>
      <c r="U472" s="592">
        <f>SUM(U459)*0.0765</f>
        <v>0</v>
      </c>
      <c r="V472" s="593">
        <f>U472*S472</f>
        <v>0</v>
      </c>
      <c r="W472" s="590">
        <v>1</v>
      </c>
      <c r="X472" s="594" t="str">
        <f>T472</f>
        <v>Parks &amp; Buildings</v>
      </c>
      <c r="Y472" s="592">
        <f>SUM(Y459)*0.0765</f>
        <v>0</v>
      </c>
      <c r="Z472" s="593">
        <f>Y472*W472</f>
        <v>0</v>
      </c>
      <c r="AA472" s="590">
        <v>1</v>
      </c>
      <c r="AB472" s="594" t="str">
        <f>X472</f>
        <v>Parks &amp; Buildings</v>
      </c>
      <c r="AC472" s="592">
        <f>SUM(AC459)*0.0765</f>
        <v>0</v>
      </c>
      <c r="AD472" s="593">
        <f>AC472*AA472</f>
        <v>0</v>
      </c>
      <c r="AE472" s="590">
        <v>1</v>
      </c>
      <c r="AF472" s="594" t="str">
        <f>AB472</f>
        <v>Parks &amp; Buildings</v>
      </c>
      <c r="AG472" s="592">
        <f>SUM(AG459)*0.0765</f>
        <v>0</v>
      </c>
      <c r="AH472" s="593">
        <f>AG472*AE472</f>
        <v>0</v>
      </c>
      <c r="AI472" s="590">
        <v>1</v>
      </c>
      <c r="AJ472" s="594" t="str">
        <f>AF472</f>
        <v>Parks &amp; Buildings</v>
      </c>
      <c r="AK472" s="592">
        <f>SUM(AK459)*0.0765</f>
        <v>0</v>
      </c>
      <c r="AL472" s="593">
        <f>AK472*AI472</f>
        <v>0</v>
      </c>
      <c r="AM472" s="590">
        <v>1</v>
      </c>
      <c r="AN472" s="594" t="str">
        <f>AJ472</f>
        <v>Parks &amp; Buildings</v>
      </c>
      <c r="AO472" s="592">
        <f>SUM(AO459)*0.0765</f>
        <v>0</v>
      </c>
      <c r="AP472" s="593">
        <f>AO472*AM472</f>
        <v>0</v>
      </c>
      <c r="AQ472" s="590">
        <v>1</v>
      </c>
      <c r="AR472" s="594" t="str">
        <f>AN472</f>
        <v>Parks &amp; Buildings</v>
      </c>
      <c r="AS472" s="592">
        <f>SUM(AS459)*0.0765</f>
        <v>0</v>
      </c>
      <c r="AT472" s="593">
        <f>AS472*AQ472</f>
        <v>0</v>
      </c>
      <c r="AU472" s="590">
        <v>1</v>
      </c>
      <c r="AV472" s="594" t="str">
        <f>AR472</f>
        <v>Parks &amp; Buildings</v>
      </c>
      <c r="AW472" s="592">
        <f>SUM(AW459)*0.0765</f>
        <v>0</v>
      </c>
      <c r="AX472" s="593">
        <f>AW472*AU472</f>
        <v>0</v>
      </c>
      <c r="AY472" s="590">
        <v>1</v>
      </c>
      <c r="AZ472" s="594" t="str">
        <f>AV472</f>
        <v>Parks &amp; Buildings</v>
      </c>
      <c r="BA472" s="618">
        <f>SUM(BA459)*0.0765</f>
        <v>0</v>
      </c>
      <c r="BB472" s="620">
        <f>BA472*AY472</f>
        <v>0</v>
      </c>
      <c r="BC472" s="34"/>
      <c r="BD472" s="622">
        <f>SUM(BB472,AX472,AT472,AP472,AL472,AH472,AD472,Z472,R472,N472,J472,V472,)</f>
        <v>0</v>
      </c>
      <c r="BE472" s="623"/>
      <c r="BF472" s="622"/>
      <c r="BG472" s="623"/>
      <c r="BH472" s="622"/>
      <c r="BI472" s="623"/>
      <c r="BJ472" s="622">
        <v>0</v>
      </c>
      <c r="BK472" s="623"/>
      <c r="BL472" s="622">
        <v>0</v>
      </c>
      <c r="BM472" s="131"/>
      <c r="BN472" s="622"/>
      <c r="BP472" s="409"/>
    </row>
    <row r="473" spans="1:69" x14ac:dyDescent="0.2">
      <c r="A473" s="170"/>
      <c r="B473" s="128"/>
      <c r="C473" s="41"/>
      <c r="D473" s="42"/>
      <c r="E473" s="42"/>
      <c r="F473" s="616"/>
      <c r="G473" s="617"/>
      <c r="H473" s="106"/>
      <c r="I473" s="618"/>
      <c r="J473" s="619">
        <f>I473*G473</f>
        <v>0</v>
      </c>
      <c r="K473" s="617"/>
      <c r="L473" s="249">
        <f>H473</f>
        <v>0</v>
      </c>
      <c r="M473" s="411"/>
      <c r="N473" s="214">
        <f>M473*K473</f>
        <v>0</v>
      </c>
      <c r="O473" s="213"/>
      <c r="P473" s="249">
        <f>L473</f>
        <v>0</v>
      </c>
      <c r="Q473" s="411"/>
      <c r="R473" s="214">
        <f>Q473*O473</f>
        <v>0</v>
      </c>
      <c r="S473" s="213"/>
      <c r="T473" s="249">
        <f>P473</f>
        <v>0</v>
      </c>
      <c r="U473" s="411"/>
      <c r="V473" s="214">
        <f>U473*S473</f>
        <v>0</v>
      </c>
      <c r="W473" s="213"/>
      <c r="X473" s="249">
        <f>T473</f>
        <v>0</v>
      </c>
      <c r="Y473" s="411"/>
      <c r="Z473" s="214">
        <f>Y473*W473</f>
        <v>0</v>
      </c>
      <c r="AA473" s="213"/>
      <c r="AB473" s="249">
        <f>X473</f>
        <v>0</v>
      </c>
      <c r="AC473" s="411"/>
      <c r="AD473" s="214">
        <f>AC473*AA473</f>
        <v>0</v>
      </c>
      <c r="AE473" s="213"/>
      <c r="AF473" s="249">
        <f>AB473</f>
        <v>0</v>
      </c>
      <c r="AG473" s="411"/>
      <c r="AH473" s="214">
        <f>AG473*AE473</f>
        <v>0</v>
      </c>
      <c r="AI473" s="213"/>
      <c r="AJ473" s="249">
        <f>AF473</f>
        <v>0</v>
      </c>
      <c r="AK473" s="411"/>
      <c r="AL473" s="214">
        <f>AK473*AI473</f>
        <v>0</v>
      </c>
      <c r="AM473" s="213"/>
      <c r="AN473" s="249">
        <f>AJ473</f>
        <v>0</v>
      </c>
      <c r="AO473" s="411"/>
      <c r="AP473" s="214">
        <f>AO473*AM473</f>
        <v>0</v>
      </c>
      <c r="AQ473" s="213"/>
      <c r="AR473" s="249">
        <f>AN473</f>
        <v>0</v>
      </c>
      <c r="AS473" s="411"/>
      <c r="AT473" s="214">
        <f>AS473*AQ473</f>
        <v>0</v>
      </c>
      <c r="AU473" s="213"/>
      <c r="AV473" s="249">
        <f>AR473</f>
        <v>0</v>
      </c>
      <c r="AW473" s="411"/>
      <c r="AX473" s="214">
        <f>AW473*AU473</f>
        <v>0</v>
      </c>
      <c r="AY473" s="213"/>
      <c r="AZ473" s="249">
        <f>AV473</f>
        <v>0</v>
      </c>
      <c r="BA473" s="618"/>
      <c r="BB473" s="620">
        <f>BA473*AY473</f>
        <v>0</v>
      </c>
      <c r="BC473" s="34"/>
      <c r="BD473" s="622">
        <f>SUM(BB473,AX473,AT473,AP473,AL473,AH473,AD473,Z473,R473,N473,J473,V473,)</f>
        <v>0</v>
      </c>
      <c r="BE473" s="623"/>
      <c r="BF473" s="622">
        <v>0</v>
      </c>
      <c r="BG473" s="623"/>
      <c r="BH473" s="622">
        <v>0</v>
      </c>
      <c r="BI473" s="623"/>
      <c r="BJ473" s="622">
        <v>0</v>
      </c>
      <c r="BK473" s="623"/>
      <c r="BL473" s="622">
        <v>0</v>
      </c>
      <c r="BM473" s="131"/>
      <c r="BN473" s="622"/>
      <c r="BP473" s="409"/>
    </row>
    <row r="474" spans="1:69" x14ac:dyDescent="0.2">
      <c r="A474" s="170"/>
      <c r="B474" s="128"/>
      <c r="C474" s="41"/>
      <c r="D474" s="42"/>
      <c r="E474" s="42"/>
      <c r="F474" s="616"/>
      <c r="G474" s="617"/>
      <c r="H474" s="106"/>
      <c r="I474" s="618"/>
      <c r="J474" s="619">
        <f>G474*I474</f>
        <v>0</v>
      </c>
      <c r="K474" s="617"/>
      <c r="L474" s="249">
        <f>H474</f>
        <v>0</v>
      </c>
      <c r="M474" s="411"/>
      <c r="N474" s="214">
        <f>M474*K474</f>
        <v>0</v>
      </c>
      <c r="O474" s="213"/>
      <c r="P474" s="249">
        <f>L474</f>
        <v>0</v>
      </c>
      <c r="Q474" s="411"/>
      <c r="R474" s="214">
        <f>Q474*O474</f>
        <v>0</v>
      </c>
      <c r="S474" s="213"/>
      <c r="T474" s="249">
        <f>P474</f>
        <v>0</v>
      </c>
      <c r="U474" s="411"/>
      <c r="V474" s="214">
        <f>U474*S474</f>
        <v>0</v>
      </c>
      <c r="W474" s="213"/>
      <c r="X474" s="249">
        <f>T474</f>
        <v>0</v>
      </c>
      <c r="Y474" s="411"/>
      <c r="Z474" s="214">
        <f>Y474*W474</f>
        <v>0</v>
      </c>
      <c r="AA474" s="213"/>
      <c r="AB474" s="249">
        <f>X474</f>
        <v>0</v>
      </c>
      <c r="AC474" s="411"/>
      <c r="AD474" s="214">
        <f>AC474*AA474</f>
        <v>0</v>
      </c>
      <c r="AE474" s="213"/>
      <c r="AF474" s="249">
        <f>AB474</f>
        <v>0</v>
      </c>
      <c r="AG474" s="411"/>
      <c r="AH474" s="214">
        <f>AG474*AE474</f>
        <v>0</v>
      </c>
      <c r="AI474" s="213"/>
      <c r="AJ474" s="249">
        <f>AF474</f>
        <v>0</v>
      </c>
      <c r="AK474" s="411"/>
      <c r="AL474" s="214">
        <f>AK474*AI474</f>
        <v>0</v>
      </c>
      <c r="AM474" s="213"/>
      <c r="AN474" s="249">
        <f>AJ474</f>
        <v>0</v>
      </c>
      <c r="AO474" s="411"/>
      <c r="AP474" s="214">
        <f>AO474*AM474</f>
        <v>0</v>
      </c>
      <c r="AQ474" s="213"/>
      <c r="AR474" s="249">
        <f>AN474</f>
        <v>0</v>
      </c>
      <c r="AS474" s="411"/>
      <c r="AT474" s="214">
        <f>AS474*AQ474</f>
        <v>0</v>
      </c>
      <c r="AU474" s="213"/>
      <c r="AV474" s="249">
        <f>AR474</f>
        <v>0</v>
      </c>
      <c r="AW474" s="411"/>
      <c r="AX474" s="214">
        <f>AW474*AU474</f>
        <v>0</v>
      </c>
      <c r="AY474" s="213"/>
      <c r="AZ474" s="249">
        <f>AV474</f>
        <v>0</v>
      </c>
      <c r="BA474" s="618"/>
      <c r="BB474" s="620">
        <f>AY474*BA474</f>
        <v>0</v>
      </c>
      <c r="BC474" s="34"/>
      <c r="BD474" s="622">
        <f>SUM(BB474,AX474,AT474,AP474,AL474,AH474,AD474,Z474,R474,N474,J474,V474,)</f>
        <v>0</v>
      </c>
      <c r="BE474" s="623"/>
      <c r="BF474" s="622">
        <v>0</v>
      </c>
      <c r="BG474" s="623"/>
      <c r="BH474" s="622">
        <v>0</v>
      </c>
      <c r="BI474" s="623"/>
      <c r="BJ474" s="622">
        <v>0</v>
      </c>
      <c r="BK474" s="623"/>
      <c r="BL474" s="622">
        <v>0</v>
      </c>
      <c r="BM474" s="131"/>
      <c r="BN474" s="622"/>
      <c r="BP474" s="409"/>
    </row>
    <row r="475" spans="1:69" x14ac:dyDescent="0.2">
      <c r="A475" s="170"/>
      <c r="B475" s="128"/>
      <c r="C475" s="48"/>
      <c r="D475" s="43"/>
      <c r="E475" s="43"/>
      <c r="F475" s="624"/>
      <c r="G475" s="581"/>
      <c r="H475" s="582"/>
      <c r="I475" s="104" t="s">
        <v>132</v>
      </c>
      <c r="J475" s="619">
        <f>SUM(J471:J474)</f>
        <v>3600</v>
      </c>
      <c r="K475" s="581"/>
      <c r="L475" s="582"/>
      <c r="M475" s="104" t="s">
        <v>118</v>
      </c>
      <c r="N475" s="619">
        <f>SUM(N471:N474)</f>
        <v>0</v>
      </c>
      <c r="O475" s="581"/>
      <c r="P475" s="582"/>
      <c r="Q475" s="625" t="s">
        <v>119</v>
      </c>
      <c r="R475" s="619">
        <f>SUM(R471:R474)</f>
        <v>0</v>
      </c>
      <c r="S475" s="581"/>
      <c r="T475" s="582"/>
      <c r="U475" s="625" t="s">
        <v>120</v>
      </c>
      <c r="V475" s="619">
        <f>SUM(V471:V474)</f>
        <v>0</v>
      </c>
      <c r="W475" s="581"/>
      <c r="X475" s="582"/>
      <c r="Y475" s="625" t="s">
        <v>121</v>
      </c>
      <c r="Z475" s="619">
        <f>SUM(Z471:Z474)</f>
        <v>0</v>
      </c>
      <c r="AA475" s="581"/>
      <c r="AB475" s="582"/>
      <c r="AC475" s="625" t="s">
        <v>122</v>
      </c>
      <c r="AD475" s="619">
        <f>SUM(AD471:AD474)</f>
        <v>0</v>
      </c>
      <c r="AE475" s="581"/>
      <c r="AF475" s="582"/>
      <c r="AG475" s="625" t="s">
        <v>123</v>
      </c>
      <c r="AH475" s="619">
        <f>SUM(AH471:AH474)</f>
        <v>0</v>
      </c>
      <c r="AI475" s="581"/>
      <c r="AJ475" s="582"/>
      <c r="AK475" s="625" t="s">
        <v>124</v>
      </c>
      <c r="AL475" s="619">
        <f>SUM(AL471:AL474)</f>
        <v>0</v>
      </c>
      <c r="AM475" s="581"/>
      <c r="AN475" s="582"/>
      <c r="AO475" s="625" t="s">
        <v>125</v>
      </c>
      <c r="AP475" s="619">
        <f>SUM(AP471:AP474)</f>
        <v>0</v>
      </c>
      <c r="AQ475" s="581"/>
      <c r="AR475" s="582"/>
      <c r="AS475" s="625" t="s">
        <v>126</v>
      </c>
      <c r="AT475" s="619">
        <f>SUM(AT471:AT474)</f>
        <v>0</v>
      </c>
      <c r="AU475" s="581"/>
      <c r="AV475" s="582"/>
      <c r="AW475" s="625" t="s">
        <v>127</v>
      </c>
      <c r="AX475" s="619">
        <f>SUM(AX471:AX474)</f>
        <v>0</v>
      </c>
      <c r="AY475" s="581"/>
      <c r="AZ475" s="582"/>
      <c r="BA475" s="625" t="s">
        <v>128</v>
      </c>
      <c r="BB475" s="620">
        <f>SUM(BB471:BB474)</f>
        <v>0</v>
      </c>
      <c r="BC475" s="34"/>
      <c r="BD475" s="57">
        <f>SUM(BD471:BD474)</f>
        <v>3600</v>
      </c>
      <c r="BE475" s="608"/>
      <c r="BF475" s="57">
        <f>SUM(BF471:BF474)</f>
        <v>2220.7600000000002</v>
      </c>
      <c r="BG475" s="608"/>
      <c r="BH475" s="57">
        <f>SUM(BH471:BH474)</f>
        <v>1000</v>
      </c>
      <c r="BI475" s="608"/>
      <c r="BJ475" s="57">
        <f>SUM(BJ471:BJ474)</f>
        <v>3220.76</v>
      </c>
      <c r="BK475" s="608"/>
      <c r="BL475" s="57">
        <v>3600</v>
      </c>
      <c r="BM475" s="131"/>
      <c r="BN475" s="57">
        <f>SUM(BN471:BN474)</f>
        <v>7791.62</v>
      </c>
      <c r="BP475" s="409"/>
    </row>
    <row r="476" spans="1:69" s="27" customFormat="1" ht="5.0999999999999996" customHeight="1" x14ac:dyDescent="0.2">
      <c r="A476" s="170"/>
      <c r="B476" s="128"/>
      <c r="C476" s="32"/>
      <c r="F476" s="51"/>
      <c r="G476" s="226"/>
      <c r="H476" s="52"/>
      <c r="I476" s="154"/>
      <c r="J476" s="227"/>
      <c r="K476" s="226"/>
      <c r="L476" s="52"/>
      <c r="M476" s="154"/>
      <c r="N476" s="227"/>
      <c r="O476" s="226"/>
      <c r="P476" s="52"/>
      <c r="Q476" s="154"/>
      <c r="R476" s="227"/>
      <c r="S476" s="226"/>
      <c r="T476" s="52"/>
      <c r="U476" s="154"/>
      <c r="V476" s="227"/>
      <c r="W476" s="226"/>
      <c r="X476" s="52"/>
      <c r="Y476" s="154"/>
      <c r="Z476" s="227"/>
      <c r="AA476" s="226"/>
      <c r="AB476" s="52"/>
      <c r="AC476" s="154"/>
      <c r="AD476" s="227"/>
      <c r="AE476" s="226"/>
      <c r="AF476" s="52"/>
      <c r="AG476" s="154"/>
      <c r="AH476" s="227"/>
      <c r="AI476" s="226"/>
      <c r="AJ476" s="52"/>
      <c r="AK476" s="154"/>
      <c r="AL476" s="227"/>
      <c r="AM476" s="226"/>
      <c r="AN476" s="52"/>
      <c r="AO476" s="154"/>
      <c r="AP476" s="227"/>
      <c r="AQ476" s="226"/>
      <c r="AR476" s="52"/>
      <c r="AS476" s="154"/>
      <c r="AT476" s="227"/>
      <c r="AU476" s="226"/>
      <c r="AV476" s="52"/>
      <c r="AW476" s="154"/>
      <c r="AX476" s="227"/>
      <c r="AY476" s="226"/>
      <c r="AZ476" s="52"/>
      <c r="BA476" s="154"/>
      <c r="BB476" s="267"/>
      <c r="BC476" s="34"/>
      <c r="BD476" s="608"/>
      <c r="BE476" s="608"/>
      <c r="BF476" s="608"/>
      <c r="BG476" s="608"/>
      <c r="BH476" s="608"/>
      <c r="BI476" s="608"/>
      <c r="BJ476" s="608"/>
      <c r="BK476" s="608"/>
      <c r="BL476" s="608"/>
      <c r="BM476" s="131"/>
      <c r="BN476" s="608"/>
      <c r="BP476" s="409"/>
    </row>
    <row r="477" spans="1:69" x14ac:dyDescent="0.2">
      <c r="A477" s="170"/>
      <c r="B477" s="128"/>
      <c r="C477" s="614">
        <f>'General Fund Budget Summary'!A113</f>
        <v>54056</v>
      </c>
      <c r="D477" s="614"/>
      <c r="E477" s="694" t="str">
        <f>'General Fund Budget Summary'!C113</f>
        <v>Career Pension - FPPA Expense</v>
      </c>
      <c r="F477" s="737" t="s">
        <v>158</v>
      </c>
      <c r="G477" s="617">
        <v>1</v>
      </c>
      <c r="H477" s="105" t="s">
        <v>36</v>
      </c>
      <c r="I477" s="618">
        <f>12*I411*0.094</f>
        <v>8249.2501199999988</v>
      </c>
      <c r="J477" s="619">
        <f t="shared" ref="J477:J482" si="1214">I477*G477</f>
        <v>8249.2501199999988</v>
      </c>
      <c r="K477" s="617"/>
      <c r="L477" s="248" t="str">
        <f t="shared" ref="L477:L483" si="1215">H477</f>
        <v>Fire</v>
      </c>
      <c r="M477" s="592">
        <v>0</v>
      </c>
      <c r="N477" s="212">
        <f t="shared" ref="N477:N483" si="1216">M477*K477</f>
        <v>0</v>
      </c>
      <c r="O477" s="211"/>
      <c r="P477" s="248" t="str">
        <f>L477</f>
        <v>Fire</v>
      </c>
      <c r="Q477" s="410">
        <f>M477</f>
        <v>0</v>
      </c>
      <c r="R477" s="212">
        <f t="shared" ref="R477:R483" si="1217">Q477*O477</f>
        <v>0</v>
      </c>
      <c r="S477" s="211"/>
      <c r="T477" s="248" t="str">
        <f>P477</f>
        <v>Fire</v>
      </c>
      <c r="U477" s="410">
        <f>Q477</f>
        <v>0</v>
      </c>
      <c r="V477" s="212">
        <f t="shared" ref="V477:V483" si="1218">U477*S477</f>
        <v>0</v>
      </c>
      <c r="W477" s="211"/>
      <c r="X477" s="248" t="str">
        <f>T477</f>
        <v>Fire</v>
      </c>
      <c r="Y477" s="410">
        <f>U477</f>
        <v>0</v>
      </c>
      <c r="Z477" s="212">
        <f t="shared" ref="Z477:Z483" si="1219">Y477*W477</f>
        <v>0</v>
      </c>
      <c r="AA477" s="211"/>
      <c r="AB477" s="248" t="str">
        <f>X477</f>
        <v>Fire</v>
      </c>
      <c r="AC477" s="410">
        <f>Y477</f>
        <v>0</v>
      </c>
      <c r="AD477" s="212">
        <f t="shared" ref="AD477:AD483" si="1220">AC477*AA477</f>
        <v>0</v>
      </c>
      <c r="AE477" s="211"/>
      <c r="AF477" s="248" t="str">
        <f>AB477</f>
        <v>Fire</v>
      </c>
      <c r="AG477" s="410">
        <f>AC477</f>
        <v>0</v>
      </c>
      <c r="AH477" s="212">
        <f t="shared" ref="AH477:AH483" si="1221">AG477*AE477</f>
        <v>0</v>
      </c>
      <c r="AI477" s="211"/>
      <c r="AJ477" s="248" t="str">
        <f>AF477</f>
        <v>Fire</v>
      </c>
      <c r="AK477" s="410">
        <f>AG477</f>
        <v>0</v>
      </c>
      <c r="AL477" s="212">
        <f t="shared" ref="AL477:AL483" si="1222">AK477*AI477</f>
        <v>0</v>
      </c>
      <c r="AM477" s="211"/>
      <c r="AN477" s="248" t="str">
        <f>AJ477</f>
        <v>Fire</v>
      </c>
      <c r="AO477" s="410">
        <f>AK477</f>
        <v>0</v>
      </c>
      <c r="AP477" s="212">
        <f t="shared" ref="AP477:AP483" si="1223">AO477*AM477</f>
        <v>0</v>
      </c>
      <c r="AQ477" s="211"/>
      <c r="AR477" s="248" t="str">
        <f>AN477</f>
        <v>Fire</v>
      </c>
      <c r="AS477" s="410">
        <f>AO477</f>
        <v>0</v>
      </c>
      <c r="AT477" s="212">
        <f>AS477*AQ477</f>
        <v>0</v>
      </c>
      <c r="AU477" s="211"/>
      <c r="AV477" s="248" t="str">
        <f>AR477</f>
        <v>Fire</v>
      </c>
      <c r="AW477" s="410">
        <f>AS477</f>
        <v>0</v>
      </c>
      <c r="AX477" s="212">
        <f t="shared" ref="AX477:AX483" si="1224">AW477*AU477</f>
        <v>0</v>
      </c>
      <c r="AY477" s="211"/>
      <c r="AZ477" s="248" t="str">
        <f>AV477</f>
        <v>Fire</v>
      </c>
      <c r="BA477" s="618">
        <f>AW477</f>
        <v>0</v>
      </c>
      <c r="BB477" s="620">
        <f t="shared" ref="BB477:BB482" si="1225">BA477*AY477</f>
        <v>0</v>
      </c>
      <c r="BC477" s="34"/>
      <c r="BD477" s="621">
        <f t="shared" ref="BD477:BD483" si="1226">SUM(BB477,AX477,AT477,AP477,AL477,AH477,AD477,Z477,R477,N477,J477,V477,)</f>
        <v>8249.2501199999988</v>
      </c>
      <c r="BE477" s="608"/>
      <c r="BF477" s="621">
        <v>23871.919999999998</v>
      </c>
      <c r="BG477" s="608"/>
      <c r="BH477" s="621">
        <f>BF477*0.35/0.65</f>
        <v>12854.110769230767</v>
      </c>
      <c r="BI477" s="608"/>
      <c r="BJ477" s="621">
        <f>SUM(BF477,BH477)</f>
        <v>36726.030769230769</v>
      </c>
      <c r="BK477" s="608"/>
      <c r="BL477" s="621">
        <v>36823.519999999997</v>
      </c>
      <c r="BM477" s="131"/>
      <c r="BN477" s="621">
        <v>36041.08</v>
      </c>
      <c r="BP477" s="409"/>
    </row>
    <row r="478" spans="1:69" x14ac:dyDescent="0.2">
      <c r="A478" s="170"/>
      <c r="B478" s="128"/>
      <c r="C478" s="41"/>
      <c r="D478" s="42"/>
      <c r="E478" s="461"/>
      <c r="F478" s="737" t="s">
        <v>554</v>
      </c>
      <c r="G478" s="617">
        <v>1</v>
      </c>
      <c r="H478" s="105" t="s">
        <v>36</v>
      </c>
      <c r="I478" s="618">
        <f>12*I412*0.094</f>
        <v>4840.9999999924812</v>
      </c>
      <c r="J478" s="619">
        <f t="shared" si="1214"/>
        <v>4840.9999999924812</v>
      </c>
      <c r="K478" s="617"/>
      <c r="L478" s="594" t="str">
        <f t="shared" si="1215"/>
        <v>Fire</v>
      </c>
      <c r="M478" s="592">
        <v>0</v>
      </c>
      <c r="N478" s="593">
        <f t="shared" si="1216"/>
        <v>0</v>
      </c>
      <c r="O478" s="590"/>
      <c r="P478" s="594" t="str">
        <f>L478</f>
        <v>Fire</v>
      </c>
      <c r="Q478" s="592">
        <f>M478</f>
        <v>0</v>
      </c>
      <c r="R478" s="593">
        <f t="shared" si="1217"/>
        <v>0</v>
      </c>
      <c r="S478" s="590"/>
      <c r="T478" s="594" t="str">
        <f>P478</f>
        <v>Fire</v>
      </c>
      <c r="U478" s="592">
        <f>Q478</f>
        <v>0</v>
      </c>
      <c r="V478" s="593">
        <f t="shared" si="1218"/>
        <v>0</v>
      </c>
      <c r="W478" s="590"/>
      <c r="X478" s="594" t="str">
        <f>T478</f>
        <v>Fire</v>
      </c>
      <c r="Y478" s="592">
        <f>U478</f>
        <v>0</v>
      </c>
      <c r="Z478" s="593">
        <f t="shared" si="1219"/>
        <v>0</v>
      </c>
      <c r="AA478" s="590"/>
      <c r="AB478" s="594" t="str">
        <f>X478</f>
        <v>Fire</v>
      </c>
      <c r="AC478" s="592">
        <f>Y478</f>
        <v>0</v>
      </c>
      <c r="AD478" s="593">
        <f t="shared" si="1220"/>
        <v>0</v>
      </c>
      <c r="AE478" s="590"/>
      <c r="AF478" s="594" t="str">
        <f>AB478</f>
        <v>Fire</v>
      </c>
      <c r="AG478" s="592">
        <f>AC478</f>
        <v>0</v>
      </c>
      <c r="AH478" s="593">
        <f t="shared" si="1221"/>
        <v>0</v>
      </c>
      <c r="AI478" s="590"/>
      <c r="AJ478" s="594" t="str">
        <f>AF478</f>
        <v>Fire</v>
      </c>
      <c r="AK478" s="592">
        <f>AG478</f>
        <v>0</v>
      </c>
      <c r="AL478" s="593">
        <f t="shared" si="1222"/>
        <v>0</v>
      </c>
      <c r="AM478" s="590"/>
      <c r="AN478" s="594" t="str">
        <f>AJ478</f>
        <v>Fire</v>
      </c>
      <c r="AO478" s="592">
        <f>AK478</f>
        <v>0</v>
      </c>
      <c r="AP478" s="593">
        <f t="shared" si="1223"/>
        <v>0</v>
      </c>
      <c r="AQ478" s="590"/>
      <c r="AR478" s="594" t="str">
        <f>AN478</f>
        <v>Fire</v>
      </c>
      <c r="AS478" s="592">
        <f>AO478</f>
        <v>0</v>
      </c>
      <c r="AT478" s="593">
        <f>AS478*AQ478</f>
        <v>0</v>
      </c>
      <c r="AU478" s="590"/>
      <c r="AV478" s="594" t="str">
        <f>AR478</f>
        <v>Fire</v>
      </c>
      <c r="AW478" s="592">
        <f>AS478</f>
        <v>0</v>
      </c>
      <c r="AX478" s="593">
        <f t="shared" si="1224"/>
        <v>0</v>
      </c>
      <c r="AY478" s="590"/>
      <c r="AZ478" s="594" t="str">
        <f>AV478</f>
        <v>Fire</v>
      </c>
      <c r="BA478" s="618">
        <f>AW478</f>
        <v>0</v>
      </c>
      <c r="BB478" s="620">
        <f t="shared" si="1225"/>
        <v>0</v>
      </c>
      <c r="BC478" s="34"/>
      <c r="BD478" s="622">
        <f>SUM(BB478,AX478,AT478,AP478,AL478,AH478,AD478,Z478,R478,N478,J478,V478,)</f>
        <v>4840.9999999924812</v>
      </c>
      <c r="BE478" s="623"/>
      <c r="BF478" s="622"/>
      <c r="BG478" s="623"/>
      <c r="BH478" s="622"/>
      <c r="BI478" s="623"/>
      <c r="BJ478" s="622"/>
      <c r="BK478" s="623"/>
      <c r="BL478" s="622"/>
      <c r="BM478" s="131"/>
      <c r="BN478" s="622"/>
      <c r="BP478" s="409"/>
    </row>
    <row r="479" spans="1:69" x14ac:dyDescent="0.2">
      <c r="A479" s="170"/>
      <c r="B479" s="128"/>
      <c r="C479" s="41"/>
      <c r="D479" s="42"/>
      <c r="E479" s="42"/>
      <c r="F479" s="737" t="s">
        <v>555</v>
      </c>
      <c r="G479" s="617">
        <v>1</v>
      </c>
      <c r="H479" s="105" t="s">
        <v>36</v>
      </c>
      <c r="I479" s="618">
        <f>12*I413*0.094</f>
        <v>4840.9999999924812</v>
      </c>
      <c r="J479" s="619">
        <f t="shared" si="1214"/>
        <v>4840.9999999924812</v>
      </c>
      <c r="K479" s="617"/>
      <c r="L479" s="249" t="str">
        <f t="shared" si="1215"/>
        <v>Fire</v>
      </c>
      <c r="M479" s="592">
        <v>0</v>
      </c>
      <c r="N479" s="214">
        <f t="shared" si="1216"/>
        <v>0</v>
      </c>
      <c r="O479" s="590"/>
      <c r="P479" s="249" t="str">
        <f>L479</f>
        <v>Fire</v>
      </c>
      <c r="Q479" s="592">
        <f t="shared" ref="Q479:Q483" si="1227">M479</f>
        <v>0</v>
      </c>
      <c r="R479" s="214">
        <f t="shared" si="1217"/>
        <v>0</v>
      </c>
      <c r="S479" s="590"/>
      <c r="T479" s="249" t="str">
        <f>P479</f>
        <v>Fire</v>
      </c>
      <c r="U479" s="592">
        <f t="shared" ref="U479:U483" si="1228">Q479</f>
        <v>0</v>
      </c>
      <c r="V479" s="214">
        <f t="shared" si="1218"/>
        <v>0</v>
      </c>
      <c r="W479" s="590"/>
      <c r="X479" s="249" t="str">
        <f>T479</f>
        <v>Fire</v>
      </c>
      <c r="Y479" s="592">
        <f t="shared" ref="Y479:Y483" si="1229">U479</f>
        <v>0</v>
      </c>
      <c r="Z479" s="214">
        <f t="shared" si="1219"/>
        <v>0</v>
      </c>
      <c r="AA479" s="590"/>
      <c r="AB479" s="249" t="str">
        <f>X479</f>
        <v>Fire</v>
      </c>
      <c r="AC479" s="592">
        <f t="shared" ref="AC479:AC483" si="1230">Y479</f>
        <v>0</v>
      </c>
      <c r="AD479" s="214">
        <f t="shared" si="1220"/>
        <v>0</v>
      </c>
      <c r="AE479" s="590"/>
      <c r="AF479" s="249" t="str">
        <f>AB479</f>
        <v>Fire</v>
      </c>
      <c r="AG479" s="592">
        <f t="shared" ref="AG479:AG483" si="1231">AC479</f>
        <v>0</v>
      </c>
      <c r="AH479" s="214">
        <f t="shared" si="1221"/>
        <v>0</v>
      </c>
      <c r="AI479" s="590"/>
      <c r="AJ479" s="249" t="str">
        <f>AF479</f>
        <v>Fire</v>
      </c>
      <c r="AK479" s="592">
        <f t="shared" ref="AK479:AK483" si="1232">AG479</f>
        <v>0</v>
      </c>
      <c r="AL479" s="214">
        <f t="shared" si="1222"/>
        <v>0</v>
      </c>
      <c r="AM479" s="590"/>
      <c r="AN479" s="249" t="str">
        <f>AJ479</f>
        <v>Fire</v>
      </c>
      <c r="AO479" s="592">
        <f t="shared" ref="AO479:AO483" si="1233">AK479</f>
        <v>0</v>
      </c>
      <c r="AP479" s="214">
        <f t="shared" si="1223"/>
        <v>0</v>
      </c>
      <c r="AQ479" s="590"/>
      <c r="AR479" s="249" t="str">
        <f>AN479</f>
        <v>Fire</v>
      </c>
      <c r="AS479" s="592">
        <f t="shared" ref="AS479:AS483" si="1234">AO479</f>
        <v>0</v>
      </c>
      <c r="AT479" s="593">
        <f t="shared" ref="AT479:AT483" si="1235">AS479*AQ479</f>
        <v>0</v>
      </c>
      <c r="AU479" s="590"/>
      <c r="AV479" s="249" t="str">
        <f>AR479</f>
        <v>Fire</v>
      </c>
      <c r="AW479" s="592">
        <f t="shared" ref="AW479:AW483" si="1236">AS479</f>
        <v>0</v>
      </c>
      <c r="AX479" s="214">
        <f t="shared" si="1224"/>
        <v>0</v>
      </c>
      <c r="AY479" s="590"/>
      <c r="AZ479" s="249" t="str">
        <f>AV479</f>
        <v>Fire</v>
      </c>
      <c r="BA479" s="618">
        <f t="shared" ref="BA479:BA483" si="1237">AW479</f>
        <v>0</v>
      </c>
      <c r="BB479" s="620">
        <f t="shared" si="1225"/>
        <v>0</v>
      </c>
      <c r="BC479" s="34"/>
      <c r="BD479" s="622">
        <f t="shared" si="1226"/>
        <v>4840.9999999924812</v>
      </c>
      <c r="BE479" s="623"/>
      <c r="BF479" s="622"/>
      <c r="BG479" s="623"/>
      <c r="BH479" s="622"/>
      <c r="BI479" s="623"/>
      <c r="BJ479" s="622"/>
      <c r="BK479" s="623"/>
      <c r="BL479" s="622"/>
      <c r="BM479" s="131"/>
      <c r="BN479" s="622"/>
      <c r="BP479" s="409"/>
    </row>
    <row r="480" spans="1:69" s="409" customFormat="1" x14ac:dyDescent="0.2">
      <c r="A480" s="170"/>
      <c r="B480" s="128"/>
      <c r="C480" s="41"/>
      <c r="D480" s="42"/>
      <c r="E480" s="42"/>
      <c r="F480" s="737" t="s">
        <v>159</v>
      </c>
      <c r="G480" s="617">
        <v>1</v>
      </c>
      <c r="H480" s="105" t="s">
        <v>36</v>
      </c>
      <c r="I480" s="618">
        <f>12*I414*0.094</f>
        <v>4986.2224799999995</v>
      </c>
      <c r="J480" s="619">
        <f t="shared" si="1214"/>
        <v>4986.2224799999995</v>
      </c>
      <c r="K480" s="617"/>
      <c r="L480" s="249" t="str">
        <f t="shared" si="1215"/>
        <v>Fire</v>
      </c>
      <c r="M480" s="592">
        <v>0</v>
      </c>
      <c r="N480" s="214">
        <f t="shared" si="1216"/>
        <v>0</v>
      </c>
      <c r="O480" s="590"/>
      <c r="P480" s="249" t="str">
        <f>L480</f>
        <v>Fire</v>
      </c>
      <c r="Q480" s="592">
        <f t="shared" si="1227"/>
        <v>0</v>
      </c>
      <c r="R480" s="214">
        <f t="shared" si="1217"/>
        <v>0</v>
      </c>
      <c r="S480" s="590"/>
      <c r="T480" s="249" t="str">
        <f>P480</f>
        <v>Fire</v>
      </c>
      <c r="U480" s="592">
        <f t="shared" si="1228"/>
        <v>0</v>
      </c>
      <c r="V480" s="214">
        <f t="shared" si="1218"/>
        <v>0</v>
      </c>
      <c r="W480" s="590"/>
      <c r="X480" s="249" t="str">
        <f>T480</f>
        <v>Fire</v>
      </c>
      <c r="Y480" s="592">
        <f t="shared" si="1229"/>
        <v>0</v>
      </c>
      <c r="Z480" s="214">
        <f t="shared" si="1219"/>
        <v>0</v>
      </c>
      <c r="AA480" s="590"/>
      <c r="AB480" s="249" t="str">
        <f>X480</f>
        <v>Fire</v>
      </c>
      <c r="AC480" s="592">
        <f t="shared" si="1230"/>
        <v>0</v>
      </c>
      <c r="AD480" s="214">
        <f t="shared" si="1220"/>
        <v>0</v>
      </c>
      <c r="AE480" s="590"/>
      <c r="AF480" s="249" t="str">
        <f>AB480</f>
        <v>Fire</v>
      </c>
      <c r="AG480" s="592">
        <f t="shared" si="1231"/>
        <v>0</v>
      </c>
      <c r="AH480" s="214">
        <f t="shared" si="1221"/>
        <v>0</v>
      </c>
      <c r="AI480" s="590"/>
      <c r="AJ480" s="249" t="str">
        <f>AF480</f>
        <v>Fire</v>
      </c>
      <c r="AK480" s="592">
        <f t="shared" si="1232"/>
        <v>0</v>
      </c>
      <c r="AL480" s="214">
        <f t="shared" si="1222"/>
        <v>0</v>
      </c>
      <c r="AM480" s="590"/>
      <c r="AN480" s="249" t="str">
        <f>AJ480</f>
        <v>Fire</v>
      </c>
      <c r="AO480" s="592">
        <f t="shared" si="1233"/>
        <v>0</v>
      </c>
      <c r="AP480" s="214">
        <f t="shared" si="1223"/>
        <v>0</v>
      </c>
      <c r="AQ480" s="590"/>
      <c r="AR480" s="249" t="str">
        <f>AN480</f>
        <v>Fire</v>
      </c>
      <c r="AS480" s="592">
        <f t="shared" si="1234"/>
        <v>0</v>
      </c>
      <c r="AT480" s="593">
        <f t="shared" si="1235"/>
        <v>0</v>
      </c>
      <c r="AU480" s="590"/>
      <c r="AV480" s="249" t="str">
        <f>AR480</f>
        <v>Fire</v>
      </c>
      <c r="AW480" s="592">
        <f t="shared" si="1236"/>
        <v>0</v>
      </c>
      <c r="AX480" s="214">
        <f t="shared" si="1224"/>
        <v>0</v>
      </c>
      <c r="AY480" s="590"/>
      <c r="AZ480" s="249" t="str">
        <f>AV480</f>
        <v>Fire</v>
      </c>
      <c r="BA480" s="618">
        <f t="shared" si="1237"/>
        <v>0</v>
      </c>
      <c r="BB480" s="620">
        <f t="shared" si="1225"/>
        <v>0</v>
      </c>
      <c r="BC480" s="34"/>
      <c r="BD480" s="622">
        <f t="shared" si="1226"/>
        <v>4986.2224799999995</v>
      </c>
      <c r="BE480" s="623"/>
      <c r="BF480" s="622"/>
      <c r="BG480" s="623"/>
      <c r="BH480" s="622"/>
      <c r="BI480" s="623"/>
      <c r="BJ480" s="622"/>
      <c r="BK480" s="623"/>
      <c r="BL480" s="622"/>
      <c r="BM480" s="131"/>
      <c r="BN480" s="622"/>
    </row>
    <row r="481" spans="1:68" s="409" customFormat="1" x14ac:dyDescent="0.2">
      <c r="A481" s="170"/>
      <c r="B481" s="128"/>
      <c r="C481" s="41"/>
      <c r="D481" s="42"/>
      <c r="E481" s="42"/>
      <c r="F481" s="737" t="s">
        <v>537</v>
      </c>
      <c r="G481" s="617">
        <v>1</v>
      </c>
      <c r="H481" s="105" t="s">
        <v>36</v>
      </c>
      <c r="I481" s="618">
        <f>12*I417*0.094</f>
        <v>4487.607</v>
      </c>
      <c r="J481" s="619">
        <f t="shared" si="1214"/>
        <v>4487.607</v>
      </c>
      <c r="K481" s="617"/>
      <c r="L481" s="248" t="str">
        <f t="shared" si="1215"/>
        <v>Fire</v>
      </c>
      <c r="M481" s="592"/>
      <c r="N481" s="214">
        <f t="shared" si="1216"/>
        <v>0</v>
      </c>
      <c r="O481" s="590"/>
      <c r="P481" s="248" t="str">
        <f>L481</f>
        <v>Fire</v>
      </c>
      <c r="Q481" s="592">
        <f t="shared" si="1227"/>
        <v>0</v>
      </c>
      <c r="R481" s="214">
        <f t="shared" si="1217"/>
        <v>0</v>
      </c>
      <c r="S481" s="590"/>
      <c r="T481" s="249" t="str">
        <f>P481</f>
        <v>Fire</v>
      </c>
      <c r="U481" s="592">
        <f t="shared" si="1228"/>
        <v>0</v>
      </c>
      <c r="V481" s="214">
        <f t="shared" si="1218"/>
        <v>0</v>
      </c>
      <c r="W481" s="590"/>
      <c r="X481" s="248" t="str">
        <f>T481</f>
        <v>Fire</v>
      </c>
      <c r="Y481" s="592">
        <f t="shared" si="1229"/>
        <v>0</v>
      </c>
      <c r="Z481" s="214">
        <f t="shared" si="1219"/>
        <v>0</v>
      </c>
      <c r="AA481" s="590"/>
      <c r="AB481" s="249" t="str">
        <f>X481</f>
        <v>Fire</v>
      </c>
      <c r="AC481" s="592">
        <f t="shared" si="1230"/>
        <v>0</v>
      </c>
      <c r="AD481" s="214">
        <f t="shared" si="1220"/>
        <v>0</v>
      </c>
      <c r="AE481" s="590"/>
      <c r="AF481" s="249" t="str">
        <f>AB481</f>
        <v>Fire</v>
      </c>
      <c r="AG481" s="592">
        <f t="shared" si="1231"/>
        <v>0</v>
      </c>
      <c r="AH481" s="214">
        <f t="shared" si="1221"/>
        <v>0</v>
      </c>
      <c r="AI481" s="590"/>
      <c r="AJ481" s="249" t="str">
        <f>AF481</f>
        <v>Fire</v>
      </c>
      <c r="AK481" s="592">
        <f t="shared" si="1232"/>
        <v>0</v>
      </c>
      <c r="AL481" s="214">
        <f t="shared" si="1222"/>
        <v>0</v>
      </c>
      <c r="AM481" s="590"/>
      <c r="AN481" s="249" t="str">
        <f>AJ481</f>
        <v>Fire</v>
      </c>
      <c r="AO481" s="592">
        <f t="shared" si="1233"/>
        <v>0</v>
      </c>
      <c r="AP481" s="214">
        <f t="shared" si="1223"/>
        <v>0</v>
      </c>
      <c r="AQ481" s="590"/>
      <c r="AR481" s="249" t="str">
        <f>AN481</f>
        <v>Fire</v>
      </c>
      <c r="AS481" s="592">
        <f t="shared" si="1234"/>
        <v>0</v>
      </c>
      <c r="AT481" s="593">
        <f t="shared" si="1235"/>
        <v>0</v>
      </c>
      <c r="AU481" s="590"/>
      <c r="AV481" s="249" t="str">
        <f>AR481</f>
        <v>Fire</v>
      </c>
      <c r="AW481" s="592">
        <f t="shared" si="1236"/>
        <v>0</v>
      </c>
      <c r="AX481" s="214">
        <f t="shared" si="1224"/>
        <v>0</v>
      </c>
      <c r="AY481" s="590"/>
      <c r="AZ481" s="249" t="str">
        <f>AV481</f>
        <v>Fire</v>
      </c>
      <c r="BA481" s="618">
        <f t="shared" si="1237"/>
        <v>0</v>
      </c>
      <c r="BB481" s="620">
        <f t="shared" si="1225"/>
        <v>0</v>
      </c>
      <c r="BC481" s="34"/>
      <c r="BD481" s="622">
        <f t="shared" si="1226"/>
        <v>4487.607</v>
      </c>
      <c r="BE481" s="623"/>
      <c r="BF481" s="622"/>
      <c r="BG481" s="623"/>
      <c r="BH481" s="622"/>
      <c r="BI481" s="623"/>
      <c r="BJ481" s="622"/>
      <c r="BK481" s="623"/>
      <c r="BL481" s="622"/>
      <c r="BM481" s="131"/>
      <c r="BN481" s="622"/>
    </row>
    <row r="482" spans="1:68" s="409" customFormat="1" x14ac:dyDescent="0.2">
      <c r="A482" s="170"/>
      <c r="B482" s="128"/>
      <c r="C482" s="41"/>
      <c r="D482" s="42"/>
      <c r="E482" s="42"/>
      <c r="F482" s="737" t="s">
        <v>538</v>
      </c>
      <c r="G482" s="617">
        <v>1</v>
      </c>
      <c r="H482" s="105" t="s">
        <v>36</v>
      </c>
      <c r="I482" s="618">
        <f t="shared" ref="I482:I483" si="1238">12*I418*0.094</f>
        <v>4487.607</v>
      </c>
      <c r="J482" s="619">
        <f t="shared" si="1214"/>
        <v>4487.607</v>
      </c>
      <c r="K482" s="617"/>
      <c r="L482" s="594" t="str">
        <f t="shared" si="1215"/>
        <v>Fire</v>
      </c>
      <c r="M482" s="592"/>
      <c r="N482" s="214">
        <f t="shared" si="1216"/>
        <v>0</v>
      </c>
      <c r="O482" s="590"/>
      <c r="P482" s="594" t="str">
        <f>L482</f>
        <v>Fire</v>
      </c>
      <c r="Q482" s="592">
        <f t="shared" si="1227"/>
        <v>0</v>
      </c>
      <c r="R482" s="214">
        <f t="shared" si="1217"/>
        <v>0</v>
      </c>
      <c r="S482" s="590"/>
      <c r="T482" s="249" t="str">
        <f>P482</f>
        <v>Fire</v>
      </c>
      <c r="U482" s="592">
        <f t="shared" si="1228"/>
        <v>0</v>
      </c>
      <c r="V482" s="214">
        <f t="shared" si="1218"/>
        <v>0</v>
      </c>
      <c r="W482" s="590"/>
      <c r="X482" s="594" t="str">
        <f>T482</f>
        <v>Fire</v>
      </c>
      <c r="Y482" s="592">
        <f t="shared" si="1229"/>
        <v>0</v>
      </c>
      <c r="Z482" s="214">
        <f t="shared" si="1219"/>
        <v>0</v>
      </c>
      <c r="AA482" s="590"/>
      <c r="AB482" s="249" t="str">
        <f>X482</f>
        <v>Fire</v>
      </c>
      <c r="AC482" s="592">
        <f t="shared" si="1230"/>
        <v>0</v>
      </c>
      <c r="AD482" s="214">
        <f t="shared" si="1220"/>
        <v>0</v>
      </c>
      <c r="AE482" s="590"/>
      <c r="AF482" s="249" t="str">
        <f>AB482</f>
        <v>Fire</v>
      </c>
      <c r="AG482" s="592">
        <f t="shared" si="1231"/>
        <v>0</v>
      </c>
      <c r="AH482" s="214">
        <f t="shared" si="1221"/>
        <v>0</v>
      </c>
      <c r="AI482" s="590"/>
      <c r="AJ482" s="249" t="str">
        <f>AF482</f>
        <v>Fire</v>
      </c>
      <c r="AK482" s="592">
        <f t="shared" si="1232"/>
        <v>0</v>
      </c>
      <c r="AL482" s="214">
        <f t="shared" si="1222"/>
        <v>0</v>
      </c>
      <c r="AM482" s="590"/>
      <c r="AN482" s="249" t="str">
        <f>AJ482</f>
        <v>Fire</v>
      </c>
      <c r="AO482" s="592">
        <f t="shared" si="1233"/>
        <v>0</v>
      </c>
      <c r="AP482" s="214">
        <f t="shared" si="1223"/>
        <v>0</v>
      </c>
      <c r="AQ482" s="590"/>
      <c r="AR482" s="249" t="str">
        <f>AN482</f>
        <v>Fire</v>
      </c>
      <c r="AS482" s="592">
        <f t="shared" si="1234"/>
        <v>0</v>
      </c>
      <c r="AT482" s="593">
        <f t="shared" si="1235"/>
        <v>0</v>
      </c>
      <c r="AU482" s="590"/>
      <c r="AV482" s="249" t="str">
        <f>AR482</f>
        <v>Fire</v>
      </c>
      <c r="AW482" s="592">
        <f t="shared" si="1236"/>
        <v>0</v>
      </c>
      <c r="AX482" s="214">
        <f t="shared" si="1224"/>
        <v>0</v>
      </c>
      <c r="AY482" s="590"/>
      <c r="AZ482" s="249" t="str">
        <f>AV482</f>
        <v>Fire</v>
      </c>
      <c r="BA482" s="618">
        <f t="shared" si="1237"/>
        <v>0</v>
      </c>
      <c r="BB482" s="620">
        <f t="shared" si="1225"/>
        <v>0</v>
      </c>
      <c r="BC482" s="34"/>
      <c r="BD482" s="622">
        <f t="shared" si="1226"/>
        <v>4487.607</v>
      </c>
      <c r="BE482" s="623"/>
      <c r="BF482" s="622"/>
      <c r="BG482" s="623"/>
      <c r="BH482" s="622"/>
      <c r="BI482" s="623"/>
      <c r="BJ482" s="622"/>
      <c r="BK482" s="623"/>
      <c r="BL482" s="622"/>
      <c r="BM482" s="131"/>
      <c r="BN482" s="622"/>
    </row>
    <row r="483" spans="1:68" x14ac:dyDescent="0.2">
      <c r="A483" s="170"/>
      <c r="B483" s="128"/>
      <c r="C483" s="41"/>
      <c r="D483" s="42"/>
      <c r="E483" s="42"/>
      <c r="F483" s="737" t="s">
        <v>575</v>
      </c>
      <c r="G483" s="617">
        <v>1</v>
      </c>
      <c r="H483" s="105" t="s">
        <v>36</v>
      </c>
      <c r="I483" s="618">
        <f t="shared" si="1238"/>
        <v>4356.8999999999996</v>
      </c>
      <c r="J483" s="619">
        <f>G483*I483</f>
        <v>4356.8999999999996</v>
      </c>
      <c r="K483" s="617"/>
      <c r="L483" s="249" t="str">
        <f t="shared" si="1215"/>
        <v>Fire</v>
      </c>
      <c r="M483" s="592"/>
      <c r="N483" s="214">
        <f t="shared" si="1216"/>
        <v>0</v>
      </c>
      <c r="O483" s="590"/>
      <c r="P483" s="249" t="str">
        <f>L483</f>
        <v>Fire</v>
      </c>
      <c r="Q483" s="592">
        <f t="shared" si="1227"/>
        <v>0</v>
      </c>
      <c r="R483" s="214">
        <f t="shared" si="1217"/>
        <v>0</v>
      </c>
      <c r="S483" s="590"/>
      <c r="T483" s="249" t="str">
        <f>P483</f>
        <v>Fire</v>
      </c>
      <c r="U483" s="592">
        <f t="shared" si="1228"/>
        <v>0</v>
      </c>
      <c r="V483" s="214">
        <f t="shared" si="1218"/>
        <v>0</v>
      </c>
      <c r="W483" s="590"/>
      <c r="X483" s="249" t="str">
        <f>T483</f>
        <v>Fire</v>
      </c>
      <c r="Y483" s="592">
        <f t="shared" si="1229"/>
        <v>0</v>
      </c>
      <c r="Z483" s="214">
        <f t="shared" si="1219"/>
        <v>0</v>
      </c>
      <c r="AA483" s="590"/>
      <c r="AB483" s="249" t="str">
        <f>X483</f>
        <v>Fire</v>
      </c>
      <c r="AC483" s="592">
        <f t="shared" si="1230"/>
        <v>0</v>
      </c>
      <c r="AD483" s="214">
        <f t="shared" si="1220"/>
        <v>0</v>
      </c>
      <c r="AE483" s="590"/>
      <c r="AF483" s="249" t="str">
        <f>AB483</f>
        <v>Fire</v>
      </c>
      <c r="AG483" s="592">
        <f t="shared" si="1231"/>
        <v>0</v>
      </c>
      <c r="AH483" s="214">
        <f t="shared" si="1221"/>
        <v>0</v>
      </c>
      <c r="AI483" s="590"/>
      <c r="AJ483" s="249" t="str">
        <f>AF483</f>
        <v>Fire</v>
      </c>
      <c r="AK483" s="592">
        <f t="shared" si="1232"/>
        <v>0</v>
      </c>
      <c r="AL483" s="214">
        <f t="shared" si="1222"/>
        <v>0</v>
      </c>
      <c r="AM483" s="590"/>
      <c r="AN483" s="249" t="str">
        <f>AJ483</f>
        <v>Fire</v>
      </c>
      <c r="AO483" s="592">
        <f t="shared" si="1233"/>
        <v>0</v>
      </c>
      <c r="AP483" s="214">
        <f t="shared" si="1223"/>
        <v>0</v>
      </c>
      <c r="AQ483" s="590"/>
      <c r="AR483" s="249" t="str">
        <f>AN483</f>
        <v>Fire</v>
      </c>
      <c r="AS483" s="592">
        <f t="shared" si="1234"/>
        <v>0</v>
      </c>
      <c r="AT483" s="593">
        <f t="shared" si="1235"/>
        <v>0</v>
      </c>
      <c r="AU483" s="590"/>
      <c r="AV483" s="249" t="str">
        <f>AR483</f>
        <v>Fire</v>
      </c>
      <c r="AW483" s="592">
        <f t="shared" si="1236"/>
        <v>0</v>
      </c>
      <c r="AX483" s="214">
        <f t="shared" si="1224"/>
        <v>0</v>
      </c>
      <c r="AY483" s="590"/>
      <c r="AZ483" s="249" t="str">
        <f>AV483</f>
        <v>Fire</v>
      </c>
      <c r="BA483" s="618">
        <f t="shared" si="1237"/>
        <v>0</v>
      </c>
      <c r="BB483" s="620">
        <f>AY483*BA483</f>
        <v>0</v>
      </c>
      <c r="BC483" s="34"/>
      <c r="BD483" s="622">
        <f t="shared" si="1226"/>
        <v>4356.8999999999996</v>
      </c>
      <c r="BE483" s="623"/>
      <c r="BF483" s="622"/>
      <c r="BG483" s="623"/>
      <c r="BH483" s="622"/>
      <c r="BI483" s="623"/>
      <c r="BJ483" s="622"/>
      <c r="BK483" s="623"/>
      <c r="BL483" s="622"/>
      <c r="BM483" s="131"/>
      <c r="BN483" s="622"/>
      <c r="BP483" s="409"/>
    </row>
    <row r="484" spans="1:68" x14ac:dyDescent="0.2">
      <c r="A484" s="170"/>
      <c r="B484" s="128"/>
      <c r="C484" s="48"/>
      <c r="D484" s="43"/>
      <c r="E484" s="43"/>
      <c r="F484" s="624"/>
      <c r="G484" s="581"/>
      <c r="H484" s="582"/>
      <c r="I484" s="104" t="s">
        <v>132</v>
      </c>
      <c r="J484" s="619">
        <f>SUM(J477:J483)</f>
        <v>36249.586599984963</v>
      </c>
      <c r="K484" s="581"/>
      <c r="L484" s="582"/>
      <c r="M484" s="104" t="s">
        <v>118</v>
      </c>
      <c r="N484" s="619">
        <f>SUM(N477:N483)</f>
        <v>0</v>
      </c>
      <c r="O484" s="581"/>
      <c r="P484" s="582"/>
      <c r="Q484" s="625" t="s">
        <v>119</v>
      </c>
      <c r="R484" s="619">
        <f>SUM(R477:R483)</f>
        <v>0</v>
      </c>
      <c r="S484" s="581"/>
      <c r="T484" s="582"/>
      <c r="U484" s="625" t="s">
        <v>120</v>
      </c>
      <c r="V484" s="619">
        <f>SUM(V477:V483)</f>
        <v>0</v>
      </c>
      <c r="W484" s="581"/>
      <c r="X484" s="582"/>
      <c r="Y484" s="625" t="s">
        <v>121</v>
      </c>
      <c r="Z484" s="619">
        <f>SUM(Z477:Z483)</f>
        <v>0</v>
      </c>
      <c r="AA484" s="581"/>
      <c r="AB484" s="582"/>
      <c r="AC484" s="625" t="s">
        <v>122</v>
      </c>
      <c r="AD484" s="619">
        <f>SUM(AD477:AD483)</f>
        <v>0</v>
      </c>
      <c r="AE484" s="581"/>
      <c r="AF484" s="582"/>
      <c r="AG484" s="625" t="s">
        <v>123</v>
      </c>
      <c r="AH484" s="619">
        <f>SUM(AH477:AH483)</f>
        <v>0</v>
      </c>
      <c r="AI484" s="581"/>
      <c r="AJ484" s="582"/>
      <c r="AK484" s="625" t="s">
        <v>124</v>
      </c>
      <c r="AL484" s="619">
        <f>SUM(AL477:AL483)</f>
        <v>0</v>
      </c>
      <c r="AM484" s="581"/>
      <c r="AN484" s="582"/>
      <c r="AO484" s="625" t="s">
        <v>125</v>
      </c>
      <c r="AP484" s="619">
        <f>SUM(AP477:AP483)</f>
        <v>0</v>
      </c>
      <c r="AQ484" s="581"/>
      <c r="AR484" s="582"/>
      <c r="AS484" s="625" t="s">
        <v>126</v>
      </c>
      <c r="AT484" s="619">
        <f>SUM(AT477:AT483)</f>
        <v>0</v>
      </c>
      <c r="AU484" s="581"/>
      <c r="AV484" s="582"/>
      <c r="AW484" s="625" t="s">
        <v>127</v>
      </c>
      <c r="AX484" s="619">
        <f>SUM(AX477:AX483)</f>
        <v>0</v>
      </c>
      <c r="AY484" s="581"/>
      <c r="AZ484" s="582"/>
      <c r="BA484" s="625" t="s">
        <v>128</v>
      </c>
      <c r="BB484" s="620">
        <f>SUM(BB477:BB483)</f>
        <v>0</v>
      </c>
      <c r="BC484" s="34"/>
      <c r="BD484" s="57">
        <f>SUM(BD477:BD483)</f>
        <v>36249.586599984963</v>
      </c>
      <c r="BE484" s="608"/>
      <c r="BF484" s="57">
        <f>SUM(BF477:BF483)</f>
        <v>23871.919999999998</v>
      </c>
      <c r="BG484" s="608"/>
      <c r="BH484" s="57">
        <f>SUM(BH477:BH483)</f>
        <v>12854.110769230767</v>
      </c>
      <c r="BI484" s="608"/>
      <c r="BJ484" s="57">
        <f>SUM(BJ477:BJ483)</f>
        <v>36726.030769230769</v>
      </c>
      <c r="BK484" s="608"/>
      <c r="BL484" s="57">
        <v>36823.520000000004</v>
      </c>
      <c r="BM484" s="131"/>
      <c r="BN484" s="57">
        <f>SUM(BN477:BN483)</f>
        <v>36041.08</v>
      </c>
      <c r="BP484" s="409"/>
    </row>
    <row r="485" spans="1:68" s="27" customFormat="1" ht="5.0999999999999996" customHeight="1" x14ac:dyDescent="0.2">
      <c r="A485" s="170"/>
      <c r="B485" s="128"/>
      <c r="C485" s="32"/>
      <c r="F485" s="51"/>
      <c r="G485" s="226"/>
      <c r="H485" s="52"/>
      <c r="I485" s="154"/>
      <c r="J485" s="227"/>
      <c r="K485" s="226"/>
      <c r="L485" s="52"/>
      <c r="M485" s="154"/>
      <c r="N485" s="227"/>
      <c r="O485" s="226"/>
      <c r="P485" s="52"/>
      <c r="Q485" s="154"/>
      <c r="R485" s="227"/>
      <c r="S485" s="226"/>
      <c r="T485" s="52"/>
      <c r="U485" s="154"/>
      <c r="V485" s="227"/>
      <c r="W485" s="226"/>
      <c r="X485" s="52"/>
      <c r="Y485" s="154"/>
      <c r="Z485" s="227"/>
      <c r="AA485" s="226"/>
      <c r="AB485" s="52"/>
      <c r="AC485" s="154"/>
      <c r="AD485" s="227"/>
      <c r="AE485" s="226"/>
      <c r="AF485" s="52"/>
      <c r="AG485" s="154"/>
      <c r="AH485" s="227"/>
      <c r="AI485" s="226"/>
      <c r="AJ485" s="52"/>
      <c r="AK485" s="154"/>
      <c r="AL485" s="227"/>
      <c r="AM485" s="226"/>
      <c r="AN485" s="52"/>
      <c r="AO485" s="154"/>
      <c r="AP485" s="227"/>
      <c r="AQ485" s="226"/>
      <c r="AR485" s="52"/>
      <c r="AS485" s="154"/>
      <c r="AT485" s="227"/>
      <c r="AU485" s="226"/>
      <c r="AV485" s="52"/>
      <c r="AW485" s="154"/>
      <c r="AX485" s="227"/>
      <c r="AY485" s="226"/>
      <c r="AZ485" s="52"/>
      <c r="BA485" s="154"/>
      <c r="BB485" s="267"/>
      <c r="BC485" s="34"/>
      <c r="BD485" s="608"/>
      <c r="BE485" s="608"/>
      <c r="BF485" s="608"/>
      <c r="BG485" s="608"/>
      <c r="BH485" s="608"/>
      <c r="BI485" s="608"/>
      <c r="BJ485" s="608"/>
      <c r="BK485" s="608"/>
      <c r="BL485" s="608"/>
      <c r="BM485" s="131"/>
      <c r="BN485" s="608"/>
      <c r="BP485" s="409"/>
    </row>
    <row r="486" spans="1:68" x14ac:dyDescent="0.2">
      <c r="A486" s="170"/>
      <c r="B486" s="128"/>
      <c r="C486" s="614">
        <f>'General Fund Budget Summary'!A114</f>
        <v>54060</v>
      </c>
      <c r="D486" s="614"/>
      <c r="E486" s="614" t="str">
        <f>'General Fund Budget Summary'!C114</f>
        <v>Employer Payroll Taxes</v>
      </c>
      <c r="F486" s="616" t="s">
        <v>164</v>
      </c>
      <c r="G486" s="617">
        <v>1</v>
      </c>
      <c r="H486" s="105" t="s">
        <v>100</v>
      </c>
      <c r="I486" s="618"/>
      <c r="J486" s="619">
        <f>I486*G486</f>
        <v>0</v>
      </c>
      <c r="K486" s="617">
        <v>1</v>
      </c>
      <c r="L486" s="248" t="str">
        <f>H486</f>
        <v>Admin</v>
      </c>
      <c r="M486" s="410">
        <f>I486</f>
        <v>0</v>
      </c>
      <c r="N486" s="212">
        <f>M486*K486</f>
        <v>0</v>
      </c>
      <c r="O486" s="211">
        <f t="shared" ref="O486:Q487" si="1239">K486</f>
        <v>1</v>
      </c>
      <c r="P486" s="248" t="str">
        <f>L486</f>
        <v>Admin</v>
      </c>
      <c r="Q486" s="410">
        <f t="shared" si="1239"/>
        <v>0</v>
      </c>
      <c r="R486" s="212">
        <f>Q486*O486</f>
        <v>0</v>
      </c>
      <c r="S486" s="211">
        <f t="shared" ref="S486:U487" si="1240">O486</f>
        <v>1</v>
      </c>
      <c r="T486" s="248" t="str">
        <f t="shared" si="1240"/>
        <v>Admin</v>
      </c>
      <c r="U486" s="410">
        <f t="shared" si="1240"/>
        <v>0</v>
      </c>
      <c r="V486" s="212">
        <f>U486*S486</f>
        <v>0</v>
      </c>
      <c r="W486" s="211">
        <f t="shared" ref="W486:Y487" si="1241">S486</f>
        <v>1</v>
      </c>
      <c r="X486" s="248" t="str">
        <f>T486</f>
        <v>Admin</v>
      </c>
      <c r="Y486" s="410">
        <f t="shared" si="1241"/>
        <v>0</v>
      </c>
      <c r="Z486" s="212">
        <f>Y486*W486</f>
        <v>0</v>
      </c>
      <c r="AA486" s="211">
        <f t="shared" ref="AA486:AC487" si="1242">W486</f>
        <v>1</v>
      </c>
      <c r="AB486" s="248" t="str">
        <f t="shared" si="1242"/>
        <v>Admin</v>
      </c>
      <c r="AC486" s="410">
        <f t="shared" si="1242"/>
        <v>0</v>
      </c>
      <c r="AD486" s="212">
        <f>AC486*AA486</f>
        <v>0</v>
      </c>
      <c r="AE486" s="211">
        <f t="shared" ref="AE486:AG487" si="1243">AA486</f>
        <v>1</v>
      </c>
      <c r="AF486" s="248" t="str">
        <f t="shared" si="1243"/>
        <v>Admin</v>
      </c>
      <c r="AG486" s="410">
        <f t="shared" si="1243"/>
        <v>0</v>
      </c>
      <c r="AH486" s="212">
        <f>AG486*AE486</f>
        <v>0</v>
      </c>
      <c r="AI486" s="211">
        <f t="shared" ref="AI486:AK487" si="1244">AE486</f>
        <v>1</v>
      </c>
      <c r="AJ486" s="248" t="str">
        <f t="shared" si="1244"/>
        <v>Admin</v>
      </c>
      <c r="AK486" s="410">
        <f t="shared" si="1244"/>
        <v>0</v>
      </c>
      <c r="AL486" s="212">
        <f>AK486*AI486</f>
        <v>0</v>
      </c>
      <c r="AM486" s="211">
        <f t="shared" ref="AM486:AO487" si="1245">AI486</f>
        <v>1</v>
      </c>
      <c r="AN486" s="248" t="str">
        <f t="shared" si="1245"/>
        <v>Admin</v>
      </c>
      <c r="AO486" s="410">
        <f t="shared" si="1245"/>
        <v>0</v>
      </c>
      <c r="AP486" s="212">
        <f>AO486*AM486</f>
        <v>0</v>
      </c>
      <c r="AQ486" s="211">
        <f t="shared" ref="AQ486:AS487" si="1246">AM486</f>
        <v>1</v>
      </c>
      <c r="AR486" s="248" t="str">
        <f t="shared" si="1246"/>
        <v>Admin</v>
      </c>
      <c r="AS486" s="410">
        <f t="shared" si="1246"/>
        <v>0</v>
      </c>
      <c r="AT486" s="212">
        <f>AS486*AQ486</f>
        <v>0</v>
      </c>
      <c r="AU486" s="211">
        <f t="shared" ref="AU486:AW487" si="1247">AQ486</f>
        <v>1</v>
      </c>
      <c r="AV486" s="248" t="str">
        <f t="shared" si="1247"/>
        <v>Admin</v>
      </c>
      <c r="AW486" s="410">
        <f t="shared" si="1247"/>
        <v>0</v>
      </c>
      <c r="AX486" s="212">
        <f>AW486*AU486</f>
        <v>0</v>
      </c>
      <c r="AY486" s="211">
        <f t="shared" ref="AY486:BA487" si="1248">AU486</f>
        <v>1</v>
      </c>
      <c r="AZ486" s="248" t="str">
        <f t="shared" si="1248"/>
        <v>Admin</v>
      </c>
      <c r="BA486" s="618">
        <f t="shared" si="1248"/>
        <v>0</v>
      </c>
      <c r="BB486" s="620">
        <f>BA486*AY486</f>
        <v>0</v>
      </c>
      <c r="BC486" s="34"/>
      <c r="BD486" s="621">
        <f>SUM(BB486,AX486,AT486,AP486,AL486,AH486,AD486,Z486,R486,N486,J486,V486,)</f>
        <v>0</v>
      </c>
      <c r="BE486" s="608"/>
      <c r="BF486" s="621">
        <v>60.41</v>
      </c>
      <c r="BG486" s="608"/>
      <c r="BH486" s="621">
        <v>920</v>
      </c>
      <c r="BI486" s="608"/>
      <c r="BJ486" s="621">
        <f>SUM(BF486,BH486)</f>
        <v>980.41</v>
      </c>
      <c r="BK486" s="608"/>
      <c r="BL486" s="621">
        <v>0</v>
      </c>
      <c r="BM486" s="131"/>
      <c r="BN486" s="621">
        <v>166.81</v>
      </c>
      <c r="BP486" s="409"/>
    </row>
    <row r="487" spans="1:68" x14ac:dyDescent="0.2">
      <c r="A487" s="170"/>
      <c r="B487" s="128"/>
      <c r="C487" s="41"/>
      <c r="D487" s="42"/>
      <c r="E487" s="461"/>
      <c r="F487" s="616" t="s">
        <v>549</v>
      </c>
      <c r="G487" s="617">
        <v>1</v>
      </c>
      <c r="H487" s="591" t="s">
        <v>100</v>
      </c>
      <c r="I487" s="618">
        <v>116.8</v>
      </c>
      <c r="J487" s="619">
        <f>I487*G487</f>
        <v>116.8</v>
      </c>
      <c r="K487" s="617">
        <v>1</v>
      </c>
      <c r="L487" s="594" t="str">
        <f>H487</f>
        <v>Admin</v>
      </c>
      <c r="M487" s="592">
        <v>116.8</v>
      </c>
      <c r="N487" s="593">
        <f>M487*K487</f>
        <v>116.8</v>
      </c>
      <c r="O487" s="590">
        <f t="shared" si="1239"/>
        <v>1</v>
      </c>
      <c r="P487" s="594" t="str">
        <f>L487</f>
        <v>Admin</v>
      </c>
      <c r="Q487" s="592">
        <f t="shared" si="1239"/>
        <v>116.8</v>
      </c>
      <c r="R487" s="593">
        <f>Q487*O487</f>
        <v>116.8</v>
      </c>
      <c r="S487" s="590">
        <f t="shared" si="1240"/>
        <v>1</v>
      </c>
      <c r="T487" s="594" t="str">
        <f t="shared" si="1240"/>
        <v>Admin</v>
      </c>
      <c r="U487" s="592">
        <f t="shared" si="1240"/>
        <v>116.8</v>
      </c>
      <c r="V487" s="593">
        <f>U487*S487</f>
        <v>116.8</v>
      </c>
      <c r="W487" s="590">
        <f t="shared" si="1241"/>
        <v>1</v>
      </c>
      <c r="X487" s="594" t="str">
        <f>T487</f>
        <v>Admin</v>
      </c>
      <c r="Y487" s="592">
        <f t="shared" si="1241"/>
        <v>116.8</v>
      </c>
      <c r="Z487" s="593">
        <f>Y487*W487</f>
        <v>116.8</v>
      </c>
      <c r="AA487" s="590">
        <f t="shared" si="1242"/>
        <v>1</v>
      </c>
      <c r="AB487" s="594" t="str">
        <f t="shared" si="1242"/>
        <v>Admin</v>
      </c>
      <c r="AC487" s="592">
        <f t="shared" si="1242"/>
        <v>116.8</v>
      </c>
      <c r="AD487" s="593">
        <f>AC487*AA487</f>
        <v>116.8</v>
      </c>
      <c r="AE487" s="590">
        <f t="shared" si="1243"/>
        <v>1</v>
      </c>
      <c r="AF487" s="594" t="str">
        <f t="shared" si="1243"/>
        <v>Admin</v>
      </c>
      <c r="AG487" s="592">
        <f t="shared" si="1243"/>
        <v>116.8</v>
      </c>
      <c r="AH487" s="593">
        <f>AG487*AE487</f>
        <v>116.8</v>
      </c>
      <c r="AI487" s="590">
        <f t="shared" si="1244"/>
        <v>1</v>
      </c>
      <c r="AJ487" s="594" t="str">
        <f t="shared" si="1244"/>
        <v>Admin</v>
      </c>
      <c r="AK487" s="592">
        <f t="shared" si="1244"/>
        <v>116.8</v>
      </c>
      <c r="AL487" s="593">
        <f>AK487*AI487</f>
        <v>116.8</v>
      </c>
      <c r="AM487" s="590">
        <f t="shared" si="1245"/>
        <v>1</v>
      </c>
      <c r="AN487" s="594" t="str">
        <f t="shared" si="1245"/>
        <v>Admin</v>
      </c>
      <c r="AO487" s="592">
        <f t="shared" si="1245"/>
        <v>116.8</v>
      </c>
      <c r="AP487" s="593">
        <f>AO487*AM487</f>
        <v>116.8</v>
      </c>
      <c r="AQ487" s="590">
        <f t="shared" si="1246"/>
        <v>1</v>
      </c>
      <c r="AR487" s="594" t="str">
        <f t="shared" si="1246"/>
        <v>Admin</v>
      </c>
      <c r="AS487" s="592">
        <f t="shared" si="1246"/>
        <v>116.8</v>
      </c>
      <c r="AT487" s="593">
        <f>AS487*AQ487</f>
        <v>116.8</v>
      </c>
      <c r="AU487" s="590">
        <f t="shared" si="1247"/>
        <v>1</v>
      </c>
      <c r="AV487" s="594" t="str">
        <f t="shared" si="1247"/>
        <v>Admin</v>
      </c>
      <c r="AW487" s="592">
        <f t="shared" si="1247"/>
        <v>116.8</v>
      </c>
      <c r="AX487" s="593">
        <f>AW487*AU487</f>
        <v>116.8</v>
      </c>
      <c r="AY487" s="590">
        <f t="shared" si="1248"/>
        <v>1</v>
      </c>
      <c r="AZ487" s="594" t="str">
        <f t="shared" si="1248"/>
        <v>Admin</v>
      </c>
      <c r="BA487" s="618">
        <f t="shared" si="1248"/>
        <v>116.8</v>
      </c>
      <c r="BB487" s="620">
        <f>BA487*AY487</f>
        <v>116.8</v>
      </c>
      <c r="BC487" s="34"/>
      <c r="BD487" s="622">
        <f>SUM(BB487,AX487,AT487,AP487,AL487,AH487,AD487,Z487,R487,N487,J487,V487,)</f>
        <v>1401.5999999999997</v>
      </c>
      <c r="BE487" s="623"/>
      <c r="BF487" s="711">
        <v>0</v>
      </c>
      <c r="BG487" s="623"/>
      <c r="BH487" s="711"/>
      <c r="BI487" s="623"/>
      <c r="BJ487" s="622"/>
      <c r="BK487" s="623"/>
      <c r="BL487" s="622">
        <v>1401.5999999999997</v>
      </c>
      <c r="BM487" s="131"/>
      <c r="BN487" s="622"/>
      <c r="BP487" s="409"/>
    </row>
    <row r="488" spans="1:68" x14ac:dyDescent="0.2">
      <c r="A488" s="170"/>
      <c r="B488" s="128"/>
      <c r="C488" s="41"/>
      <c r="D488" s="42"/>
      <c r="E488" s="42"/>
      <c r="F488" s="616"/>
      <c r="G488" s="617"/>
      <c r="H488" s="106"/>
      <c r="I488" s="618"/>
      <c r="J488" s="619">
        <f>I488*G488</f>
        <v>0</v>
      </c>
      <c r="K488" s="617"/>
      <c r="L488" s="249">
        <f>H488</f>
        <v>0</v>
      </c>
      <c r="M488" s="411"/>
      <c r="N488" s="214">
        <f>M488*K488</f>
        <v>0</v>
      </c>
      <c r="O488" s="213"/>
      <c r="P488" s="249">
        <f>L488</f>
        <v>0</v>
      </c>
      <c r="Q488" s="411"/>
      <c r="R488" s="214">
        <f>Q488*O488</f>
        <v>0</v>
      </c>
      <c r="S488" s="213"/>
      <c r="T488" s="249">
        <f>P488</f>
        <v>0</v>
      </c>
      <c r="U488" s="411"/>
      <c r="V488" s="214">
        <f>U488*S488</f>
        <v>0</v>
      </c>
      <c r="W488" s="213"/>
      <c r="X488" s="249">
        <f>T488</f>
        <v>0</v>
      </c>
      <c r="Y488" s="411"/>
      <c r="Z488" s="214">
        <f>Y488*W488</f>
        <v>0</v>
      </c>
      <c r="AA488" s="213"/>
      <c r="AB488" s="249">
        <f>X488</f>
        <v>0</v>
      </c>
      <c r="AC488" s="411"/>
      <c r="AD488" s="214">
        <f>AC488*AA488</f>
        <v>0</v>
      </c>
      <c r="AE488" s="213"/>
      <c r="AF488" s="249">
        <f>AB488</f>
        <v>0</v>
      </c>
      <c r="AG488" s="411"/>
      <c r="AH488" s="214">
        <f>AG488*AE488</f>
        <v>0</v>
      </c>
      <c r="AI488" s="213"/>
      <c r="AJ488" s="249">
        <f>AF488</f>
        <v>0</v>
      </c>
      <c r="AK488" s="411"/>
      <c r="AL488" s="214">
        <f>AK488*AI488</f>
        <v>0</v>
      </c>
      <c r="AM488" s="213"/>
      <c r="AN488" s="249">
        <f>AJ488</f>
        <v>0</v>
      </c>
      <c r="AO488" s="411"/>
      <c r="AP488" s="214">
        <f>AO488*AM488</f>
        <v>0</v>
      </c>
      <c r="AQ488" s="213"/>
      <c r="AR488" s="249">
        <f>AN488</f>
        <v>0</v>
      </c>
      <c r="AS488" s="411"/>
      <c r="AT488" s="214">
        <f>AS488*AQ488</f>
        <v>0</v>
      </c>
      <c r="AU488" s="213"/>
      <c r="AV488" s="249">
        <f>AR488</f>
        <v>0</v>
      </c>
      <c r="AW488" s="411"/>
      <c r="AX488" s="214">
        <f>AW488*AU488</f>
        <v>0</v>
      </c>
      <c r="AY488" s="213"/>
      <c r="AZ488" s="249">
        <f>AV488</f>
        <v>0</v>
      </c>
      <c r="BA488" s="618"/>
      <c r="BB488" s="620">
        <f>BA488*AY488</f>
        <v>0</v>
      </c>
      <c r="BC488" s="34"/>
      <c r="BD488" s="622">
        <f>SUM(BB488,AX488,AT488,AP488,AL488,AH488,AD488,Z488,R488,N488,J488,V488,)</f>
        <v>0</v>
      </c>
      <c r="BE488" s="623"/>
      <c r="BF488" s="622"/>
      <c r="BG488" s="623"/>
      <c r="BH488" s="622"/>
      <c r="BI488" s="623"/>
      <c r="BJ488" s="622">
        <v>0</v>
      </c>
      <c r="BK488" s="623"/>
      <c r="BL488" s="622">
        <v>0</v>
      </c>
      <c r="BM488" s="131"/>
      <c r="BN488" s="622"/>
      <c r="BP488" s="409"/>
    </row>
    <row r="489" spans="1:68" x14ac:dyDescent="0.2">
      <c r="A489" s="170"/>
      <c r="B489" s="128"/>
      <c r="C489" s="41"/>
      <c r="D489" s="42"/>
      <c r="E489" s="42"/>
      <c r="F489" s="616"/>
      <c r="G489" s="617"/>
      <c r="H489" s="106"/>
      <c r="I489" s="618"/>
      <c r="J489" s="619">
        <f>G489*I489</f>
        <v>0</v>
      </c>
      <c r="K489" s="617"/>
      <c r="L489" s="249">
        <f>H489</f>
        <v>0</v>
      </c>
      <c r="M489" s="411"/>
      <c r="N489" s="214">
        <f>M489*K489</f>
        <v>0</v>
      </c>
      <c r="O489" s="213"/>
      <c r="P489" s="249">
        <f>L489</f>
        <v>0</v>
      </c>
      <c r="Q489" s="411"/>
      <c r="R489" s="214">
        <f>Q489*O489</f>
        <v>0</v>
      </c>
      <c r="S489" s="213"/>
      <c r="T489" s="249">
        <f>P489</f>
        <v>0</v>
      </c>
      <c r="U489" s="411"/>
      <c r="V489" s="214">
        <f>U489*S489</f>
        <v>0</v>
      </c>
      <c r="W489" s="213"/>
      <c r="X489" s="249">
        <f>T489</f>
        <v>0</v>
      </c>
      <c r="Y489" s="411"/>
      <c r="Z489" s="214">
        <f>Y489*W489</f>
        <v>0</v>
      </c>
      <c r="AA489" s="213"/>
      <c r="AB489" s="249">
        <f>X489</f>
        <v>0</v>
      </c>
      <c r="AC489" s="411"/>
      <c r="AD489" s="214">
        <f>AC489*AA489</f>
        <v>0</v>
      </c>
      <c r="AE489" s="213"/>
      <c r="AF489" s="249">
        <f>AB489</f>
        <v>0</v>
      </c>
      <c r="AG489" s="411"/>
      <c r="AH489" s="214">
        <f>AG489*AE489</f>
        <v>0</v>
      </c>
      <c r="AI489" s="213"/>
      <c r="AJ489" s="249">
        <f>AF489</f>
        <v>0</v>
      </c>
      <c r="AK489" s="411"/>
      <c r="AL489" s="214">
        <f>AK489*AI489</f>
        <v>0</v>
      </c>
      <c r="AM489" s="213"/>
      <c r="AN489" s="249">
        <f>AJ489</f>
        <v>0</v>
      </c>
      <c r="AO489" s="411"/>
      <c r="AP489" s="214">
        <f>AO489*AM489</f>
        <v>0</v>
      </c>
      <c r="AQ489" s="213"/>
      <c r="AR489" s="249">
        <f>AN489</f>
        <v>0</v>
      </c>
      <c r="AS489" s="411"/>
      <c r="AT489" s="214">
        <f>AS489*AQ489</f>
        <v>0</v>
      </c>
      <c r="AU489" s="213"/>
      <c r="AV489" s="249">
        <f>AR489</f>
        <v>0</v>
      </c>
      <c r="AW489" s="411"/>
      <c r="AX489" s="214">
        <f>AW489*AU489</f>
        <v>0</v>
      </c>
      <c r="AY489" s="213"/>
      <c r="AZ489" s="249">
        <f>AV489</f>
        <v>0</v>
      </c>
      <c r="BA489" s="618"/>
      <c r="BB489" s="620">
        <f>AY489*BA489</f>
        <v>0</v>
      </c>
      <c r="BC489" s="34"/>
      <c r="BD489" s="622">
        <f>SUM(BB489,AX489,AT489,AP489,AL489,AH489,AD489,Z489,R489,N489,J489,V489,)</f>
        <v>0</v>
      </c>
      <c r="BE489" s="623"/>
      <c r="BF489" s="622">
        <v>0</v>
      </c>
      <c r="BG489" s="623"/>
      <c r="BH489" s="622">
        <v>0</v>
      </c>
      <c r="BI489" s="623"/>
      <c r="BJ489" s="622">
        <v>0</v>
      </c>
      <c r="BK489" s="623"/>
      <c r="BL489" s="622">
        <v>0</v>
      </c>
      <c r="BM489" s="131"/>
      <c r="BN489" s="622"/>
      <c r="BP489" s="409"/>
    </row>
    <row r="490" spans="1:68" x14ac:dyDescent="0.2">
      <c r="A490" s="170"/>
      <c r="B490" s="128"/>
      <c r="C490" s="48"/>
      <c r="D490" s="43"/>
      <c r="E490" s="43"/>
      <c r="F490" s="624"/>
      <c r="G490" s="581"/>
      <c r="H490" s="582"/>
      <c r="I490" s="104" t="s">
        <v>132</v>
      </c>
      <c r="J490" s="619">
        <f>SUM(J486:J489)</f>
        <v>116.8</v>
      </c>
      <c r="K490" s="581"/>
      <c r="L490" s="582"/>
      <c r="M490" s="104" t="s">
        <v>118</v>
      </c>
      <c r="N490" s="619">
        <f>SUM(N486:N489)</f>
        <v>116.8</v>
      </c>
      <c r="O490" s="581"/>
      <c r="P490" s="582"/>
      <c r="Q490" s="625" t="s">
        <v>119</v>
      </c>
      <c r="R490" s="619">
        <f>SUM(R486:R489)</f>
        <v>116.8</v>
      </c>
      <c r="S490" s="581"/>
      <c r="T490" s="582"/>
      <c r="U490" s="625" t="s">
        <v>120</v>
      </c>
      <c r="V490" s="619">
        <f>SUM(V486:V489)</f>
        <v>116.8</v>
      </c>
      <c r="W490" s="581"/>
      <c r="X490" s="582"/>
      <c r="Y490" s="625" t="s">
        <v>121</v>
      </c>
      <c r="Z490" s="619">
        <f>SUM(Z486:Z489)</f>
        <v>116.8</v>
      </c>
      <c r="AA490" s="581"/>
      <c r="AB490" s="582"/>
      <c r="AC490" s="625" t="s">
        <v>122</v>
      </c>
      <c r="AD490" s="619">
        <f>SUM(AD486:AD489)</f>
        <v>116.8</v>
      </c>
      <c r="AE490" s="581"/>
      <c r="AF490" s="582"/>
      <c r="AG490" s="625" t="s">
        <v>123</v>
      </c>
      <c r="AH490" s="619">
        <f>SUM(AH486:AH489)</f>
        <v>116.8</v>
      </c>
      <c r="AI490" s="581"/>
      <c r="AJ490" s="582"/>
      <c r="AK490" s="625" t="s">
        <v>124</v>
      </c>
      <c r="AL490" s="619">
        <f>SUM(AL486:AL489)</f>
        <v>116.8</v>
      </c>
      <c r="AM490" s="581"/>
      <c r="AN490" s="582"/>
      <c r="AO490" s="625" t="s">
        <v>125</v>
      </c>
      <c r="AP490" s="619">
        <f>SUM(AP486:AP489)</f>
        <v>116.8</v>
      </c>
      <c r="AQ490" s="581"/>
      <c r="AR490" s="582"/>
      <c r="AS490" s="625" t="s">
        <v>126</v>
      </c>
      <c r="AT490" s="619">
        <f>SUM(AT486:AT489)</f>
        <v>116.8</v>
      </c>
      <c r="AU490" s="581"/>
      <c r="AV490" s="582"/>
      <c r="AW490" s="625" t="s">
        <v>127</v>
      </c>
      <c r="AX490" s="619">
        <f>SUM(AX486:AX489)</f>
        <v>116.8</v>
      </c>
      <c r="AY490" s="581"/>
      <c r="AZ490" s="582"/>
      <c r="BA490" s="625" t="s">
        <v>128</v>
      </c>
      <c r="BB490" s="620">
        <f>SUM(BB486:BB489)</f>
        <v>116.8</v>
      </c>
      <c r="BC490" s="34"/>
      <c r="BD490" s="57">
        <f>SUM(BD486:BD489)</f>
        <v>1401.5999999999997</v>
      </c>
      <c r="BE490" s="608"/>
      <c r="BF490" s="57">
        <f>SUM(BF486:BF489)</f>
        <v>60.41</v>
      </c>
      <c r="BG490" s="608"/>
      <c r="BH490" s="57">
        <f>SUM(BH486:BH489)</f>
        <v>920</v>
      </c>
      <c r="BI490" s="608"/>
      <c r="BJ490" s="57">
        <f>SUM(BJ486:BJ489)</f>
        <v>980.41</v>
      </c>
      <c r="BK490" s="608"/>
      <c r="BL490" s="57">
        <v>1401.5999999999997</v>
      </c>
      <c r="BM490" s="131"/>
      <c r="BN490" s="57">
        <f>SUM(BN486:BN489)</f>
        <v>166.81</v>
      </c>
      <c r="BP490" s="409"/>
    </row>
    <row r="491" spans="1:68" s="27" customFormat="1" ht="5.0999999999999996" customHeight="1" x14ac:dyDescent="0.2">
      <c r="A491" s="170"/>
      <c r="B491" s="128"/>
      <c r="C491" s="32"/>
      <c r="F491" s="51"/>
      <c r="G491" s="226"/>
      <c r="H491" s="52"/>
      <c r="I491" s="154"/>
      <c r="J491" s="227"/>
      <c r="K491" s="226"/>
      <c r="L491" s="52"/>
      <c r="M491" s="154"/>
      <c r="N491" s="227"/>
      <c r="O491" s="226"/>
      <c r="P491" s="52"/>
      <c r="Q491" s="154"/>
      <c r="R491" s="227"/>
      <c r="S491" s="226"/>
      <c r="T491" s="52"/>
      <c r="U491" s="154"/>
      <c r="V491" s="227"/>
      <c r="W491" s="226"/>
      <c r="X491" s="52"/>
      <c r="Y491" s="154"/>
      <c r="Z491" s="227"/>
      <c r="AA491" s="226"/>
      <c r="AB491" s="52"/>
      <c r="AC491" s="154"/>
      <c r="AD491" s="227"/>
      <c r="AE491" s="226"/>
      <c r="AF491" s="52"/>
      <c r="AG491" s="154"/>
      <c r="AH491" s="227"/>
      <c r="AI491" s="226"/>
      <c r="AJ491" s="52"/>
      <c r="AK491" s="154"/>
      <c r="AL491" s="227"/>
      <c r="AM491" s="226"/>
      <c r="AN491" s="52"/>
      <c r="AO491" s="154"/>
      <c r="AP491" s="227"/>
      <c r="AQ491" s="226"/>
      <c r="AR491" s="52"/>
      <c r="AS491" s="154"/>
      <c r="AT491" s="227"/>
      <c r="AU491" s="226"/>
      <c r="AV491" s="52"/>
      <c r="AW491" s="154"/>
      <c r="AX491" s="227"/>
      <c r="AY491" s="226"/>
      <c r="AZ491" s="52"/>
      <c r="BA491" s="154"/>
      <c r="BB491" s="267"/>
      <c r="BC491" s="34"/>
      <c r="BD491" s="608"/>
      <c r="BE491" s="608"/>
      <c r="BF491" s="608"/>
      <c r="BG491" s="608"/>
      <c r="BH491" s="608"/>
      <c r="BI491" s="608"/>
      <c r="BJ491" s="608"/>
      <c r="BK491" s="608"/>
      <c r="BL491" s="608"/>
      <c r="BM491" s="131"/>
      <c r="BN491" s="608"/>
      <c r="BP491" s="409"/>
    </row>
    <row r="492" spans="1:68" x14ac:dyDescent="0.2">
      <c r="A492" s="170"/>
      <c r="B492" s="128"/>
      <c r="C492" s="614">
        <f>'General Fund Budget Summary'!A115</f>
        <v>54061</v>
      </c>
      <c r="D492" s="614"/>
      <c r="E492" s="694" t="str">
        <f>'General Fund Budget Summary'!C115</f>
        <v>Social Security Tax</v>
      </c>
      <c r="F492" s="616" t="s">
        <v>162</v>
      </c>
      <c r="G492" s="617">
        <v>1</v>
      </c>
      <c r="H492" s="105" t="s">
        <v>100</v>
      </c>
      <c r="I492" s="618">
        <f>I415*12*0.062</f>
        <v>3831.6</v>
      </c>
      <c r="J492" s="619">
        <f>I492*G492</f>
        <v>3831.6</v>
      </c>
      <c r="K492" s="617"/>
      <c r="L492" s="248" t="str">
        <f t="shared" ref="L492:M495" si="1249">H492</f>
        <v>Admin</v>
      </c>
      <c r="M492" s="410">
        <v>0</v>
      </c>
      <c r="N492" s="212">
        <f>M492*K492</f>
        <v>0</v>
      </c>
      <c r="O492" s="211">
        <v>1</v>
      </c>
      <c r="P492" s="248" t="str">
        <f t="shared" ref="P492:P495" si="1250">L492</f>
        <v>Admin</v>
      </c>
      <c r="Q492" s="410">
        <f t="shared" ref="Q492:Q495" si="1251">M492</f>
        <v>0</v>
      </c>
      <c r="R492" s="212">
        <f>Q492*O492</f>
        <v>0</v>
      </c>
      <c r="S492" s="211">
        <v>1</v>
      </c>
      <c r="T492" s="248" t="str">
        <f t="shared" ref="T492:U495" si="1252">P492</f>
        <v>Admin</v>
      </c>
      <c r="U492" s="410">
        <f t="shared" si="1252"/>
        <v>0</v>
      </c>
      <c r="V492" s="212">
        <f>U492*S492</f>
        <v>0</v>
      </c>
      <c r="W492" s="211">
        <v>1</v>
      </c>
      <c r="X492" s="248" t="str">
        <f t="shared" ref="X492:X495" si="1253">T492</f>
        <v>Admin</v>
      </c>
      <c r="Y492" s="410">
        <f t="shared" ref="Y492:Y495" si="1254">U492</f>
        <v>0</v>
      </c>
      <c r="Z492" s="212">
        <f>Y492*W492</f>
        <v>0</v>
      </c>
      <c r="AA492" s="211">
        <v>1</v>
      </c>
      <c r="AB492" s="248" t="str">
        <f t="shared" ref="AB492:AC495" si="1255">X492</f>
        <v>Admin</v>
      </c>
      <c r="AC492" s="410">
        <f t="shared" si="1255"/>
        <v>0</v>
      </c>
      <c r="AD492" s="212">
        <f>AC492*AA492</f>
        <v>0</v>
      </c>
      <c r="AE492" s="211">
        <v>1</v>
      </c>
      <c r="AF492" s="248" t="str">
        <f t="shared" ref="AF492:AG495" si="1256">AB492</f>
        <v>Admin</v>
      </c>
      <c r="AG492" s="410">
        <f t="shared" si="1256"/>
        <v>0</v>
      </c>
      <c r="AH492" s="212">
        <f>AG492*AE492</f>
        <v>0</v>
      </c>
      <c r="AI492" s="211">
        <v>1</v>
      </c>
      <c r="AJ492" s="248" t="str">
        <f t="shared" ref="AJ492:AK495" si="1257">AF492</f>
        <v>Admin</v>
      </c>
      <c r="AK492" s="410">
        <f t="shared" si="1257"/>
        <v>0</v>
      </c>
      <c r="AL492" s="212">
        <f>AK492*AI492</f>
        <v>0</v>
      </c>
      <c r="AM492" s="211">
        <v>1</v>
      </c>
      <c r="AN492" s="248" t="str">
        <f t="shared" ref="AN492:AO495" si="1258">AJ492</f>
        <v>Admin</v>
      </c>
      <c r="AO492" s="410">
        <f t="shared" si="1258"/>
        <v>0</v>
      </c>
      <c r="AP492" s="212">
        <f>AO492*AM492</f>
        <v>0</v>
      </c>
      <c r="AQ492" s="211">
        <v>1</v>
      </c>
      <c r="AR492" s="248" t="str">
        <f t="shared" ref="AR492:AS495" si="1259">AN492</f>
        <v>Admin</v>
      </c>
      <c r="AS492" s="410">
        <f t="shared" si="1259"/>
        <v>0</v>
      </c>
      <c r="AT492" s="212">
        <f>AS492*AQ492</f>
        <v>0</v>
      </c>
      <c r="AU492" s="211">
        <v>1</v>
      </c>
      <c r="AV492" s="248" t="str">
        <f t="shared" ref="AV492:AW495" si="1260">AR492</f>
        <v>Admin</v>
      </c>
      <c r="AW492" s="410">
        <f t="shared" si="1260"/>
        <v>0</v>
      </c>
      <c r="AX492" s="212">
        <f>AW492*AU492</f>
        <v>0</v>
      </c>
      <c r="AY492" s="211">
        <v>1</v>
      </c>
      <c r="AZ492" s="248" t="str">
        <f t="shared" ref="AZ492:BA495" si="1261">AV492</f>
        <v>Admin</v>
      </c>
      <c r="BA492" s="618">
        <f t="shared" si="1261"/>
        <v>0</v>
      </c>
      <c r="BB492" s="620">
        <f>BA492*AY492</f>
        <v>0</v>
      </c>
      <c r="BC492" s="34"/>
      <c r="BD492" s="659">
        <v>3831.6</v>
      </c>
      <c r="BE492" s="608"/>
      <c r="BF492" s="621">
        <v>2885.8</v>
      </c>
      <c r="BG492" s="608"/>
      <c r="BH492" s="621">
        <v>1553.89</v>
      </c>
      <c r="BI492" s="608"/>
      <c r="BJ492" s="621">
        <f>SUM(BF492,BH492)</f>
        <v>4439.6900000000005</v>
      </c>
      <c r="BK492" s="608"/>
      <c r="BL492" s="621">
        <v>4030</v>
      </c>
      <c r="BM492" s="131"/>
      <c r="BN492" s="659">
        <v>8292.86</v>
      </c>
      <c r="BP492" s="409"/>
    </row>
    <row r="493" spans="1:68" x14ac:dyDescent="0.2">
      <c r="A493" s="170"/>
      <c r="B493" s="128"/>
      <c r="C493" s="41"/>
      <c r="D493" s="42"/>
      <c r="E493" s="461"/>
      <c r="F493" s="616" t="s">
        <v>43</v>
      </c>
      <c r="G493" s="617">
        <v>1</v>
      </c>
      <c r="H493" s="591" t="s">
        <v>106</v>
      </c>
      <c r="I493" s="618">
        <f>7200*0.062</f>
        <v>446.4</v>
      </c>
      <c r="J493" s="619">
        <f>I493*G493</f>
        <v>446.4</v>
      </c>
      <c r="K493" s="617"/>
      <c r="L493" s="594" t="str">
        <f t="shared" si="1249"/>
        <v>Parks &amp; Buildings</v>
      </c>
      <c r="M493" s="410">
        <v>0</v>
      </c>
      <c r="N493" s="593">
        <f>M493*K493</f>
        <v>0</v>
      </c>
      <c r="O493" s="590">
        <v>1</v>
      </c>
      <c r="P493" s="594" t="str">
        <f t="shared" si="1250"/>
        <v>Parks &amp; Buildings</v>
      </c>
      <c r="Q493" s="592">
        <f t="shared" si="1251"/>
        <v>0</v>
      </c>
      <c r="R493" s="593">
        <f>Q493*O493</f>
        <v>0</v>
      </c>
      <c r="S493" s="590">
        <v>1</v>
      </c>
      <c r="T493" s="594" t="str">
        <f t="shared" si="1252"/>
        <v>Parks &amp; Buildings</v>
      </c>
      <c r="U493" s="592">
        <f t="shared" si="1252"/>
        <v>0</v>
      </c>
      <c r="V493" s="593">
        <f>U493*S493</f>
        <v>0</v>
      </c>
      <c r="W493" s="590">
        <v>1</v>
      </c>
      <c r="X493" s="594" t="str">
        <f t="shared" si="1253"/>
        <v>Parks &amp; Buildings</v>
      </c>
      <c r="Y493" s="592">
        <f t="shared" si="1254"/>
        <v>0</v>
      </c>
      <c r="Z493" s="593">
        <f>Y493*W493</f>
        <v>0</v>
      </c>
      <c r="AA493" s="590">
        <v>1</v>
      </c>
      <c r="AB493" s="594" t="str">
        <f t="shared" si="1255"/>
        <v>Parks &amp; Buildings</v>
      </c>
      <c r="AC493" s="592">
        <f t="shared" si="1255"/>
        <v>0</v>
      </c>
      <c r="AD493" s="593">
        <f>AC493*AA493</f>
        <v>0</v>
      </c>
      <c r="AE493" s="590">
        <v>1</v>
      </c>
      <c r="AF493" s="594" t="str">
        <f t="shared" si="1256"/>
        <v>Parks &amp; Buildings</v>
      </c>
      <c r="AG493" s="592">
        <f t="shared" si="1256"/>
        <v>0</v>
      </c>
      <c r="AH493" s="593">
        <f>AG493*AE493</f>
        <v>0</v>
      </c>
      <c r="AI493" s="590">
        <v>1</v>
      </c>
      <c r="AJ493" s="594" t="str">
        <f t="shared" si="1257"/>
        <v>Parks &amp; Buildings</v>
      </c>
      <c r="AK493" s="592">
        <f t="shared" si="1257"/>
        <v>0</v>
      </c>
      <c r="AL493" s="593">
        <f>AK493*AI493</f>
        <v>0</v>
      </c>
      <c r="AM493" s="590">
        <v>1</v>
      </c>
      <c r="AN493" s="594" t="str">
        <f t="shared" si="1258"/>
        <v>Parks &amp; Buildings</v>
      </c>
      <c r="AO493" s="592">
        <f t="shared" si="1258"/>
        <v>0</v>
      </c>
      <c r="AP493" s="593">
        <f>AO493*AM493</f>
        <v>0</v>
      </c>
      <c r="AQ493" s="590">
        <v>1</v>
      </c>
      <c r="AR493" s="594" t="str">
        <f t="shared" si="1259"/>
        <v>Parks &amp; Buildings</v>
      </c>
      <c r="AS493" s="592">
        <f t="shared" si="1259"/>
        <v>0</v>
      </c>
      <c r="AT493" s="593">
        <f>AS493*AQ493</f>
        <v>0</v>
      </c>
      <c r="AU493" s="590">
        <v>1</v>
      </c>
      <c r="AV493" s="594" t="str">
        <f t="shared" si="1260"/>
        <v>Parks &amp; Buildings</v>
      </c>
      <c r="AW493" s="592">
        <f t="shared" si="1260"/>
        <v>0</v>
      </c>
      <c r="AX493" s="593">
        <f>AW493*AU493</f>
        <v>0</v>
      </c>
      <c r="AY493" s="590">
        <v>1</v>
      </c>
      <c r="AZ493" s="594" t="str">
        <f t="shared" si="1261"/>
        <v>Parks &amp; Buildings</v>
      </c>
      <c r="BA493" s="618">
        <f t="shared" si="1261"/>
        <v>0</v>
      </c>
      <c r="BB493" s="620">
        <f>BA493*AY493</f>
        <v>0</v>
      </c>
      <c r="BC493" s="34"/>
      <c r="BD493" s="622">
        <v>446.4</v>
      </c>
      <c r="BE493" s="623"/>
      <c r="BF493" s="622"/>
      <c r="BG493" s="623"/>
      <c r="BH493" s="622"/>
      <c r="BI493" s="623"/>
      <c r="BJ493" s="622">
        <v>0</v>
      </c>
      <c r="BK493" s="623"/>
      <c r="BL493" s="622">
        <v>0</v>
      </c>
      <c r="BM493" s="131"/>
      <c r="BN493" s="622"/>
      <c r="BP493" s="409"/>
    </row>
    <row r="494" spans="1:68" x14ac:dyDescent="0.2">
      <c r="A494" s="170"/>
      <c r="B494" s="128"/>
      <c r="C494" s="41"/>
      <c r="D494" s="42"/>
      <c r="E494" s="42"/>
      <c r="F494" s="629"/>
      <c r="G494" s="617">
        <v>1</v>
      </c>
      <c r="H494" s="106" t="s">
        <v>36</v>
      </c>
      <c r="I494" s="618"/>
      <c r="J494" s="619">
        <f>I494*G494</f>
        <v>0</v>
      </c>
      <c r="K494" s="617"/>
      <c r="L494" s="249" t="str">
        <f t="shared" si="1249"/>
        <v>Fire</v>
      </c>
      <c r="M494" s="410">
        <v>0</v>
      </c>
      <c r="N494" s="214">
        <f>M494*K494</f>
        <v>0</v>
      </c>
      <c r="O494" s="213">
        <f>K494</f>
        <v>0</v>
      </c>
      <c r="P494" s="249" t="str">
        <f t="shared" si="1250"/>
        <v>Fire</v>
      </c>
      <c r="Q494" s="411">
        <f t="shared" si="1251"/>
        <v>0</v>
      </c>
      <c r="R494" s="214">
        <f>Q494*O494</f>
        <v>0</v>
      </c>
      <c r="S494" s="213">
        <f>O494</f>
        <v>0</v>
      </c>
      <c r="T494" s="249" t="str">
        <f t="shared" si="1252"/>
        <v>Fire</v>
      </c>
      <c r="U494" s="411">
        <f t="shared" si="1252"/>
        <v>0</v>
      </c>
      <c r="V494" s="214">
        <f>U494*S494</f>
        <v>0</v>
      </c>
      <c r="W494" s="213">
        <f>S494</f>
        <v>0</v>
      </c>
      <c r="X494" s="249" t="str">
        <f t="shared" si="1253"/>
        <v>Fire</v>
      </c>
      <c r="Y494" s="411">
        <f t="shared" si="1254"/>
        <v>0</v>
      </c>
      <c r="Z494" s="214">
        <f>Y494*W494</f>
        <v>0</v>
      </c>
      <c r="AA494" s="213">
        <f>W494</f>
        <v>0</v>
      </c>
      <c r="AB494" s="249" t="str">
        <f t="shared" si="1255"/>
        <v>Fire</v>
      </c>
      <c r="AC494" s="411">
        <f t="shared" si="1255"/>
        <v>0</v>
      </c>
      <c r="AD494" s="214">
        <f>AC494*AA494</f>
        <v>0</v>
      </c>
      <c r="AE494" s="213">
        <f>AA494</f>
        <v>0</v>
      </c>
      <c r="AF494" s="249" t="str">
        <f t="shared" si="1256"/>
        <v>Fire</v>
      </c>
      <c r="AG494" s="411">
        <f t="shared" si="1256"/>
        <v>0</v>
      </c>
      <c r="AH494" s="214">
        <f>AG494*AE494</f>
        <v>0</v>
      </c>
      <c r="AI494" s="213">
        <f>AE494</f>
        <v>0</v>
      </c>
      <c r="AJ494" s="249" t="str">
        <f t="shared" si="1257"/>
        <v>Fire</v>
      </c>
      <c r="AK494" s="411">
        <f t="shared" si="1257"/>
        <v>0</v>
      </c>
      <c r="AL494" s="214">
        <f>AK494*AI494</f>
        <v>0</v>
      </c>
      <c r="AM494" s="213">
        <f>AI494</f>
        <v>0</v>
      </c>
      <c r="AN494" s="249" t="str">
        <f t="shared" si="1258"/>
        <v>Fire</v>
      </c>
      <c r="AO494" s="411">
        <f t="shared" si="1258"/>
        <v>0</v>
      </c>
      <c r="AP494" s="214">
        <f>AO494*AM494</f>
        <v>0</v>
      </c>
      <c r="AQ494" s="213">
        <f>AM494</f>
        <v>0</v>
      </c>
      <c r="AR494" s="249" t="str">
        <f t="shared" si="1259"/>
        <v>Fire</v>
      </c>
      <c r="AS494" s="411">
        <f t="shared" si="1259"/>
        <v>0</v>
      </c>
      <c r="AT494" s="214">
        <f>AS494*AQ494</f>
        <v>0</v>
      </c>
      <c r="AU494" s="213">
        <f>AQ494</f>
        <v>0</v>
      </c>
      <c r="AV494" s="249" t="str">
        <f t="shared" si="1260"/>
        <v>Fire</v>
      </c>
      <c r="AW494" s="411">
        <f t="shared" si="1260"/>
        <v>0</v>
      </c>
      <c r="AX494" s="214">
        <f>AW494*AU494</f>
        <v>0</v>
      </c>
      <c r="AY494" s="213">
        <f>AU494</f>
        <v>0</v>
      </c>
      <c r="AZ494" s="249" t="str">
        <f t="shared" si="1261"/>
        <v>Fire</v>
      </c>
      <c r="BA494" s="618">
        <f t="shared" si="1261"/>
        <v>0</v>
      </c>
      <c r="BB494" s="620">
        <f>BA494*AY494</f>
        <v>0</v>
      </c>
      <c r="BC494" s="34"/>
      <c r="BD494" s="622"/>
      <c r="BE494" s="623"/>
      <c r="BF494" s="622"/>
      <c r="BG494" s="623"/>
      <c r="BH494" s="622"/>
      <c r="BI494" s="623"/>
      <c r="BJ494" s="622"/>
      <c r="BK494" s="623"/>
      <c r="BL494" s="622"/>
      <c r="BM494" s="131"/>
      <c r="BN494" s="622"/>
      <c r="BP494" s="409"/>
    </row>
    <row r="495" spans="1:68" x14ac:dyDescent="0.2">
      <c r="A495" s="170"/>
      <c r="B495" s="128"/>
      <c r="C495" s="41"/>
      <c r="D495" s="42"/>
      <c r="E495" s="42"/>
      <c r="F495" s="616"/>
      <c r="G495" s="617">
        <v>1</v>
      </c>
      <c r="H495" s="106" t="s">
        <v>36</v>
      </c>
      <c r="I495" s="618"/>
      <c r="J495" s="619">
        <f>G495*I495</f>
        <v>0</v>
      </c>
      <c r="K495" s="617"/>
      <c r="L495" s="249" t="str">
        <f t="shared" si="1249"/>
        <v>Fire</v>
      </c>
      <c r="M495" s="411">
        <f t="shared" si="1249"/>
        <v>0</v>
      </c>
      <c r="N495" s="214">
        <f>M495*K495</f>
        <v>0</v>
      </c>
      <c r="O495" s="213">
        <f>K495</f>
        <v>0</v>
      </c>
      <c r="P495" s="249" t="str">
        <f t="shared" si="1250"/>
        <v>Fire</v>
      </c>
      <c r="Q495" s="411">
        <f t="shared" si="1251"/>
        <v>0</v>
      </c>
      <c r="R495" s="214">
        <f>Q495*O495</f>
        <v>0</v>
      </c>
      <c r="S495" s="213">
        <f>O495</f>
        <v>0</v>
      </c>
      <c r="T495" s="249" t="str">
        <f t="shared" si="1252"/>
        <v>Fire</v>
      </c>
      <c r="U495" s="411">
        <f t="shared" si="1252"/>
        <v>0</v>
      </c>
      <c r="V495" s="214">
        <f>U495*S495</f>
        <v>0</v>
      </c>
      <c r="W495" s="213">
        <f>S495</f>
        <v>0</v>
      </c>
      <c r="X495" s="249" t="str">
        <f t="shared" si="1253"/>
        <v>Fire</v>
      </c>
      <c r="Y495" s="411">
        <f t="shared" si="1254"/>
        <v>0</v>
      </c>
      <c r="Z495" s="214">
        <f>Y495*W495</f>
        <v>0</v>
      </c>
      <c r="AA495" s="213">
        <f>W495</f>
        <v>0</v>
      </c>
      <c r="AB495" s="249" t="str">
        <f t="shared" si="1255"/>
        <v>Fire</v>
      </c>
      <c r="AC495" s="411">
        <f t="shared" si="1255"/>
        <v>0</v>
      </c>
      <c r="AD495" s="214">
        <f>AC495*AA495</f>
        <v>0</v>
      </c>
      <c r="AE495" s="213">
        <f>AA495</f>
        <v>0</v>
      </c>
      <c r="AF495" s="249" t="str">
        <f t="shared" si="1256"/>
        <v>Fire</v>
      </c>
      <c r="AG495" s="411">
        <f t="shared" si="1256"/>
        <v>0</v>
      </c>
      <c r="AH495" s="214">
        <f>AG495*AE495</f>
        <v>0</v>
      </c>
      <c r="AI495" s="213">
        <f>AE495</f>
        <v>0</v>
      </c>
      <c r="AJ495" s="249" t="str">
        <f t="shared" si="1257"/>
        <v>Fire</v>
      </c>
      <c r="AK495" s="411">
        <f t="shared" si="1257"/>
        <v>0</v>
      </c>
      <c r="AL495" s="214">
        <f>AK495*AI495</f>
        <v>0</v>
      </c>
      <c r="AM495" s="213">
        <f>AI495</f>
        <v>0</v>
      </c>
      <c r="AN495" s="249" t="str">
        <f t="shared" si="1258"/>
        <v>Fire</v>
      </c>
      <c r="AO495" s="411">
        <f t="shared" si="1258"/>
        <v>0</v>
      </c>
      <c r="AP495" s="214">
        <f>AO495*AM495</f>
        <v>0</v>
      </c>
      <c r="AQ495" s="213">
        <f>AM495</f>
        <v>0</v>
      </c>
      <c r="AR495" s="249" t="str">
        <f t="shared" si="1259"/>
        <v>Fire</v>
      </c>
      <c r="AS495" s="411">
        <f t="shared" si="1259"/>
        <v>0</v>
      </c>
      <c r="AT495" s="214">
        <f>AS495*AQ495</f>
        <v>0</v>
      </c>
      <c r="AU495" s="213">
        <f>AQ495</f>
        <v>0</v>
      </c>
      <c r="AV495" s="249" t="str">
        <f t="shared" si="1260"/>
        <v>Fire</v>
      </c>
      <c r="AW495" s="411">
        <f t="shared" si="1260"/>
        <v>0</v>
      </c>
      <c r="AX495" s="214">
        <f>AW495*AU495</f>
        <v>0</v>
      </c>
      <c r="AY495" s="213">
        <f>AU495</f>
        <v>0</v>
      </c>
      <c r="AZ495" s="249" t="str">
        <f t="shared" si="1261"/>
        <v>Fire</v>
      </c>
      <c r="BA495" s="618">
        <f t="shared" si="1261"/>
        <v>0</v>
      </c>
      <c r="BB495" s="620">
        <f>AY495*BA495</f>
        <v>0</v>
      </c>
      <c r="BC495" s="34"/>
      <c r="BD495" s="622"/>
      <c r="BE495" s="623"/>
      <c r="BF495" s="622"/>
      <c r="BG495" s="623"/>
      <c r="BH495" s="622"/>
      <c r="BI495" s="623"/>
      <c r="BJ495" s="622"/>
      <c r="BK495" s="623"/>
      <c r="BL495" s="622"/>
      <c r="BM495" s="131"/>
      <c r="BN495" s="622"/>
      <c r="BP495" s="409"/>
    </row>
    <row r="496" spans="1:68" x14ac:dyDescent="0.2">
      <c r="A496" s="170"/>
      <c r="B496" s="128"/>
      <c r="C496" s="48"/>
      <c r="D496" s="43"/>
      <c r="E496" s="43"/>
      <c r="F496" s="624"/>
      <c r="G496" s="581"/>
      <c r="H496" s="582"/>
      <c r="I496" s="104" t="s">
        <v>132</v>
      </c>
      <c r="J496" s="619">
        <f>SUM(J492:J495)</f>
        <v>4278</v>
      </c>
      <c r="K496" s="581"/>
      <c r="L496" s="582"/>
      <c r="M496" s="104" t="s">
        <v>118</v>
      </c>
      <c r="N496" s="619">
        <f>SUM(N492:N495)</f>
        <v>0</v>
      </c>
      <c r="O496" s="581"/>
      <c r="P496" s="582"/>
      <c r="Q496" s="625" t="s">
        <v>119</v>
      </c>
      <c r="R496" s="619">
        <f>SUM(R492:R495)</f>
        <v>0</v>
      </c>
      <c r="S496" s="581"/>
      <c r="T496" s="582"/>
      <c r="U496" s="625" t="s">
        <v>120</v>
      </c>
      <c r="V496" s="619">
        <f>SUM(V492:V495)</f>
        <v>0</v>
      </c>
      <c r="W496" s="581"/>
      <c r="X496" s="582"/>
      <c r="Y496" s="625" t="s">
        <v>121</v>
      </c>
      <c r="Z496" s="619">
        <f>SUM(Z492:Z495)</f>
        <v>0</v>
      </c>
      <c r="AA496" s="581"/>
      <c r="AB496" s="582"/>
      <c r="AC496" s="625" t="s">
        <v>122</v>
      </c>
      <c r="AD496" s="619">
        <f>SUM(AD492:AD495)</f>
        <v>0</v>
      </c>
      <c r="AE496" s="581"/>
      <c r="AF496" s="582"/>
      <c r="AG496" s="625" t="s">
        <v>123</v>
      </c>
      <c r="AH496" s="619">
        <f>SUM(AH492:AH495)</f>
        <v>0</v>
      </c>
      <c r="AI496" s="581"/>
      <c r="AJ496" s="582"/>
      <c r="AK496" s="625" t="s">
        <v>124</v>
      </c>
      <c r="AL496" s="619">
        <f>SUM(AL492:AL495)</f>
        <v>0</v>
      </c>
      <c r="AM496" s="581"/>
      <c r="AN496" s="582"/>
      <c r="AO496" s="625" t="s">
        <v>125</v>
      </c>
      <c r="AP496" s="619">
        <f>SUM(AP492:AP495)</f>
        <v>0</v>
      </c>
      <c r="AQ496" s="581"/>
      <c r="AR496" s="582"/>
      <c r="AS496" s="625" t="s">
        <v>126</v>
      </c>
      <c r="AT496" s="619">
        <f>SUM(AT492:AT495)</f>
        <v>0</v>
      </c>
      <c r="AU496" s="581"/>
      <c r="AV496" s="582"/>
      <c r="AW496" s="625" t="s">
        <v>127</v>
      </c>
      <c r="AX496" s="619">
        <f>SUM(AX492:AX495)</f>
        <v>0</v>
      </c>
      <c r="AY496" s="581"/>
      <c r="AZ496" s="582"/>
      <c r="BA496" s="625" t="s">
        <v>128</v>
      </c>
      <c r="BB496" s="620">
        <f>SUM(BB492:BB495)</f>
        <v>0</v>
      </c>
      <c r="BC496" s="34"/>
      <c r="BD496" s="57">
        <f>SUM(BD492:BD495)</f>
        <v>4278</v>
      </c>
      <c r="BE496" s="608"/>
      <c r="BF496" s="57">
        <f>SUM(BF492:BF495)</f>
        <v>2885.8</v>
      </c>
      <c r="BG496" s="608"/>
      <c r="BH496" s="57">
        <f>SUM(BH492:BH495)</f>
        <v>1553.89</v>
      </c>
      <c r="BI496" s="608"/>
      <c r="BJ496" s="57">
        <f>SUM(BJ492:BJ495)</f>
        <v>4439.6900000000005</v>
      </c>
      <c r="BK496" s="608"/>
      <c r="BL496" s="57">
        <v>4030</v>
      </c>
      <c r="BM496" s="131"/>
      <c r="BN496" s="57">
        <f>SUM(BN492:BN495)</f>
        <v>8292.86</v>
      </c>
      <c r="BP496" s="409"/>
    </row>
    <row r="497" spans="1:75" s="27" customFormat="1" ht="5.0999999999999996" customHeight="1" x14ac:dyDescent="0.2">
      <c r="A497" s="170"/>
      <c r="B497" s="128"/>
      <c r="C497" s="32"/>
      <c r="F497" s="51"/>
      <c r="G497" s="226"/>
      <c r="H497" s="52"/>
      <c r="I497" s="154"/>
      <c r="J497" s="227"/>
      <c r="K497" s="226"/>
      <c r="L497" s="52"/>
      <c r="M497" s="154"/>
      <c r="N497" s="227"/>
      <c r="O497" s="226"/>
      <c r="P497" s="52"/>
      <c r="Q497" s="154"/>
      <c r="R497" s="227"/>
      <c r="S497" s="226"/>
      <c r="T497" s="52"/>
      <c r="U497" s="154"/>
      <c r="V497" s="227"/>
      <c r="W497" s="226"/>
      <c r="X497" s="52"/>
      <c r="Y497" s="154"/>
      <c r="Z497" s="227"/>
      <c r="AA497" s="226"/>
      <c r="AB497" s="52"/>
      <c r="AC497" s="154"/>
      <c r="AD497" s="227"/>
      <c r="AE497" s="226"/>
      <c r="AF497" s="52"/>
      <c r="AG497" s="154"/>
      <c r="AH497" s="227"/>
      <c r="AI497" s="226"/>
      <c r="AJ497" s="52"/>
      <c r="AK497" s="154"/>
      <c r="AL497" s="227"/>
      <c r="AM497" s="226"/>
      <c r="AN497" s="52"/>
      <c r="AO497" s="154"/>
      <c r="AP497" s="227"/>
      <c r="AQ497" s="226"/>
      <c r="AR497" s="52"/>
      <c r="AS497" s="154"/>
      <c r="AT497" s="227"/>
      <c r="AU497" s="226"/>
      <c r="AV497" s="52"/>
      <c r="AW497" s="154"/>
      <c r="AX497" s="227"/>
      <c r="AY497" s="226"/>
      <c r="AZ497" s="52"/>
      <c r="BA497" s="154"/>
      <c r="BB497" s="267"/>
      <c r="BC497" s="34"/>
      <c r="BD497" s="608"/>
      <c r="BE497" s="608"/>
      <c r="BF497" s="608"/>
      <c r="BG497" s="608"/>
      <c r="BH497" s="608"/>
      <c r="BI497" s="608"/>
      <c r="BJ497" s="608"/>
      <c r="BK497" s="608"/>
      <c r="BL497" s="608"/>
      <c r="BM497" s="131"/>
      <c r="BN497" s="608"/>
      <c r="BP497" s="409"/>
    </row>
    <row r="498" spans="1:75" x14ac:dyDescent="0.2">
      <c r="A498" s="170"/>
      <c r="B498" s="128"/>
      <c r="C498" s="614">
        <f>'General Fund Budget Summary'!A116</f>
        <v>54062</v>
      </c>
      <c r="D498" s="614"/>
      <c r="E498" s="614" t="str">
        <f>'General Fund Budget Summary'!C116</f>
        <v>Medicare Tax</v>
      </c>
      <c r="F498" s="616" t="s">
        <v>164</v>
      </c>
      <c r="G498" s="617">
        <v>1</v>
      </c>
      <c r="H498" s="105" t="s">
        <v>100</v>
      </c>
      <c r="I498" s="618">
        <f>J420*0.0145</f>
        <v>540.64929583313994</v>
      </c>
      <c r="J498" s="619">
        <f>I498*G498</f>
        <v>540.64929583313994</v>
      </c>
      <c r="K498" s="617">
        <v>1</v>
      </c>
      <c r="L498" s="248" t="str">
        <f>H498</f>
        <v>Admin</v>
      </c>
      <c r="M498" s="618">
        <f>$I$498</f>
        <v>540.64929583313994</v>
      </c>
      <c r="N498" s="212">
        <f>M498*K498</f>
        <v>540.64929583313994</v>
      </c>
      <c r="O498" s="211">
        <v>1</v>
      </c>
      <c r="P498" s="248" t="str">
        <f>L498</f>
        <v>Admin</v>
      </c>
      <c r="Q498" s="618">
        <f>$I$498</f>
        <v>540.64929583313994</v>
      </c>
      <c r="R498" s="212">
        <f>Q498*O498</f>
        <v>540.64929583313994</v>
      </c>
      <c r="S498" s="211">
        <v>1</v>
      </c>
      <c r="T498" s="248" t="str">
        <f>P498</f>
        <v>Admin</v>
      </c>
      <c r="U498" s="618">
        <f>$I$498</f>
        <v>540.64929583313994</v>
      </c>
      <c r="V498" s="212">
        <f>U498*S498</f>
        <v>540.64929583313994</v>
      </c>
      <c r="W498" s="211">
        <v>1</v>
      </c>
      <c r="X498" s="248" t="str">
        <f>T498</f>
        <v>Admin</v>
      </c>
      <c r="Y498" s="618">
        <f>$I$498</f>
        <v>540.64929583313994</v>
      </c>
      <c r="Z498" s="212">
        <f>Y498*W498</f>
        <v>540.64929583313994</v>
      </c>
      <c r="AA498" s="211">
        <v>1</v>
      </c>
      <c r="AB498" s="248" t="str">
        <f>X498</f>
        <v>Admin</v>
      </c>
      <c r="AC498" s="618">
        <f>$I$498</f>
        <v>540.64929583313994</v>
      </c>
      <c r="AD498" s="212">
        <f>AC498*AA498</f>
        <v>540.64929583313994</v>
      </c>
      <c r="AE498" s="211">
        <v>1</v>
      </c>
      <c r="AF498" s="248" t="str">
        <f>AB498</f>
        <v>Admin</v>
      </c>
      <c r="AG498" s="618">
        <f>$I$498</f>
        <v>540.64929583313994</v>
      </c>
      <c r="AH498" s="212">
        <f>AG498*AE498</f>
        <v>540.64929583313994</v>
      </c>
      <c r="AI498" s="211">
        <v>1</v>
      </c>
      <c r="AJ498" s="248" t="str">
        <f>AF498</f>
        <v>Admin</v>
      </c>
      <c r="AK498" s="618">
        <f>$I$498</f>
        <v>540.64929583313994</v>
      </c>
      <c r="AL498" s="212">
        <f>AK498*AI498</f>
        <v>540.64929583313994</v>
      </c>
      <c r="AM498" s="211">
        <v>1</v>
      </c>
      <c r="AN498" s="248" t="str">
        <f>AJ498</f>
        <v>Admin</v>
      </c>
      <c r="AO498" s="618">
        <f>$I$498</f>
        <v>540.64929583313994</v>
      </c>
      <c r="AP498" s="212">
        <f>AO498*AM498</f>
        <v>540.64929583313994</v>
      </c>
      <c r="AQ498" s="211">
        <v>1</v>
      </c>
      <c r="AR498" s="248" t="str">
        <f>AN498</f>
        <v>Admin</v>
      </c>
      <c r="AS498" s="618">
        <f>$I$498</f>
        <v>540.64929583313994</v>
      </c>
      <c r="AT498" s="212">
        <f>AS498*AQ498</f>
        <v>540.64929583313994</v>
      </c>
      <c r="AU498" s="211">
        <v>1</v>
      </c>
      <c r="AV498" s="248" t="str">
        <f>AR498</f>
        <v>Admin</v>
      </c>
      <c r="AW498" s="618">
        <f>$I$498</f>
        <v>540.64929583313994</v>
      </c>
      <c r="AX498" s="212">
        <f>AW498*AU498</f>
        <v>540.64929583313994</v>
      </c>
      <c r="AY498" s="211">
        <v>1</v>
      </c>
      <c r="AZ498" s="248" t="str">
        <f>AV498</f>
        <v>Admin</v>
      </c>
      <c r="BA498" s="618">
        <f>$I$498</f>
        <v>540.64929583313994</v>
      </c>
      <c r="BB498" s="620">
        <f>BA498*AY498</f>
        <v>540.64929583313994</v>
      </c>
      <c r="BC498" s="34"/>
      <c r="BD498" s="621">
        <f>SUM(BB498,AX498,AT498,AP498,AL498,AH498,AD498,Z498,R498,N498,J498,V498,)</f>
        <v>6487.7915499976798</v>
      </c>
      <c r="BE498" s="608"/>
      <c r="BF498" s="621">
        <v>5051.87</v>
      </c>
      <c r="BG498" s="608"/>
      <c r="BH498" s="621">
        <v>2720.24</v>
      </c>
      <c r="BI498" s="608"/>
      <c r="BJ498" s="621">
        <f>SUM(BF498,BH498)</f>
        <v>7772.11</v>
      </c>
      <c r="BK498" s="608"/>
      <c r="BL498" s="621">
        <v>6854.8799999999983</v>
      </c>
      <c r="BM498" s="131"/>
      <c r="BN498" s="659">
        <v>11037.51</v>
      </c>
      <c r="BP498" s="409"/>
    </row>
    <row r="499" spans="1:75" x14ac:dyDescent="0.2">
      <c r="A499" s="170"/>
      <c r="B499" s="128"/>
      <c r="C499" s="41"/>
      <c r="D499" s="42"/>
      <c r="E499" s="461"/>
      <c r="F499" s="616"/>
      <c r="G499" s="617"/>
      <c r="H499" s="591"/>
      <c r="I499" s="618"/>
      <c r="J499" s="619">
        <f>I499*G499</f>
        <v>0</v>
      </c>
      <c r="K499" s="617">
        <v>1</v>
      </c>
      <c r="L499" s="594">
        <f>H499</f>
        <v>0</v>
      </c>
      <c r="M499" s="618">
        <f>$I$499</f>
        <v>0</v>
      </c>
      <c r="N499" s="593">
        <f>M499*K499</f>
        <v>0</v>
      </c>
      <c r="O499" s="590">
        <v>1</v>
      </c>
      <c r="P499" s="594">
        <f>L499</f>
        <v>0</v>
      </c>
      <c r="Q499" s="618">
        <f>$I$499</f>
        <v>0</v>
      </c>
      <c r="R499" s="593">
        <f>Q499*O499</f>
        <v>0</v>
      </c>
      <c r="S499" s="590">
        <v>1</v>
      </c>
      <c r="T499" s="594">
        <f>P499</f>
        <v>0</v>
      </c>
      <c r="U499" s="618">
        <f>$I$499</f>
        <v>0</v>
      </c>
      <c r="V499" s="593">
        <f>U499*S499</f>
        <v>0</v>
      </c>
      <c r="W499" s="590">
        <v>1</v>
      </c>
      <c r="X499" s="594">
        <f>T499</f>
        <v>0</v>
      </c>
      <c r="Y499" s="618">
        <f>$I$499</f>
        <v>0</v>
      </c>
      <c r="Z499" s="593">
        <f>Y499*W499</f>
        <v>0</v>
      </c>
      <c r="AA499" s="590">
        <v>1</v>
      </c>
      <c r="AB499" s="594">
        <f>X499</f>
        <v>0</v>
      </c>
      <c r="AC499" s="618">
        <f>$I$499</f>
        <v>0</v>
      </c>
      <c r="AD499" s="593">
        <f>AC499*AA499</f>
        <v>0</v>
      </c>
      <c r="AE499" s="590">
        <v>1</v>
      </c>
      <c r="AF499" s="594">
        <f>AB499</f>
        <v>0</v>
      </c>
      <c r="AG499" s="618">
        <f>$I$499</f>
        <v>0</v>
      </c>
      <c r="AH499" s="593">
        <f>AG499*AE499</f>
        <v>0</v>
      </c>
      <c r="AI499" s="590">
        <v>1</v>
      </c>
      <c r="AJ499" s="594">
        <f>AF499</f>
        <v>0</v>
      </c>
      <c r="AK499" s="618">
        <f>$I$499</f>
        <v>0</v>
      </c>
      <c r="AL499" s="593">
        <f>AK499*AI499</f>
        <v>0</v>
      </c>
      <c r="AM499" s="590">
        <v>1</v>
      </c>
      <c r="AN499" s="594">
        <f>AJ499</f>
        <v>0</v>
      </c>
      <c r="AO499" s="618">
        <f>$I$499</f>
        <v>0</v>
      </c>
      <c r="AP499" s="593">
        <f>AO499*AM499</f>
        <v>0</v>
      </c>
      <c r="AQ499" s="590">
        <v>1</v>
      </c>
      <c r="AR499" s="594">
        <f>AN499</f>
        <v>0</v>
      </c>
      <c r="AS499" s="618">
        <f>$I$499</f>
        <v>0</v>
      </c>
      <c r="AT499" s="593">
        <f>AS499*AQ499</f>
        <v>0</v>
      </c>
      <c r="AU499" s="590">
        <v>1</v>
      </c>
      <c r="AV499" s="594">
        <f>AR499</f>
        <v>0</v>
      </c>
      <c r="AW499" s="618">
        <f>$I$499</f>
        <v>0</v>
      </c>
      <c r="AX499" s="593">
        <f>AW499*AU499</f>
        <v>0</v>
      </c>
      <c r="AY499" s="590">
        <v>1</v>
      </c>
      <c r="AZ499" s="594">
        <f>AV499</f>
        <v>0</v>
      </c>
      <c r="BA499" s="618">
        <f>$I$499</f>
        <v>0</v>
      </c>
      <c r="BB499" s="620">
        <f>BA499*AY499</f>
        <v>0</v>
      </c>
      <c r="BC499" s="34"/>
      <c r="BD499" s="622">
        <f>SUM(BB499,AX499,AT499,AP499,AL499,AH499,AD499,Z499,R499,N499,J499,V499,)</f>
        <v>0</v>
      </c>
      <c r="BE499" s="623"/>
      <c r="BF499" s="622">
        <v>0</v>
      </c>
      <c r="BG499" s="623"/>
      <c r="BH499" s="622">
        <v>0</v>
      </c>
      <c r="BI499" s="623"/>
      <c r="BJ499" s="622">
        <v>0</v>
      </c>
      <c r="BK499" s="623"/>
      <c r="BL499" s="622">
        <v>0</v>
      </c>
      <c r="BM499" s="131"/>
      <c r="BN499" s="622"/>
      <c r="BP499" s="409"/>
    </row>
    <row r="500" spans="1:75" x14ac:dyDescent="0.2">
      <c r="A500" s="170"/>
      <c r="B500" s="128"/>
      <c r="C500" s="41"/>
      <c r="D500" s="42"/>
      <c r="E500" s="42"/>
      <c r="F500" s="616"/>
      <c r="G500" s="617"/>
      <c r="H500" s="106"/>
      <c r="I500" s="618"/>
      <c r="J500" s="619">
        <f>I500*G500</f>
        <v>0</v>
      </c>
      <c r="K500" s="617"/>
      <c r="L500" s="249">
        <f>H500</f>
        <v>0</v>
      </c>
      <c r="M500" s="411"/>
      <c r="N500" s="214">
        <f>M500*K500</f>
        <v>0</v>
      </c>
      <c r="O500" s="213"/>
      <c r="P500" s="249">
        <f>L500</f>
        <v>0</v>
      </c>
      <c r="Q500" s="411"/>
      <c r="R500" s="214">
        <f>Q500*O500</f>
        <v>0</v>
      </c>
      <c r="S500" s="213"/>
      <c r="T500" s="249">
        <f>P500</f>
        <v>0</v>
      </c>
      <c r="U500" s="411"/>
      <c r="V500" s="214">
        <f>U500*S500</f>
        <v>0</v>
      </c>
      <c r="W500" s="213"/>
      <c r="X500" s="249">
        <f>T500</f>
        <v>0</v>
      </c>
      <c r="Y500" s="411"/>
      <c r="Z500" s="214">
        <f>Y500*W500</f>
        <v>0</v>
      </c>
      <c r="AA500" s="213"/>
      <c r="AB500" s="249">
        <f>X500</f>
        <v>0</v>
      </c>
      <c r="AC500" s="411"/>
      <c r="AD500" s="214">
        <f>AC500*AA500</f>
        <v>0</v>
      </c>
      <c r="AE500" s="213"/>
      <c r="AF500" s="249">
        <f>AB500</f>
        <v>0</v>
      </c>
      <c r="AG500" s="411"/>
      <c r="AH500" s="214">
        <f>AG500*AE500</f>
        <v>0</v>
      </c>
      <c r="AI500" s="213"/>
      <c r="AJ500" s="249">
        <f>AF500</f>
        <v>0</v>
      </c>
      <c r="AK500" s="411"/>
      <c r="AL500" s="214">
        <f>AK500*AI500</f>
        <v>0</v>
      </c>
      <c r="AM500" s="213"/>
      <c r="AN500" s="249">
        <f>AJ500</f>
        <v>0</v>
      </c>
      <c r="AO500" s="411"/>
      <c r="AP500" s="214">
        <f>AO500*AM500</f>
        <v>0</v>
      </c>
      <c r="AQ500" s="213"/>
      <c r="AR500" s="249">
        <f>AN500</f>
        <v>0</v>
      </c>
      <c r="AS500" s="411"/>
      <c r="AT500" s="214">
        <f>AS500*AQ500</f>
        <v>0</v>
      </c>
      <c r="AU500" s="213"/>
      <c r="AV500" s="249">
        <f>AR500</f>
        <v>0</v>
      </c>
      <c r="AW500" s="411"/>
      <c r="AX500" s="214">
        <f>AW500*AU500</f>
        <v>0</v>
      </c>
      <c r="AY500" s="213"/>
      <c r="AZ500" s="249">
        <f>AV500</f>
        <v>0</v>
      </c>
      <c r="BA500" s="618"/>
      <c r="BB500" s="620">
        <f>BA500*AY500</f>
        <v>0</v>
      </c>
      <c r="BC500" s="34"/>
      <c r="BD500" s="622">
        <f>SUM(BB500,AX500,AT500,AP500,AL500,AH500,AD500,Z500,R500,N500,J500,V500,)</f>
        <v>0</v>
      </c>
      <c r="BE500" s="623"/>
      <c r="BF500" s="622">
        <v>0</v>
      </c>
      <c r="BG500" s="623"/>
      <c r="BH500" s="622">
        <v>0</v>
      </c>
      <c r="BI500" s="623"/>
      <c r="BJ500" s="622">
        <v>0</v>
      </c>
      <c r="BK500" s="623"/>
      <c r="BL500" s="622">
        <v>0</v>
      </c>
      <c r="BM500" s="131"/>
      <c r="BN500" s="622"/>
      <c r="BP500" s="409"/>
    </row>
    <row r="501" spans="1:75" x14ac:dyDescent="0.2">
      <c r="A501" s="170"/>
      <c r="B501" s="128"/>
      <c r="C501" s="41"/>
      <c r="D501" s="42"/>
      <c r="E501" s="42"/>
      <c r="F501" s="616"/>
      <c r="G501" s="617"/>
      <c r="H501" s="106"/>
      <c r="I501" s="618"/>
      <c r="J501" s="619">
        <f>G501*I501</f>
        <v>0</v>
      </c>
      <c r="K501" s="617"/>
      <c r="L501" s="249">
        <f>H501</f>
        <v>0</v>
      </c>
      <c r="M501" s="411"/>
      <c r="N501" s="214">
        <f>M501*K501</f>
        <v>0</v>
      </c>
      <c r="O501" s="213"/>
      <c r="P501" s="249">
        <f>L501</f>
        <v>0</v>
      </c>
      <c r="Q501" s="411"/>
      <c r="R501" s="214">
        <f>Q501*O501</f>
        <v>0</v>
      </c>
      <c r="S501" s="213"/>
      <c r="T501" s="249">
        <f>P501</f>
        <v>0</v>
      </c>
      <c r="U501" s="411"/>
      <c r="V501" s="214">
        <f>U501*S501</f>
        <v>0</v>
      </c>
      <c r="W501" s="213"/>
      <c r="X501" s="249">
        <f>T501</f>
        <v>0</v>
      </c>
      <c r="Y501" s="411"/>
      <c r="Z501" s="214">
        <f>Y501*W501</f>
        <v>0</v>
      </c>
      <c r="AA501" s="213"/>
      <c r="AB501" s="249">
        <f>X501</f>
        <v>0</v>
      </c>
      <c r="AC501" s="411"/>
      <c r="AD501" s="214">
        <f>AC501*AA501</f>
        <v>0</v>
      </c>
      <c r="AE501" s="213"/>
      <c r="AF501" s="249">
        <f>AB501</f>
        <v>0</v>
      </c>
      <c r="AG501" s="411"/>
      <c r="AH501" s="214">
        <f>AG501*AE501</f>
        <v>0</v>
      </c>
      <c r="AI501" s="213"/>
      <c r="AJ501" s="249">
        <f>AF501</f>
        <v>0</v>
      </c>
      <c r="AK501" s="411"/>
      <c r="AL501" s="214">
        <f>AK501*AI501</f>
        <v>0</v>
      </c>
      <c r="AM501" s="213"/>
      <c r="AN501" s="249">
        <f>AJ501</f>
        <v>0</v>
      </c>
      <c r="AO501" s="411"/>
      <c r="AP501" s="214">
        <f>AO501*AM501</f>
        <v>0</v>
      </c>
      <c r="AQ501" s="213"/>
      <c r="AR501" s="249">
        <f>AN501</f>
        <v>0</v>
      </c>
      <c r="AS501" s="411"/>
      <c r="AT501" s="214">
        <f>AS501*AQ501</f>
        <v>0</v>
      </c>
      <c r="AU501" s="213"/>
      <c r="AV501" s="249">
        <f>AR501</f>
        <v>0</v>
      </c>
      <c r="AW501" s="411"/>
      <c r="AX501" s="214">
        <f>AW501*AU501</f>
        <v>0</v>
      </c>
      <c r="AY501" s="213"/>
      <c r="AZ501" s="249">
        <f>AV501</f>
        <v>0</v>
      </c>
      <c r="BA501" s="618"/>
      <c r="BB501" s="620">
        <f>AY501*BA501</f>
        <v>0</v>
      </c>
      <c r="BC501" s="34"/>
      <c r="BD501" s="622">
        <f>SUM(BB501,AX501,AT501,AP501,AL501,AH501,AD501,Z501,R501,N501,J501,V501,)</f>
        <v>0</v>
      </c>
      <c r="BE501" s="623"/>
      <c r="BF501" s="622">
        <v>0</v>
      </c>
      <c r="BG501" s="623"/>
      <c r="BH501" s="622">
        <v>0</v>
      </c>
      <c r="BI501" s="623"/>
      <c r="BJ501" s="622">
        <v>0</v>
      </c>
      <c r="BK501" s="623"/>
      <c r="BL501" s="622">
        <v>0</v>
      </c>
      <c r="BM501" s="131"/>
      <c r="BN501" s="622"/>
      <c r="BP501" s="409"/>
    </row>
    <row r="502" spans="1:75" x14ac:dyDescent="0.2">
      <c r="A502" s="170"/>
      <c r="B502" s="128"/>
      <c r="C502" s="48"/>
      <c r="D502" s="43"/>
      <c r="E502" s="43"/>
      <c r="F502" s="624"/>
      <c r="G502" s="581"/>
      <c r="H502" s="582"/>
      <c r="I502" s="104" t="s">
        <v>132</v>
      </c>
      <c r="J502" s="619">
        <f>SUM(J498:J501)</f>
        <v>540.64929583313994</v>
      </c>
      <c r="K502" s="581"/>
      <c r="L502" s="582"/>
      <c r="M502" s="104" t="s">
        <v>118</v>
      </c>
      <c r="N502" s="619">
        <f>SUM(N498:N501)</f>
        <v>540.64929583313994</v>
      </c>
      <c r="O502" s="581"/>
      <c r="P502" s="582"/>
      <c r="Q502" s="625" t="s">
        <v>119</v>
      </c>
      <c r="R502" s="619">
        <f>SUM(R498:R501)</f>
        <v>540.64929583313994</v>
      </c>
      <c r="S502" s="581"/>
      <c r="T502" s="582"/>
      <c r="U502" s="625" t="s">
        <v>120</v>
      </c>
      <c r="V502" s="619">
        <f>SUM(V498:V501)</f>
        <v>540.64929583313994</v>
      </c>
      <c r="W502" s="581"/>
      <c r="X502" s="582"/>
      <c r="Y502" s="625" t="s">
        <v>121</v>
      </c>
      <c r="Z502" s="619">
        <f>SUM(Z498:Z501)</f>
        <v>540.64929583313994</v>
      </c>
      <c r="AA502" s="581"/>
      <c r="AB502" s="582"/>
      <c r="AC502" s="625" t="s">
        <v>122</v>
      </c>
      <c r="AD502" s="619">
        <f>SUM(AD498:AD501)</f>
        <v>540.64929583313994</v>
      </c>
      <c r="AE502" s="581"/>
      <c r="AF502" s="582"/>
      <c r="AG502" s="625" t="s">
        <v>123</v>
      </c>
      <c r="AH502" s="619">
        <f>SUM(AH498:AH501)</f>
        <v>540.64929583313994</v>
      </c>
      <c r="AI502" s="581"/>
      <c r="AJ502" s="582"/>
      <c r="AK502" s="625" t="s">
        <v>124</v>
      </c>
      <c r="AL502" s="619">
        <f>SUM(AL498:AL501)</f>
        <v>540.64929583313994</v>
      </c>
      <c r="AM502" s="581"/>
      <c r="AN502" s="582"/>
      <c r="AO502" s="625" t="s">
        <v>125</v>
      </c>
      <c r="AP502" s="619">
        <f>SUM(AP498:AP501)</f>
        <v>540.64929583313994</v>
      </c>
      <c r="AQ502" s="581"/>
      <c r="AR502" s="582"/>
      <c r="AS502" s="625" t="s">
        <v>126</v>
      </c>
      <c r="AT502" s="619">
        <f>SUM(AT498:AT501)</f>
        <v>540.64929583313994</v>
      </c>
      <c r="AU502" s="581"/>
      <c r="AV502" s="582"/>
      <c r="AW502" s="625" t="s">
        <v>127</v>
      </c>
      <c r="AX502" s="619">
        <f>SUM(AX498:AX501)</f>
        <v>540.64929583313994</v>
      </c>
      <c r="AY502" s="581"/>
      <c r="AZ502" s="582"/>
      <c r="BA502" s="625" t="s">
        <v>128</v>
      </c>
      <c r="BB502" s="620">
        <f>SUM(BB498:BB501)</f>
        <v>540.64929583313994</v>
      </c>
      <c r="BC502" s="34"/>
      <c r="BD502" s="57">
        <f>SUM(BD498:BD501)</f>
        <v>6487.7915499976798</v>
      </c>
      <c r="BE502" s="608"/>
      <c r="BF502" s="57">
        <f>SUM(BF498:BF501)</f>
        <v>5051.87</v>
      </c>
      <c r="BG502" s="608"/>
      <c r="BH502" s="57">
        <f>SUM(BH498:BH501)</f>
        <v>2720.24</v>
      </c>
      <c r="BI502" s="608"/>
      <c r="BJ502" s="57">
        <f>SUM(BJ498:BJ501)</f>
        <v>7772.11</v>
      </c>
      <c r="BK502" s="608"/>
      <c r="BL502" s="57">
        <v>6854.8799999999983</v>
      </c>
      <c r="BM502" s="131"/>
      <c r="BN502" s="57">
        <f>SUM(BN498:BN501)</f>
        <v>11037.51</v>
      </c>
      <c r="BP502" s="409"/>
    </row>
    <row r="503" spans="1:75" s="27" customFormat="1" ht="5.0999999999999996" customHeight="1" x14ac:dyDescent="0.2">
      <c r="A503" s="170"/>
      <c r="B503" s="128"/>
      <c r="C503" s="32"/>
      <c r="F503" s="51"/>
      <c r="G503" s="226"/>
      <c r="H503" s="52"/>
      <c r="I503" s="154"/>
      <c r="J503" s="227"/>
      <c r="K503" s="226"/>
      <c r="L503" s="52"/>
      <c r="M503" s="154"/>
      <c r="N503" s="227"/>
      <c r="O503" s="226"/>
      <c r="P503" s="52"/>
      <c r="Q503" s="154"/>
      <c r="R503" s="227"/>
      <c r="S503" s="226"/>
      <c r="T503" s="52"/>
      <c r="U503" s="154"/>
      <c r="V503" s="227"/>
      <c r="W503" s="226"/>
      <c r="X503" s="52"/>
      <c r="Y503" s="154"/>
      <c r="Z503" s="227"/>
      <c r="AA503" s="226"/>
      <c r="AB503" s="52"/>
      <c r="AC503" s="154"/>
      <c r="AD503" s="227"/>
      <c r="AE503" s="226"/>
      <c r="AF503" s="52"/>
      <c r="AG503" s="154"/>
      <c r="AH503" s="227"/>
      <c r="AI503" s="226"/>
      <c r="AJ503" s="52"/>
      <c r="AK503" s="154"/>
      <c r="AL503" s="227"/>
      <c r="AM503" s="226"/>
      <c r="AN503" s="52"/>
      <c r="AO503" s="154"/>
      <c r="AP503" s="227"/>
      <c r="AQ503" s="226"/>
      <c r="AR503" s="52"/>
      <c r="AS503" s="154"/>
      <c r="AT503" s="227"/>
      <c r="AU503" s="226"/>
      <c r="AV503" s="52"/>
      <c r="AW503" s="154"/>
      <c r="AX503" s="227"/>
      <c r="AY503" s="226"/>
      <c r="AZ503" s="52"/>
      <c r="BA503" s="154"/>
      <c r="BB503" s="267"/>
      <c r="BC503" s="34"/>
      <c r="BD503" s="608"/>
      <c r="BE503" s="608"/>
      <c r="BF503" s="608"/>
      <c r="BG503" s="608"/>
      <c r="BH503" s="608"/>
      <c r="BI503" s="608"/>
      <c r="BJ503" s="608"/>
      <c r="BK503" s="608"/>
      <c r="BL503" s="608"/>
      <c r="BM503" s="131"/>
      <c r="BN503" s="608"/>
      <c r="BP503" s="409"/>
    </row>
    <row r="504" spans="1:75" s="409" customFormat="1" x14ac:dyDescent="0.2">
      <c r="A504" s="170"/>
      <c r="B504" s="128"/>
      <c r="C504" s="614">
        <v>54065</v>
      </c>
      <c r="D504" s="614"/>
      <c r="E504" s="614" t="s">
        <v>485</v>
      </c>
      <c r="F504" s="616"/>
      <c r="G504" s="617">
        <v>1</v>
      </c>
      <c r="H504" s="105" t="s">
        <v>100</v>
      </c>
      <c r="I504" s="618">
        <f>J420*0.002*12</f>
        <v>894.86779999967985</v>
      </c>
      <c r="J504" s="619">
        <f>I504*G504</f>
        <v>894.86779999967985</v>
      </c>
      <c r="K504" s="617"/>
      <c r="L504" s="248" t="str">
        <f>H504</f>
        <v>Admin</v>
      </c>
      <c r="M504" s="410"/>
      <c r="N504" s="212">
        <f>M504*K504</f>
        <v>0</v>
      </c>
      <c r="O504" s="211">
        <v>1</v>
      </c>
      <c r="P504" s="248" t="str">
        <f>L504</f>
        <v>Admin</v>
      </c>
      <c r="Q504" s="410">
        <v>0</v>
      </c>
      <c r="R504" s="212">
        <f>Q504*O504</f>
        <v>0</v>
      </c>
      <c r="S504" s="211">
        <v>1</v>
      </c>
      <c r="T504" s="248" t="str">
        <f>P504</f>
        <v>Admin</v>
      </c>
      <c r="U504" s="410">
        <v>0</v>
      </c>
      <c r="V504" s="212">
        <f>U504*S504</f>
        <v>0</v>
      </c>
      <c r="W504" s="211">
        <v>1</v>
      </c>
      <c r="X504" s="248" t="str">
        <f>T504</f>
        <v>Admin</v>
      </c>
      <c r="Y504" s="410">
        <v>0</v>
      </c>
      <c r="Z504" s="212">
        <f>Y504*W504</f>
        <v>0</v>
      </c>
      <c r="AA504" s="211">
        <v>1</v>
      </c>
      <c r="AB504" s="248" t="str">
        <f>X504</f>
        <v>Admin</v>
      </c>
      <c r="AC504" s="410">
        <v>0</v>
      </c>
      <c r="AD504" s="212">
        <f>AC504*AA504</f>
        <v>0</v>
      </c>
      <c r="AE504" s="211">
        <v>1</v>
      </c>
      <c r="AF504" s="248" t="str">
        <f>AB504</f>
        <v>Admin</v>
      </c>
      <c r="AG504" s="410">
        <v>0</v>
      </c>
      <c r="AH504" s="212">
        <f>AG504*AE504</f>
        <v>0</v>
      </c>
      <c r="AI504" s="211">
        <v>1</v>
      </c>
      <c r="AJ504" s="248" t="str">
        <f>AF504</f>
        <v>Admin</v>
      </c>
      <c r="AK504" s="410">
        <v>0</v>
      </c>
      <c r="AL504" s="212">
        <f>AK504*AI504</f>
        <v>0</v>
      </c>
      <c r="AM504" s="211">
        <v>1</v>
      </c>
      <c r="AN504" s="248" t="str">
        <f>AJ504</f>
        <v>Admin</v>
      </c>
      <c r="AO504" s="410">
        <v>0</v>
      </c>
      <c r="AP504" s="212">
        <f>AO504*AM504</f>
        <v>0</v>
      </c>
      <c r="AQ504" s="211">
        <v>1</v>
      </c>
      <c r="AR504" s="248" t="str">
        <f>AN504</f>
        <v>Admin</v>
      </c>
      <c r="AS504" s="410">
        <v>0</v>
      </c>
      <c r="AT504" s="212">
        <f>AS504*AQ504</f>
        <v>0</v>
      </c>
      <c r="AU504" s="211">
        <v>1</v>
      </c>
      <c r="AV504" s="248" t="str">
        <f>AR504</f>
        <v>Admin</v>
      </c>
      <c r="AW504" s="410">
        <v>0</v>
      </c>
      <c r="AX504" s="212">
        <f>AW504*AU504</f>
        <v>0</v>
      </c>
      <c r="AY504" s="211">
        <v>1</v>
      </c>
      <c r="AZ504" s="248" t="str">
        <f>AV504</f>
        <v>Admin</v>
      </c>
      <c r="BA504" s="618">
        <v>0</v>
      </c>
      <c r="BB504" s="620">
        <f>BA504*AY504</f>
        <v>0</v>
      </c>
      <c r="BC504" s="34"/>
      <c r="BD504" s="621">
        <f>SUM(BB504,AX504,AT504,AP504,AL504,AH504,AD504,Z504,R504,N504,J504,V504,)</f>
        <v>894.86779999967985</v>
      </c>
      <c r="BE504" s="608"/>
      <c r="BF504" s="621">
        <v>739.69</v>
      </c>
      <c r="BG504" s="608"/>
      <c r="BH504" s="621">
        <v>398.29</v>
      </c>
      <c r="BI504" s="608"/>
      <c r="BJ504" s="621">
        <f>SUM(BF504,BH504)</f>
        <v>1137.98</v>
      </c>
      <c r="BK504" s="608"/>
      <c r="BL504" s="621">
        <v>0</v>
      </c>
      <c r="BM504" s="131"/>
      <c r="BN504" s="621">
        <v>621.02</v>
      </c>
    </row>
    <row r="505" spans="1:75" s="409" customFormat="1" x14ac:dyDescent="0.2">
      <c r="A505" s="170"/>
      <c r="B505" s="128"/>
      <c r="C505" s="41"/>
      <c r="D505" s="42"/>
      <c r="E505" s="461"/>
      <c r="F505" s="616"/>
      <c r="G505" s="617"/>
      <c r="H505" s="591"/>
      <c r="I505" s="618"/>
      <c r="J505" s="619">
        <f>I505*G505</f>
        <v>0</v>
      </c>
      <c r="K505" s="617"/>
      <c r="L505" s="594">
        <f>H505</f>
        <v>0</v>
      </c>
      <c r="M505" s="592"/>
      <c r="N505" s="593">
        <f>M505*K505</f>
        <v>0</v>
      </c>
      <c r="O505" s="590"/>
      <c r="P505" s="594">
        <f>L505</f>
        <v>0</v>
      </c>
      <c r="Q505" s="592"/>
      <c r="R505" s="593">
        <f>Q505*O505</f>
        <v>0</v>
      </c>
      <c r="S505" s="590"/>
      <c r="T505" s="594">
        <f>P505</f>
        <v>0</v>
      </c>
      <c r="U505" s="592"/>
      <c r="V505" s="593">
        <f>U505*S505</f>
        <v>0</v>
      </c>
      <c r="W505" s="590"/>
      <c r="X505" s="594">
        <f>T505</f>
        <v>0</v>
      </c>
      <c r="Y505" s="592"/>
      <c r="Z505" s="593">
        <f>Y505*W505</f>
        <v>0</v>
      </c>
      <c r="AA505" s="590"/>
      <c r="AB505" s="594">
        <f>X505</f>
        <v>0</v>
      </c>
      <c r="AC505" s="592"/>
      <c r="AD505" s="593">
        <f>AC505*AA505</f>
        <v>0</v>
      </c>
      <c r="AE505" s="590"/>
      <c r="AF505" s="594">
        <f>AB505</f>
        <v>0</v>
      </c>
      <c r="AG505" s="592"/>
      <c r="AH505" s="593">
        <f>AG505*AE505</f>
        <v>0</v>
      </c>
      <c r="AI505" s="590"/>
      <c r="AJ505" s="594">
        <f>AF505</f>
        <v>0</v>
      </c>
      <c r="AK505" s="592"/>
      <c r="AL505" s="593">
        <f>AK505*AI505</f>
        <v>0</v>
      </c>
      <c r="AM505" s="590"/>
      <c r="AN505" s="594">
        <f>AJ505</f>
        <v>0</v>
      </c>
      <c r="AO505" s="592"/>
      <c r="AP505" s="593">
        <f>AO505*AM505</f>
        <v>0</v>
      </c>
      <c r="AQ505" s="590"/>
      <c r="AR505" s="594">
        <f>AN505</f>
        <v>0</v>
      </c>
      <c r="AS505" s="592"/>
      <c r="AT505" s="593">
        <f>AS505*AQ505</f>
        <v>0</v>
      </c>
      <c r="AU505" s="590"/>
      <c r="AV505" s="594">
        <f>AR505</f>
        <v>0</v>
      </c>
      <c r="AW505" s="592"/>
      <c r="AX505" s="593">
        <f>AW505*AU505</f>
        <v>0</v>
      </c>
      <c r="AY505" s="590"/>
      <c r="AZ505" s="594">
        <f>AV505</f>
        <v>0</v>
      </c>
      <c r="BA505" s="618"/>
      <c r="BB505" s="620">
        <f>BA505*AY505</f>
        <v>0</v>
      </c>
      <c r="BC505" s="34"/>
      <c r="BD505" s="622">
        <f>SUM(BB505,AX505,AT505,AP505,AL505,AH505,AD505,Z505,R505,N505,J505,V505,)</f>
        <v>0</v>
      </c>
      <c r="BE505" s="623"/>
      <c r="BF505" s="622">
        <v>0</v>
      </c>
      <c r="BG505" s="623"/>
      <c r="BH505" s="622">
        <v>0</v>
      </c>
      <c r="BI505" s="623"/>
      <c r="BJ505" s="622">
        <v>0</v>
      </c>
      <c r="BK505" s="623"/>
      <c r="BL505" s="622">
        <v>0</v>
      </c>
      <c r="BM505" s="131"/>
      <c r="BN505" s="622"/>
    </row>
    <row r="506" spans="1:75" s="409" customFormat="1" x14ac:dyDescent="0.2">
      <c r="A506" s="170"/>
      <c r="B506" s="128"/>
      <c r="C506" s="41"/>
      <c r="D506" s="42"/>
      <c r="E506" s="42"/>
      <c r="F506" s="616"/>
      <c r="G506" s="617"/>
      <c r="H506" s="106"/>
      <c r="I506" s="618"/>
      <c r="J506" s="619">
        <f>I506*G506</f>
        <v>0</v>
      </c>
      <c r="K506" s="617"/>
      <c r="L506" s="249">
        <f>H506</f>
        <v>0</v>
      </c>
      <c r="M506" s="411"/>
      <c r="N506" s="214">
        <f>M506*K506</f>
        <v>0</v>
      </c>
      <c r="O506" s="213"/>
      <c r="P506" s="249">
        <f>L506</f>
        <v>0</v>
      </c>
      <c r="Q506" s="411"/>
      <c r="R506" s="214">
        <f>Q506*O506</f>
        <v>0</v>
      </c>
      <c r="S506" s="213"/>
      <c r="T506" s="249">
        <f>P506</f>
        <v>0</v>
      </c>
      <c r="U506" s="411"/>
      <c r="V506" s="214">
        <f>U506*S506</f>
        <v>0</v>
      </c>
      <c r="W506" s="213"/>
      <c r="X506" s="249">
        <f>T506</f>
        <v>0</v>
      </c>
      <c r="Y506" s="411"/>
      <c r="Z506" s="214">
        <f>Y506*W506</f>
        <v>0</v>
      </c>
      <c r="AA506" s="213"/>
      <c r="AB506" s="249">
        <f>X506</f>
        <v>0</v>
      </c>
      <c r="AC506" s="411"/>
      <c r="AD506" s="214">
        <f>AC506*AA506</f>
        <v>0</v>
      </c>
      <c r="AE506" s="213"/>
      <c r="AF506" s="249">
        <f>AB506</f>
        <v>0</v>
      </c>
      <c r="AG506" s="411"/>
      <c r="AH506" s="214">
        <f>AG506*AE506</f>
        <v>0</v>
      </c>
      <c r="AI506" s="213"/>
      <c r="AJ506" s="249">
        <f>AF506</f>
        <v>0</v>
      </c>
      <c r="AK506" s="411"/>
      <c r="AL506" s="214">
        <f>AK506*AI506</f>
        <v>0</v>
      </c>
      <c r="AM506" s="213"/>
      <c r="AN506" s="249">
        <f>AJ506</f>
        <v>0</v>
      </c>
      <c r="AO506" s="411"/>
      <c r="AP506" s="214">
        <f>AO506*AM506</f>
        <v>0</v>
      </c>
      <c r="AQ506" s="213"/>
      <c r="AR506" s="249">
        <f>AN506</f>
        <v>0</v>
      </c>
      <c r="AS506" s="411"/>
      <c r="AT506" s="214">
        <f>AS506*AQ506</f>
        <v>0</v>
      </c>
      <c r="AU506" s="213"/>
      <c r="AV506" s="249">
        <f>AR506</f>
        <v>0</v>
      </c>
      <c r="AW506" s="411"/>
      <c r="AX506" s="214">
        <f>AW506*AU506</f>
        <v>0</v>
      </c>
      <c r="AY506" s="213"/>
      <c r="AZ506" s="249">
        <f>AV506</f>
        <v>0</v>
      </c>
      <c r="BA506" s="618"/>
      <c r="BB506" s="620">
        <f>BA506*AY506</f>
        <v>0</v>
      </c>
      <c r="BC506" s="34"/>
      <c r="BD506" s="622">
        <f>SUM(BB506,AX506,AT506,AP506,AL506,AH506,AD506,Z506,R506,N506,J506,V506,)</f>
        <v>0</v>
      </c>
      <c r="BE506" s="623"/>
      <c r="BF506" s="622">
        <v>0</v>
      </c>
      <c r="BG506" s="623"/>
      <c r="BH506" s="622">
        <v>0</v>
      </c>
      <c r="BI506" s="623"/>
      <c r="BJ506" s="622">
        <v>0</v>
      </c>
      <c r="BK506" s="623"/>
      <c r="BL506" s="622">
        <v>0</v>
      </c>
      <c r="BM506" s="131"/>
      <c r="BN506" s="622"/>
    </row>
    <row r="507" spans="1:75" s="409" customFormat="1" x14ac:dyDescent="0.2">
      <c r="A507" s="170"/>
      <c r="B507" s="128"/>
      <c r="C507" s="41"/>
      <c r="D507" s="42"/>
      <c r="E507" s="42"/>
      <c r="F507" s="616"/>
      <c r="G507" s="617"/>
      <c r="H507" s="106"/>
      <c r="I507" s="618"/>
      <c r="J507" s="619">
        <f>G507*I507</f>
        <v>0</v>
      </c>
      <c r="K507" s="617"/>
      <c r="L507" s="249">
        <f>H507</f>
        <v>0</v>
      </c>
      <c r="M507" s="411"/>
      <c r="N507" s="214">
        <f>M507*K507</f>
        <v>0</v>
      </c>
      <c r="O507" s="213"/>
      <c r="P507" s="249">
        <f>L507</f>
        <v>0</v>
      </c>
      <c r="Q507" s="411"/>
      <c r="R507" s="214">
        <f>Q507*O507</f>
        <v>0</v>
      </c>
      <c r="S507" s="213"/>
      <c r="T507" s="249">
        <f>P507</f>
        <v>0</v>
      </c>
      <c r="U507" s="411"/>
      <c r="V507" s="214">
        <f>U507*S507</f>
        <v>0</v>
      </c>
      <c r="W507" s="213"/>
      <c r="X507" s="249">
        <f>T507</f>
        <v>0</v>
      </c>
      <c r="Y507" s="411"/>
      <c r="Z507" s="214">
        <f>Y507*W507</f>
        <v>0</v>
      </c>
      <c r="AA507" s="213"/>
      <c r="AB507" s="249">
        <f>X507</f>
        <v>0</v>
      </c>
      <c r="AC507" s="411"/>
      <c r="AD507" s="214">
        <f>AC507*AA507</f>
        <v>0</v>
      </c>
      <c r="AE507" s="213"/>
      <c r="AF507" s="249">
        <f>AB507</f>
        <v>0</v>
      </c>
      <c r="AG507" s="411"/>
      <c r="AH507" s="214">
        <f>AG507*AE507</f>
        <v>0</v>
      </c>
      <c r="AI507" s="213"/>
      <c r="AJ507" s="249">
        <f>AF507</f>
        <v>0</v>
      </c>
      <c r="AK507" s="411"/>
      <c r="AL507" s="214">
        <f>AK507*AI507</f>
        <v>0</v>
      </c>
      <c r="AM507" s="213"/>
      <c r="AN507" s="249">
        <f>AJ507</f>
        <v>0</v>
      </c>
      <c r="AO507" s="411"/>
      <c r="AP507" s="214">
        <f>AO507*AM507</f>
        <v>0</v>
      </c>
      <c r="AQ507" s="213"/>
      <c r="AR507" s="249">
        <f>AN507</f>
        <v>0</v>
      </c>
      <c r="AS507" s="411"/>
      <c r="AT507" s="214">
        <f>AS507*AQ507</f>
        <v>0</v>
      </c>
      <c r="AU507" s="213"/>
      <c r="AV507" s="249">
        <f>AR507</f>
        <v>0</v>
      </c>
      <c r="AW507" s="411"/>
      <c r="AX507" s="214">
        <f>AW507*AU507</f>
        <v>0</v>
      </c>
      <c r="AY507" s="213"/>
      <c r="AZ507" s="249">
        <f>AV507</f>
        <v>0</v>
      </c>
      <c r="BA507" s="618"/>
      <c r="BB507" s="620">
        <f>AY507*BA507</f>
        <v>0</v>
      </c>
      <c r="BC507" s="34"/>
      <c r="BD507" s="622">
        <f>SUM(BB507,AX507,AT507,AP507,AL507,AH507,AD507,Z507,R507,N507,J507,V507,)</f>
        <v>0</v>
      </c>
      <c r="BE507" s="623"/>
      <c r="BF507" s="622">
        <v>0</v>
      </c>
      <c r="BG507" s="623"/>
      <c r="BH507" s="622">
        <v>0</v>
      </c>
      <c r="BI507" s="623"/>
      <c r="BJ507" s="622">
        <v>0</v>
      </c>
      <c r="BK507" s="623"/>
      <c r="BL507" s="622">
        <v>0</v>
      </c>
      <c r="BM507" s="131"/>
      <c r="BN507" s="622"/>
    </row>
    <row r="508" spans="1:75" s="409" customFormat="1" ht="12.75" customHeight="1" x14ac:dyDescent="0.2">
      <c r="A508" s="170"/>
      <c r="B508" s="128"/>
      <c r="C508" s="48"/>
      <c r="D508" s="43"/>
      <c r="E508" s="43"/>
      <c r="F508" s="624"/>
      <c r="G508" s="581"/>
      <c r="H508" s="582"/>
      <c r="I508" s="104" t="s">
        <v>132</v>
      </c>
      <c r="J508" s="619">
        <f>SUM(J504:J507)</f>
        <v>894.86779999967985</v>
      </c>
      <c r="K508" s="581"/>
      <c r="L508" s="582"/>
      <c r="M508" s="104" t="s">
        <v>118</v>
      </c>
      <c r="N508" s="619">
        <f>SUM(N504:N507)</f>
        <v>0</v>
      </c>
      <c r="O508" s="581"/>
      <c r="P508" s="582"/>
      <c r="Q508" s="625" t="s">
        <v>119</v>
      </c>
      <c r="R508" s="619">
        <f>SUM(R504:R507)</f>
        <v>0</v>
      </c>
      <c r="S508" s="581"/>
      <c r="T508" s="582"/>
      <c r="U508" s="625" t="s">
        <v>120</v>
      </c>
      <c r="V508" s="619">
        <f>SUM(V504:V507)</f>
        <v>0</v>
      </c>
      <c r="W508" s="581"/>
      <c r="X508" s="582"/>
      <c r="Y508" s="625" t="s">
        <v>121</v>
      </c>
      <c r="Z508" s="619">
        <f>SUM(Z504:Z507)</f>
        <v>0</v>
      </c>
      <c r="AA508" s="581"/>
      <c r="AB508" s="582"/>
      <c r="AC508" s="625" t="s">
        <v>122</v>
      </c>
      <c r="AD508" s="619">
        <f>SUM(AD504:AD507)</f>
        <v>0</v>
      </c>
      <c r="AE508" s="581"/>
      <c r="AF508" s="582"/>
      <c r="AG508" s="625" t="s">
        <v>123</v>
      </c>
      <c r="AH508" s="619">
        <f>SUM(AH504:AH507)</f>
        <v>0</v>
      </c>
      <c r="AI508" s="581"/>
      <c r="AJ508" s="582"/>
      <c r="AK508" s="625" t="s">
        <v>124</v>
      </c>
      <c r="AL508" s="619">
        <f>SUM(AL504:AL507)</f>
        <v>0</v>
      </c>
      <c r="AM508" s="581"/>
      <c r="AN508" s="582"/>
      <c r="AO508" s="625" t="s">
        <v>125</v>
      </c>
      <c r="AP508" s="619">
        <f>SUM(AP504:AP507)</f>
        <v>0</v>
      </c>
      <c r="AQ508" s="581"/>
      <c r="AR508" s="582"/>
      <c r="AS508" s="625" t="s">
        <v>126</v>
      </c>
      <c r="AT508" s="619">
        <f>SUM(AT504:AT507)</f>
        <v>0</v>
      </c>
      <c r="AU508" s="581"/>
      <c r="AV508" s="582"/>
      <c r="AW508" s="625" t="s">
        <v>127</v>
      </c>
      <c r="AX508" s="619">
        <f>SUM(AX504:AX507)</f>
        <v>0</v>
      </c>
      <c r="AY508" s="581"/>
      <c r="AZ508" s="582"/>
      <c r="BA508" s="625" t="s">
        <v>128</v>
      </c>
      <c r="BB508" s="620">
        <f>SUM(BB504:BB507)</f>
        <v>0</v>
      </c>
      <c r="BC508" s="34"/>
      <c r="BD508" s="57">
        <f>SUM(BD504:BD507)</f>
        <v>894.86779999967985</v>
      </c>
      <c r="BE508" s="608"/>
      <c r="BF508" s="57">
        <f>SUM(BF504:BF507)</f>
        <v>739.69</v>
      </c>
      <c r="BG508" s="608"/>
      <c r="BH508" s="57">
        <f>SUM(BH504:BH507)</f>
        <v>398.29</v>
      </c>
      <c r="BI508" s="608"/>
      <c r="BJ508" s="57">
        <f>SUM(BJ504:BJ507)</f>
        <v>1137.98</v>
      </c>
      <c r="BK508" s="608"/>
      <c r="BL508" s="57">
        <v>0</v>
      </c>
      <c r="BM508" s="131"/>
      <c r="BN508" s="57">
        <f>SUM(BN504:BN507)</f>
        <v>621.02</v>
      </c>
      <c r="BP508" s="718"/>
      <c r="BQ508" s="718"/>
      <c r="BR508" s="718"/>
      <c r="BS508" s="718"/>
      <c r="BT508" s="718"/>
      <c r="BU508" s="718"/>
      <c r="BV508" s="718"/>
      <c r="BW508" s="718"/>
    </row>
    <row r="509" spans="1:75" s="27" customFormat="1" ht="5.0999999999999996" customHeight="1" x14ac:dyDescent="0.2">
      <c r="A509" s="170"/>
      <c r="B509" s="128"/>
      <c r="C509" s="32"/>
      <c r="F509" s="51"/>
      <c r="G509" s="226"/>
      <c r="H509" s="52"/>
      <c r="I509" s="154"/>
      <c r="J509" s="227"/>
      <c r="K509" s="226"/>
      <c r="L509" s="52"/>
      <c r="M509" s="154"/>
      <c r="N509" s="227"/>
      <c r="O509" s="226"/>
      <c r="P509" s="52"/>
      <c r="Q509" s="154"/>
      <c r="R509" s="227"/>
      <c r="S509" s="226"/>
      <c r="T509" s="52"/>
      <c r="U509" s="154"/>
      <c r="V509" s="227"/>
      <c r="W509" s="226"/>
      <c r="X509" s="52"/>
      <c r="Y509" s="154"/>
      <c r="Z509" s="227"/>
      <c r="AA509" s="226"/>
      <c r="AB509" s="52"/>
      <c r="AC509" s="154"/>
      <c r="AD509" s="227"/>
      <c r="AE509" s="226"/>
      <c r="AF509" s="52"/>
      <c r="AG509" s="154"/>
      <c r="AH509" s="227"/>
      <c r="AI509" s="226"/>
      <c r="AJ509" s="52"/>
      <c r="AK509" s="154"/>
      <c r="AL509" s="227"/>
      <c r="AM509" s="226"/>
      <c r="AN509" s="52"/>
      <c r="AO509" s="154"/>
      <c r="AP509" s="227"/>
      <c r="AQ509" s="226"/>
      <c r="AR509" s="52"/>
      <c r="AS509" s="154"/>
      <c r="AT509" s="227"/>
      <c r="AU509" s="226"/>
      <c r="AV509" s="52"/>
      <c r="AW509" s="154"/>
      <c r="AX509" s="227"/>
      <c r="AY509" s="226"/>
      <c r="AZ509" s="52"/>
      <c r="BA509" s="154"/>
      <c r="BB509" s="267"/>
      <c r="BC509" s="34"/>
      <c r="BD509" s="608"/>
      <c r="BE509" s="608"/>
      <c r="BF509" s="608"/>
      <c r="BG509" s="608"/>
      <c r="BH509" s="608"/>
      <c r="BI509" s="608"/>
      <c r="BJ509" s="608"/>
      <c r="BK509" s="608"/>
      <c r="BL509" s="608"/>
      <c r="BM509" s="131"/>
      <c r="BN509" s="608"/>
      <c r="BP509" s="714"/>
      <c r="BQ509" s="714"/>
      <c r="BR509" s="714"/>
      <c r="BS509" s="714"/>
      <c r="BT509" s="714"/>
      <c r="BU509" s="714"/>
      <c r="BV509" s="714"/>
      <c r="BW509" s="714"/>
    </row>
    <row r="510" spans="1:75" ht="12.75" customHeight="1" x14ac:dyDescent="0.2">
      <c r="A510" s="170"/>
      <c r="B510" s="128"/>
      <c r="C510" s="577">
        <f>'General Fund Budget Summary'!A118</f>
        <v>54070</v>
      </c>
      <c r="D510" s="600" t="str">
        <f>'General Fund Budget Summary'!B118</f>
        <v>Health Coverage Cost</v>
      </c>
      <c r="E510" s="601"/>
      <c r="F510" s="602"/>
      <c r="G510" s="603"/>
      <c r="H510" s="604"/>
      <c r="I510" s="605"/>
      <c r="J510" s="606"/>
      <c r="K510" s="603"/>
      <c r="L510" s="604"/>
      <c r="M510" s="605"/>
      <c r="N510" s="606"/>
      <c r="O510" s="603"/>
      <c r="P510" s="604"/>
      <c r="Q510" s="605"/>
      <c r="R510" s="606"/>
      <c r="S510" s="603"/>
      <c r="T510" s="604"/>
      <c r="U510" s="605"/>
      <c r="V510" s="606"/>
      <c r="W510" s="603"/>
      <c r="X510" s="604"/>
      <c r="Y510" s="605"/>
      <c r="Z510" s="606"/>
      <c r="AA510" s="603"/>
      <c r="AB510" s="604"/>
      <c r="AC510" s="605"/>
      <c r="AD510" s="606"/>
      <c r="AE510" s="603"/>
      <c r="AF510" s="604"/>
      <c r="AG510" s="605"/>
      <c r="AH510" s="606"/>
      <c r="AI510" s="603"/>
      <c r="AJ510" s="604"/>
      <c r="AK510" s="605"/>
      <c r="AL510" s="606"/>
      <c r="AM510" s="603"/>
      <c r="AN510" s="604"/>
      <c r="AO510" s="605"/>
      <c r="AP510" s="606"/>
      <c r="AQ510" s="603"/>
      <c r="AR510" s="604"/>
      <c r="AS510" s="605"/>
      <c r="AT510" s="606"/>
      <c r="AU510" s="603"/>
      <c r="AV510" s="604"/>
      <c r="AW510" s="605"/>
      <c r="AX510" s="606"/>
      <c r="AY510" s="603"/>
      <c r="AZ510" s="604"/>
      <c r="BA510" s="605"/>
      <c r="BB510" s="607"/>
      <c r="BC510" s="34"/>
      <c r="BD510" s="608"/>
      <c r="BE510" s="608"/>
      <c r="BF510" s="608"/>
      <c r="BG510" s="608"/>
      <c r="BH510" s="608"/>
      <c r="BI510" s="608"/>
      <c r="BJ510" s="608"/>
      <c r="BK510" s="608"/>
      <c r="BL510" s="608"/>
      <c r="BM510" s="131"/>
      <c r="BN510" s="608"/>
      <c r="BP510" s="718"/>
      <c r="BQ510" s="718"/>
      <c r="BR510" s="718"/>
      <c r="BS510" s="718"/>
      <c r="BT510" s="718"/>
      <c r="BU510" s="718"/>
      <c r="BV510" s="718"/>
      <c r="BW510" s="718"/>
    </row>
    <row r="511" spans="1:75" ht="5.0999999999999996" customHeight="1" x14ac:dyDescent="0.2">
      <c r="A511" s="170"/>
      <c r="B511" s="128"/>
      <c r="C511" s="609"/>
      <c r="D511" s="610"/>
      <c r="E511" s="611"/>
      <c r="F511" s="612"/>
      <c r="G511" s="603"/>
      <c r="H511" s="604"/>
      <c r="I511" s="605"/>
      <c r="J511" s="606"/>
      <c r="K511" s="603"/>
      <c r="L511" s="604"/>
      <c r="M511" s="605"/>
      <c r="N511" s="606"/>
      <c r="O511" s="603"/>
      <c r="P511" s="604"/>
      <c r="Q511" s="605"/>
      <c r="R511" s="606"/>
      <c r="S511" s="603"/>
      <c r="T511" s="604"/>
      <c r="U511" s="605"/>
      <c r="V511" s="606"/>
      <c r="W511" s="603"/>
      <c r="X511" s="604"/>
      <c r="Y511" s="605"/>
      <c r="Z511" s="606"/>
      <c r="AA511" s="603"/>
      <c r="AB511" s="604"/>
      <c r="AC511" s="605"/>
      <c r="AD511" s="606"/>
      <c r="AE511" s="603"/>
      <c r="AF511" s="604"/>
      <c r="AG511" s="605"/>
      <c r="AH511" s="606"/>
      <c r="AI511" s="603"/>
      <c r="AJ511" s="604"/>
      <c r="AK511" s="605"/>
      <c r="AL511" s="606"/>
      <c r="AM511" s="603"/>
      <c r="AN511" s="604"/>
      <c r="AO511" s="605"/>
      <c r="AP511" s="606"/>
      <c r="AQ511" s="603"/>
      <c r="AR511" s="604"/>
      <c r="AS511" s="605"/>
      <c r="AT511" s="606"/>
      <c r="AU511" s="603"/>
      <c r="AV511" s="604"/>
      <c r="AW511" s="605"/>
      <c r="AX511" s="606"/>
      <c r="AY511" s="603"/>
      <c r="AZ511" s="604"/>
      <c r="BA511" s="605"/>
      <c r="BB511" s="607"/>
      <c r="BC511" s="34"/>
      <c r="BD511" s="613"/>
      <c r="BE511" s="608"/>
      <c r="BF511" s="613"/>
      <c r="BG511" s="608"/>
      <c r="BH511" s="613"/>
      <c r="BI511" s="608"/>
      <c r="BJ511" s="613"/>
      <c r="BK511" s="608"/>
      <c r="BL511" s="613"/>
      <c r="BM511" s="131"/>
      <c r="BN511" s="613"/>
      <c r="BP511" s="718"/>
      <c r="BQ511" s="718"/>
      <c r="BR511" s="718"/>
      <c r="BS511" s="718"/>
      <c r="BT511" s="718"/>
      <c r="BU511" s="718"/>
      <c r="BV511" s="718"/>
      <c r="BW511" s="718"/>
    </row>
    <row r="512" spans="1:75" x14ac:dyDescent="0.2">
      <c r="A512" s="170"/>
      <c r="B512" s="128"/>
      <c r="C512" s="614">
        <f>'General Fund Budget Summary'!A119</f>
        <v>54071</v>
      </c>
      <c r="D512" s="614"/>
      <c r="E512" s="614" t="str">
        <f>'General Fund Budget Summary'!C119</f>
        <v>Medical Cost</v>
      </c>
      <c r="F512" s="616"/>
      <c r="G512" s="617">
        <v>1</v>
      </c>
      <c r="H512" s="105" t="s">
        <v>100</v>
      </c>
      <c r="I512" s="618">
        <f>(47586+8556)*1.035</f>
        <v>58106.969999999994</v>
      </c>
      <c r="J512" s="619">
        <f>I512*G512</f>
        <v>58106.969999999994</v>
      </c>
      <c r="K512" s="617"/>
      <c r="L512" s="248" t="str">
        <f>H512</f>
        <v>Admin</v>
      </c>
      <c r="M512" s="410"/>
      <c r="N512" s="212">
        <f>M512*K512</f>
        <v>0</v>
      </c>
      <c r="O512" s="211"/>
      <c r="P512" s="248" t="str">
        <f>L512</f>
        <v>Admin</v>
      </c>
      <c r="Q512" s="410"/>
      <c r="R512" s="212">
        <f>Q512*O512</f>
        <v>0</v>
      </c>
      <c r="S512" s="211"/>
      <c r="T512" s="248" t="str">
        <f>P512</f>
        <v>Admin</v>
      </c>
      <c r="U512" s="410"/>
      <c r="V512" s="212">
        <f>U512*S512</f>
        <v>0</v>
      </c>
      <c r="W512" s="211"/>
      <c r="X512" s="248" t="str">
        <f>T512</f>
        <v>Admin</v>
      </c>
      <c r="Y512" s="410"/>
      <c r="Z512" s="212">
        <f>Y512*W512</f>
        <v>0</v>
      </c>
      <c r="AA512" s="211"/>
      <c r="AB512" s="248" t="str">
        <f>X512</f>
        <v>Admin</v>
      </c>
      <c r="AC512" s="410"/>
      <c r="AD512" s="212">
        <f>AC512*AA512</f>
        <v>0</v>
      </c>
      <c r="AE512" s="211"/>
      <c r="AF512" s="248" t="str">
        <f>AB512</f>
        <v>Admin</v>
      </c>
      <c r="AG512" s="410"/>
      <c r="AH512" s="212">
        <f>AG512*AE512</f>
        <v>0</v>
      </c>
      <c r="AI512" s="211"/>
      <c r="AJ512" s="248" t="str">
        <f>AF512</f>
        <v>Admin</v>
      </c>
      <c r="AK512" s="410"/>
      <c r="AL512" s="212">
        <f>AK512*AI512</f>
        <v>0</v>
      </c>
      <c r="AM512" s="211"/>
      <c r="AN512" s="248" t="str">
        <f>AJ512</f>
        <v>Admin</v>
      </c>
      <c r="AO512" s="410"/>
      <c r="AP512" s="212">
        <f>AO512*AM512</f>
        <v>0</v>
      </c>
      <c r="AQ512" s="211"/>
      <c r="AR512" s="248" t="str">
        <f>AN512</f>
        <v>Admin</v>
      </c>
      <c r="AS512" s="410"/>
      <c r="AT512" s="212">
        <f>AS512*AQ512</f>
        <v>0</v>
      </c>
      <c r="AU512" s="211"/>
      <c r="AV512" s="248" t="str">
        <f>AR512</f>
        <v>Admin</v>
      </c>
      <c r="AW512" s="410"/>
      <c r="AX512" s="212">
        <f>AW512*AU512</f>
        <v>0</v>
      </c>
      <c r="AY512" s="211"/>
      <c r="AZ512" s="248" t="str">
        <f>AV512</f>
        <v>Admin</v>
      </c>
      <c r="BA512" s="618"/>
      <c r="BB512" s="620">
        <f>BA512*AY512</f>
        <v>0</v>
      </c>
      <c r="BC512" s="34"/>
      <c r="BD512" s="621">
        <f>SUM(BB512,AX512,AT512,AP512,AL512,AH512,AD512,Z512,R512,N512,J512,V512,)</f>
        <v>58106.969999999994</v>
      </c>
      <c r="BE512" s="608"/>
      <c r="BF512" s="771"/>
      <c r="BG512" s="608"/>
      <c r="BH512" s="774">
        <f>3965.5*12</f>
        <v>47586</v>
      </c>
      <c r="BI512" s="608"/>
      <c r="BJ512" s="659">
        <f>SUM(BF512,BH512)</f>
        <v>47586</v>
      </c>
      <c r="BK512" s="608"/>
      <c r="BL512" s="621">
        <v>72060</v>
      </c>
      <c r="BM512" s="131"/>
      <c r="BN512" s="621">
        <v>55098.720000000001</v>
      </c>
      <c r="BP512" s="718"/>
      <c r="BQ512" s="718"/>
      <c r="BR512" s="718"/>
      <c r="BS512" s="718"/>
      <c r="BT512" s="718"/>
      <c r="BU512" s="718"/>
      <c r="BV512" s="718"/>
      <c r="BW512" s="718"/>
    </row>
    <row r="513" spans="1:75" ht="15" x14ac:dyDescent="0.2">
      <c r="A513" s="170"/>
      <c r="B513" s="128"/>
      <c r="C513" s="41"/>
      <c r="D513" s="42"/>
      <c r="E513" s="461"/>
      <c r="F513" s="616"/>
      <c r="G513" s="617"/>
      <c r="H513" s="591"/>
      <c r="I513" s="618"/>
      <c r="J513" s="619">
        <f>I513*G513</f>
        <v>0</v>
      </c>
      <c r="K513" s="617"/>
      <c r="L513" s="594">
        <f>H513</f>
        <v>0</v>
      </c>
      <c r="M513" s="592"/>
      <c r="N513" s="593">
        <f>M513*K513</f>
        <v>0</v>
      </c>
      <c r="O513" s="590"/>
      <c r="P513" s="594">
        <f>L513</f>
        <v>0</v>
      </c>
      <c r="Q513" s="592"/>
      <c r="R513" s="593">
        <f>Q513*O513</f>
        <v>0</v>
      </c>
      <c r="S513" s="590"/>
      <c r="T513" s="594">
        <f>P513</f>
        <v>0</v>
      </c>
      <c r="U513" s="592"/>
      <c r="V513" s="593">
        <f>U513*S513</f>
        <v>0</v>
      </c>
      <c r="W513" s="590"/>
      <c r="X513" s="594">
        <f>T513</f>
        <v>0</v>
      </c>
      <c r="Y513" s="592"/>
      <c r="Z513" s="593">
        <f>Y513*W513</f>
        <v>0</v>
      </c>
      <c r="AA513" s="590"/>
      <c r="AB513" s="594">
        <f>X513</f>
        <v>0</v>
      </c>
      <c r="AC513" s="592"/>
      <c r="AD513" s="593">
        <f>AC513*AA513</f>
        <v>0</v>
      </c>
      <c r="AE513" s="590"/>
      <c r="AF513" s="594">
        <f>AB513</f>
        <v>0</v>
      </c>
      <c r="AG513" s="592"/>
      <c r="AH513" s="593">
        <f>AG513*AE513</f>
        <v>0</v>
      </c>
      <c r="AI513" s="590"/>
      <c r="AJ513" s="594">
        <f>AF513</f>
        <v>0</v>
      </c>
      <c r="AK513" s="592"/>
      <c r="AL513" s="593">
        <f>AK513*AI513</f>
        <v>0</v>
      </c>
      <c r="AM513" s="590"/>
      <c r="AN513" s="594">
        <f>AJ513</f>
        <v>0</v>
      </c>
      <c r="AO513" s="592"/>
      <c r="AP513" s="593">
        <f>AO513*AM513</f>
        <v>0</v>
      </c>
      <c r="AQ513" s="590"/>
      <c r="AR513" s="594">
        <f>AN513</f>
        <v>0</v>
      </c>
      <c r="AS513" s="592"/>
      <c r="AT513" s="593">
        <f>AS513*AQ513</f>
        <v>0</v>
      </c>
      <c r="AU513" s="590"/>
      <c r="AV513" s="594">
        <f>AR513</f>
        <v>0</v>
      </c>
      <c r="AW513" s="592"/>
      <c r="AX513" s="593">
        <f>AW513*AU513</f>
        <v>0</v>
      </c>
      <c r="AY513" s="590"/>
      <c r="AZ513" s="594">
        <f>AV513</f>
        <v>0</v>
      </c>
      <c r="BA513" s="618"/>
      <c r="BB513" s="620">
        <f>BA513*AY513</f>
        <v>0</v>
      </c>
      <c r="BC513" s="34"/>
      <c r="BD513" s="622">
        <f>SUM(BB513,AX513,AT513,AP513,AL513,AH513,AD513,Z513,R513,N513,J513,V513,)</f>
        <v>0</v>
      </c>
      <c r="BE513" s="623"/>
      <c r="BF513" s="622">
        <v>0</v>
      </c>
      <c r="BG513" s="623"/>
      <c r="BH513" s="622">
        <v>0</v>
      </c>
      <c r="BI513" s="623"/>
      <c r="BJ513" s="622">
        <v>0</v>
      </c>
      <c r="BK513" s="623"/>
      <c r="BL513" s="622">
        <v>0</v>
      </c>
      <c r="BM513" s="131"/>
      <c r="BN513" s="622"/>
      <c r="BP513" s="775"/>
      <c r="BQ513" s="718"/>
      <c r="BR513" s="718"/>
      <c r="BS513" s="718"/>
      <c r="BT513" s="718"/>
      <c r="BU513" s="718"/>
      <c r="BV513" s="718"/>
      <c r="BW513" s="718"/>
    </row>
    <row r="514" spans="1:75" x14ac:dyDescent="0.2">
      <c r="A514" s="170"/>
      <c r="B514" s="128"/>
      <c r="C514" s="41"/>
      <c r="D514" s="42"/>
      <c r="E514" s="42"/>
      <c r="F514" s="616"/>
      <c r="G514" s="617"/>
      <c r="H514" s="106"/>
      <c r="I514" s="618"/>
      <c r="J514" s="619">
        <f>I514*G514</f>
        <v>0</v>
      </c>
      <c r="K514" s="617"/>
      <c r="L514" s="249">
        <f>H514</f>
        <v>0</v>
      </c>
      <c r="M514" s="411"/>
      <c r="N514" s="214">
        <f>M514*K514</f>
        <v>0</v>
      </c>
      <c r="O514" s="213"/>
      <c r="P514" s="249">
        <f>L514</f>
        <v>0</v>
      </c>
      <c r="Q514" s="411"/>
      <c r="R514" s="214">
        <f>Q514*O514</f>
        <v>0</v>
      </c>
      <c r="S514" s="213"/>
      <c r="T514" s="249">
        <f>P514</f>
        <v>0</v>
      </c>
      <c r="U514" s="411"/>
      <c r="V514" s="214">
        <f>U514*S514</f>
        <v>0</v>
      </c>
      <c r="W514" s="213"/>
      <c r="X514" s="249">
        <f>T514</f>
        <v>0</v>
      </c>
      <c r="Y514" s="411"/>
      <c r="Z514" s="214">
        <f>Y514*W514</f>
        <v>0</v>
      </c>
      <c r="AA514" s="213"/>
      <c r="AB514" s="249">
        <f>X514</f>
        <v>0</v>
      </c>
      <c r="AC514" s="411"/>
      <c r="AD514" s="214">
        <f>AC514*AA514</f>
        <v>0</v>
      </c>
      <c r="AE514" s="213"/>
      <c r="AF514" s="249">
        <f>AB514</f>
        <v>0</v>
      </c>
      <c r="AG514" s="411"/>
      <c r="AH514" s="214">
        <f>AG514*AE514</f>
        <v>0</v>
      </c>
      <c r="AI514" s="213"/>
      <c r="AJ514" s="249">
        <f>AF514</f>
        <v>0</v>
      </c>
      <c r="AK514" s="411"/>
      <c r="AL514" s="214">
        <f>AK514*AI514</f>
        <v>0</v>
      </c>
      <c r="AM514" s="213"/>
      <c r="AN514" s="249">
        <f>AJ514</f>
        <v>0</v>
      </c>
      <c r="AO514" s="411"/>
      <c r="AP514" s="214">
        <f>AO514*AM514</f>
        <v>0</v>
      </c>
      <c r="AQ514" s="213"/>
      <c r="AR514" s="249">
        <f>AN514</f>
        <v>0</v>
      </c>
      <c r="AS514" s="411"/>
      <c r="AT514" s="214">
        <f>AS514*AQ514</f>
        <v>0</v>
      </c>
      <c r="AU514" s="213"/>
      <c r="AV514" s="249">
        <f>AR514</f>
        <v>0</v>
      </c>
      <c r="AW514" s="411"/>
      <c r="AX514" s="214">
        <f>AW514*AU514</f>
        <v>0</v>
      </c>
      <c r="AY514" s="213"/>
      <c r="AZ514" s="249">
        <f>AV514</f>
        <v>0</v>
      </c>
      <c r="BA514" s="618"/>
      <c r="BB514" s="620">
        <f>BA514*AY514</f>
        <v>0</v>
      </c>
      <c r="BC514" s="34"/>
      <c r="BD514" s="622">
        <f>SUM(BB514,AX514,AT514,AP514,AL514,AH514,AD514,Z514,R514,N514,J514,V514,)</f>
        <v>0</v>
      </c>
      <c r="BE514" s="623"/>
      <c r="BF514" s="622">
        <v>0</v>
      </c>
      <c r="BG514" s="623"/>
      <c r="BH514" s="622">
        <v>0</v>
      </c>
      <c r="BI514" s="623"/>
      <c r="BJ514" s="622">
        <v>0</v>
      </c>
      <c r="BK514" s="623"/>
      <c r="BL514" s="622">
        <v>0</v>
      </c>
      <c r="BM514" s="131"/>
      <c r="BN514" s="622"/>
      <c r="BP514" s="718"/>
      <c r="BQ514" s="718"/>
      <c r="BR514" s="718"/>
      <c r="BS514" s="718"/>
      <c r="BT514" s="718"/>
      <c r="BU514" s="718"/>
      <c r="BV514" s="718"/>
      <c r="BW514" s="718"/>
    </row>
    <row r="515" spans="1:75" x14ac:dyDescent="0.2">
      <c r="A515" s="170"/>
      <c r="B515" s="128"/>
      <c r="C515" s="41"/>
      <c r="D515" s="42"/>
      <c r="E515" s="42"/>
      <c r="F515" s="616"/>
      <c r="G515" s="617"/>
      <c r="H515" s="106"/>
      <c r="I515" s="618"/>
      <c r="J515" s="619">
        <f>G515*I515</f>
        <v>0</v>
      </c>
      <c r="K515" s="617"/>
      <c r="L515" s="249">
        <f>H515</f>
        <v>0</v>
      </c>
      <c r="M515" s="411"/>
      <c r="N515" s="214">
        <f>M515*K515</f>
        <v>0</v>
      </c>
      <c r="O515" s="213"/>
      <c r="P515" s="249">
        <f>L515</f>
        <v>0</v>
      </c>
      <c r="Q515" s="411"/>
      <c r="R515" s="214">
        <f>Q515*O515</f>
        <v>0</v>
      </c>
      <c r="S515" s="213"/>
      <c r="T515" s="249">
        <f>P515</f>
        <v>0</v>
      </c>
      <c r="U515" s="411"/>
      <c r="V515" s="214">
        <f>U515*S515</f>
        <v>0</v>
      </c>
      <c r="W515" s="213"/>
      <c r="X515" s="249">
        <f>T515</f>
        <v>0</v>
      </c>
      <c r="Y515" s="411"/>
      <c r="Z515" s="214">
        <f>Y515*W515</f>
        <v>0</v>
      </c>
      <c r="AA515" s="213"/>
      <c r="AB515" s="249">
        <f>X515</f>
        <v>0</v>
      </c>
      <c r="AC515" s="411"/>
      <c r="AD515" s="214">
        <f>AC515*AA515</f>
        <v>0</v>
      </c>
      <c r="AE515" s="213"/>
      <c r="AF515" s="249">
        <f>AB515</f>
        <v>0</v>
      </c>
      <c r="AG515" s="411"/>
      <c r="AH515" s="214">
        <f>AG515*AE515</f>
        <v>0</v>
      </c>
      <c r="AI515" s="213"/>
      <c r="AJ515" s="249">
        <f>AF515</f>
        <v>0</v>
      </c>
      <c r="AK515" s="411"/>
      <c r="AL515" s="214">
        <f>AK515*AI515</f>
        <v>0</v>
      </c>
      <c r="AM515" s="213"/>
      <c r="AN515" s="249">
        <f>AJ515</f>
        <v>0</v>
      </c>
      <c r="AO515" s="411"/>
      <c r="AP515" s="214">
        <f>AO515*AM515</f>
        <v>0</v>
      </c>
      <c r="AQ515" s="213"/>
      <c r="AR515" s="249">
        <f>AN515</f>
        <v>0</v>
      </c>
      <c r="AS515" s="411"/>
      <c r="AT515" s="214">
        <f>AS515*AQ515</f>
        <v>0</v>
      </c>
      <c r="AU515" s="213"/>
      <c r="AV515" s="249">
        <f>AR515</f>
        <v>0</v>
      </c>
      <c r="AW515" s="411"/>
      <c r="AX515" s="214">
        <f>AW515*AU515</f>
        <v>0</v>
      </c>
      <c r="AY515" s="213"/>
      <c r="AZ515" s="249">
        <f>AV515</f>
        <v>0</v>
      </c>
      <c r="BA515" s="618"/>
      <c r="BB515" s="620">
        <f>AY515*BA515</f>
        <v>0</v>
      </c>
      <c r="BC515" s="34"/>
      <c r="BD515" s="622">
        <f>SUM(BB515,AX515,AT515,AP515,AL515,AH515,AD515,Z515,R515,N515,J515,V515,)</f>
        <v>0</v>
      </c>
      <c r="BE515" s="623"/>
      <c r="BF515" s="622">
        <v>0</v>
      </c>
      <c r="BG515" s="623"/>
      <c r="BH515" s="622">
        <v>0</v>
      </c>
      <c r="BI515" s="623"/>
      <c r="BJ515" s="622">
        <v>0</v>
      </c>
      <c r="BK515" s="623"/>
      <c r="BL515" s="622">
        <v>0</v>
      </c>
      <c r="BM515" s="131"/>
      <c r="BN515" s="622"/>
      <c r="BP515" s="718"/>
      <c r="BQ515" s="718"/>
      <c r="BR515" s="718"/>
      <c r="BS515" s="718"/>
      <c r="BT515" s="718"/>
      <c r="BU515" s="718"/>
      <c r="BV515" s="718"/>
      <c r="BW515" s="718"/>
    </row>
    <row r="516" spans="1:75" x14ac:dyDescent="0.2">
      <c r="A516" s="170"/>
      <c r="B516" s="128"/>
      <c r="C516" s="48"/>
      <c r="D516" s="43"/>
      <c r="E516" s="43"/>
      <c r="F516" s="624"/>
      <c r="G516" s="581"/>
      <c r="H516" s="582"/>
      <c r="I516" s="104" t="s">
        <v>132</v>
      </c>
      <c r="J516" s="619">
        <f>SUM(J512:J515)</f>
        <v>58106.969999999994</v>
      </c>
      <c r="K516" s="581"/>
      <c r="L516" s="582"/>
      <c r="M516" s="104" t="s">
        <v>118</v>
      </c>
      <c r="N516" s="619">
        <f>SUM(N512:N515)</f>
        <v>0</v>
      </c>
      <c r="O516" s="581"/>
      <c r="P516" s="582"/>
      <c r="Q516" s="625" t="s">
        <v>119</v>
      </c>
      <c r="R516" s="619">
        <f>SUM(R512:R515)</f>
        <v>0</v>
      </c>
      <c r="S516" s="581"/>
      <c r="T516" s="582"/>
      <c r="U516" s="625" t="s">
        <v>120</v>
      </c>
      <c r="V516" s="619">
        <f>SUM(V512:V515)</f>
        <v>0</v>
      </c>
      <c r="W516" s="581"/>
      <c r="X516" s="582"/>
      <c r="Y516" s="625" t="s">
        <v>121</v>
      </c>
      <c r="Z516" s="619">
        <f>SUM(Z512:Z515)</f>
        <v>0</v>
      </c>
      <c r="AA516" s="581"/>
      <c r="AB516" s="582"/>
      <c r="AC516" s="625" t="s">
        <v>122</v>
      </c>
      <c r="AD516" s="619">
        <f>SUM(AD512:AD515)</f>
        <v>0</v>
      </c>
      <c r="AE516" s="581"/>
      <c r="AF516" s="582"/>
      <c r="AG516" s="625" t="s">
        <v>123</v>
      </c>
      <c r="AH516" s="619">
        <f>SUM(AH512:AH515)</f>
        <v>0</v>
      </c>
      <c r="AI516" s="581"/>
      <c r="AJ516" s="582"/>
      <c r="AK516" s="625" t="s">
        <v>124</v>
      </c>
      <c r="AL516" s="619">
        <f>SUM(AL512:AL515)</f>
        <v>0</v>
      </c>
      <c r="AM516" s="581"/>
      <c r="AN516" s="582"/>
      <c r="AO516" s="625" t="s">
        <v>125</v>
      </c>
      <c r="AP516" s="619">
        <f>SUM(AP512:AP515)</f>
        <v>0</v>
      </c>
      <c r="AQ516" s="581"/>
      <c r="AR516" s="582"/>
      <c r="AS516" s="625" t="s">
        <v>126</v>
      </c>
      <c r="AT516" s="619">
        <f>SUM(AT512:AT515)</f>
        <v>0</v>
      </c>
      <c r="AU516" s="581"/>
      <c r="AV516" s="582"/>
      <c r="AW516" s="625" t="s">
        <v>127</v>
      </c>
      <c r="AX516" s="619">
        <f>SUM(AX512:AX515)</f>
        <v>0</v>
      </c>
      <c r="AY516" s="581"/>
      <c r="AZ516" s="582"/>
      <c r="BA516" s="625" t="s">
        <v>128</v>
      </c>
      <c r="BB516" s="620">
        <f>SUM(BB512:BB515)</f>
        <v>0</v>
      </c>
      <c r="BC516" s="34"/>
      <c r="BD516" s="57">
        <f>SUM(BD512:BD515)</f>
        <v>58106.969999999994</v>
      </c>
      <c r="BE516" s="608"/>
      <c r="BF516" s="57">
        <f>SUM(BF512:BF515)</f>
        <v>0</v>
      </c>
      <c r="BG516" s="11"/>
      <c r="BH516" s="57">
        <f>SUM(BH512:BH515)</f>
        <v>47586</v>
      </c>
      <c r="BI516" s="608"/>
      <c r="BJ516" s="57">
        <f>SUM(BJ512:BJ515)</f>
        <v>47586</v>
      </c>
      <c r="BK516" s="608"/>
      <c r="BL516" s="57">
        <v>72060</v>
      </c>
      <c r="BM516" s="131"/>
      <c r="BN516" s="57">
        <f>SUM(BN512:BN515)</f>
        <v>55098.720000000001</v>
      </c>
      <c r="BP516" s="718"/>
      <c r="BQ516" s="718"/>
      <c r="BR516" s="718"/>
      <c r="BS516" s="718"/>
      <c r="BT516" s="718"/>
      <c r="BU516" s="718"/>
      <c r="BV516" s="718"/>
      <c r="BW516" s="718"/>
    </row>
    <row r="517" spans="1:75" s="27" customFormat="1" ht="5.0999999999999996" customHeight="1" x14ac:dyDescent="0.2">
      <c r="A517" s="170"/>
      <c r="B517" s="128"/>
      <c r="C517" s="32"/>
      <c r="F517" s="51"/>
      <c r="G517" s="226"/>
      <c r="H517" s="52"/>
      <c r="I517" s="154"/>
      <c r="J517" s="227"/>
      <c r="K517" s="226"/>
      <c r="L517" s="52"/>
      <c r="M517" s="154"/>
      <c r="N517" s="227"/>
      <c r="O517" s="226"/>
      <c r="P517" s="52"/>
      <c r="Q517" s="154"/>
      <c r="R517" s="227"/>
      <c r="S517" s="226"/>
      <c r="T517" s="52"/>
      <c r="U517" s="154"/>
      <c r="V517" s="227"/>
      <c r="W517" s="226"/>
      <c r="X517" s="52"/>
      <c r="Y517" s="154"/>
      <c r="Z517" s="227"/>
      <c r="AA517" s="226"/>
      <c r="AB517" s="52"/>
      <c r="AC517" s="154"/>
      <c r="AD517" s="227"/>
      <c r="AE517" s="226"/>
      <c r="AF517" s="52"/>
      <c r="AG517" s="154"/>
      <c r="AH517" s="227"/>
      <c r="AI517" s="226"/>
      <c r="AJ517" s="52"/>
      <c r="AK517" s="154"/>
      <c r="AL517" s="227"/>
      <c r="AM517" s="226"/>
      <c r="AN517" s="52"/>
      <c r="AO517" s="154"/>
      <c r="AP517" s="227"/>
      <c r="AQ517" s="226"/>
      <c r="AR517" s="52"/>
      <c r="AS517" s="154"/>
      <c r="AT517" s="227"/>
      <c r="AU517" s="226"/>
      <c r="AV517" s="52"/>
      <c r="AW517" s="154"/>
      <c r="AX517" s="227"/>
      <c r="AY517" s="226"/>
      <c r="AZ517" s="52"/>
      <c r="BA517" s="154"/>
      <c r="BB517" s="267"/>
      <c r="BC517" s="34"/>
      <c r="BD517" s="608"/>
      <c r="BE517" s="608"/>
      <c r="BF517" s="608"/>
      <c r="BG517" s="608"/>
      <c r="BH517" s="608"/>
      <c r="BI517" s="608"/>
      <c r="BJ517" s="608"/>
      <c r="BK517" s="608"/>
      <c r="BL517" s="608"/>
      <c r="BM517" s="131"/>
      <c r="BN517" s="608"/>
      <c r="BP517" s="35"/>
      <c r="BQ517" s="35"/>
      <c r="BR517" s="35"/>
    </row>
    <row r="518" spans="1:75" x14ac:dyDescent="0.2">
      <c r="A518" s="170"/>
      <c r="B518" s="128"/>
      <c r="C518" s="614">
        <f>'General Fund Budget Summary'!A120</f>
        <v>54072</v>
      </c>
      <c r="D518" s="614"/>
      <c r="E518" s="614" t="str">
        <f>'General Fund Budget Summary'!C120</f>
        <v>Dental Ins. Cost</v>
      </c>
      <c r="F518" s="616"/>
      <c r="G518" s="617">
        <v>1</v>
      </c>
      <c r="H518" s="105"/>
      <c r="I518" s="618">
        <v>0</v>
      </c>
      <c r="J518" s="619">
        <f>I518*G518</f>
        <v>0</v>
      </c>
      <c r="K518" s="617"/>
      <c r="L518" s="248">
        <f>H518</f>
        <v>0</v>
      </c>
      <c r="M518" s="410"/>
      <c r="N518" s="212">
        <f>M518*K518</f>
        <v>0</v>
      </c>
      <c r="O518" s="211">
        <v>1</v>
      </c>
      <c r="P518" s="248">
        <f>L518</f>
        <v>0</v>
      </c>
      <c r="Q518" s="410">
        <v>0</v>
      </c>
      <c r="R518" s="212">
        <f>Q518*O518</f>
        <v>0</v>
      </c>
      <c r="S518" s="211"/>
      <c r="T518" s="248">
        <f>P518</f>
        <v>0</v>
      </c>
      <c r="U518" s="410"/>
      <c r="V518" s="212">
        <f>U518*S518</f>
        <v>0</v>
      </c>
      <c r="W518" s="211"/>
      <c r="X518" s="248">
        <f>T518</f>
        <v>0</v>
      </c>
      <c r="Y518" s="410"/>
      <c r="Z518" s="212">
        <f>Y518*W518</f>
        <v>0</v>
      </c>
      <c r="AA518" s="211"/>
      <c r="AB518" s="248">
        <f>X518</f>
        <v>0</v>
      </c>
      <c r="AC518" s="410"/>
      <c r="AD518" s="212">
        <f>AC518*AA518</f>
        <v>0</v>
      </c>
      <c r="AE518" s="211"/>
      <c r="AF518" s="248">
        <f>AB518</f>
        <v>0</v>
      </c>
      <c r="AG518" s="410"/>
      <c r="AH518" s="212">
        <f>AG518*AE518</f>
        <v>0</v>
      </c>
      <c r="AI518" s="211"/>
      <c r="AJ518" s="248">
        <f>AF518</f>
        <v>0</v>
      </c>
      <c r="AK518" s="410"/>
      <c r="AL518" s="212">
        <f>AK518*AI518</f>
        <v>0</v>
      </c>
      <c r="AM518" s="211"/>
      <c r="AN518" s="248">
        <f>AJ518</f>
        <v>0</v>
      </c>
      <c r="AO518" s="410"/>
      <c r="AP518" s="212">
        <f>AO518*AM518</f>
        <v>0</v>
      </c>
      <c r="AQ518" s="211"/>
      <c r="AR518" s="248">
        <f>AN518</f>
        <v>0</v>
      </c>
      <c r="AS518" s="410"/>
      <c r="AT518" s="212">
        <f>AS518*AQ518</f>
        <v>0</v>
      </c>
      <c r="AU518" s="211"/>
      <c r="AV518" s="248">
        <f>AR518</f>
        <v>0</v>
      </c>
      <c r="AW518" s="410"/>
      <c r="AX518" s="212">
        <f>AW518*AU518</f>
        <v>0</v>
      </c>
      <c r="AY518" s="211"/>
      <c r="AZ518" s="248">
        <f>AV518</f>
        <v>0</v>
      </c>
      <c r="BA518" s="618"/>
      <c r="BB518" s="620">
        <f>BA518*AY518</f>
        <v>0</v>
      </c>
      <c r="BC518" s="34"/>
      <c r="BD518" s="621">
        <f>SUM(BB518,AX518,AT518,AP518,AL518,AH518,AD518,Z518,R518,N518,J518,V518,)</f>
        <v>0</v>
      </c>
      <c r="BE518" s="608"/>
      <c r="BF518" s="621">
        <v>0</v>
      </c>
      <c r="BG518" s="608"/>
      <c r="BH518" s="621">
        <v>0</v>
      </c>
      <c r="BI518" s="608"/>
      <c r="BJ518" s="621">
        <f t="shared" ref="BJ518" si="1262">SUM(BF518,BH518)</f>
        <v>0</v>
      </c>
      <c r="BK518" s="608"/>
      <c r="BL518" s="621">
        <v>4056</v>
      </c>
      <c r="BM518" s="131"/>
      <c r="BN518" s="621">
        <v>2810</v>
      </c>
      <c r="BP518" s="15"/>
      <c r="BQ518" s="15"/>
      <c r="BR518" s="15"/>
    </row>
    <row r="519" spans="1:75" x14ac:dyDescent="0.2">
      <c r="A519" s="170"/>
      <c r="B519" s="128"/>
      <c r="C519" s="41"/>
      <c r="D519" s="42"/>
      <c r="E519" s="461"/>
      <c r="F519" s="616"/>
      <c r="G519" s="617"/>
      <c r="H519" s="591"/>
      <c r="I519" s="618"/>
      <c r="J519" s="619">
        <f>I519*G519</f>
        <v>0</v>
      </c>
      <c r="K519" s="617"/>
      <c r="L519" s="594">
        <f>H519</f>
        <v>0</v>
      </c>
      <c r="M519" s="592"/>
      <c r="N519" s="593">
        <f>M519*K519</f>
        <v>0</v>
      </c>
      <c r="O519" s="590"/>
      <c r="P519" s="594">
        <f>L519</f>
        <v>0</v>
      </c>
      <c r="Q519" s="592"/>
      <c r="R519" s="593">
        <f>Q519*O519</f>
        <v>0</v>
      </c>
      <c r="S519" s="590"/>
      <c r="T519" s="594">
        <f>P519</f>
        <v>0</v>
      </c>
      <c r="U519" s="592"/>
      <c r="V519" s="593">
        <f>U519*S519</f>
        <v>0</v>
      </c>
      <c r="W519" s="590"/>
      <c r="X519" s="594">
        <f>T519</f>
        <v>0</v>
      </c>
      <c r="Y519" s="592"/>
      <c r="Z519" s="593">
        <f>Y519*W519</f>
        <v>0</v>
      </c>
      <c r="AA519" s="590"/>
      <c r="AB519" s="594">
        <f>X519</f>
        <v>0</v>
      </c>
      <c r="AC519" s="592"/>
      <c r="AD519" s="593">
        <f>AC519*AA519</f>
        <v>0</v>
      </c>
      <c r="AE519" s="590"/>
      <c r="AF519" s="594">
        <f>AB519</f>
        <v>0</v>
      </c>
      <c r="AG519" s="592"/>
      <c r="AH519" s="593">
        <f>AG519*AE519</f>
        <v>0</v>
      </c>
      <c r="AI519" s="590">
        <v>1</v>
      </c>
      <c r="AJ519" s="594">
        <f>AF519</f>
        <v>0</v>
      </c>
      <c r="AK519" s="592">
        <v>0</v>
      </c>
      <c r="AL519" s="593">
        <f>AK519*AI519</f>
        <v>0</v>
      </c>
      <c r="AM519" s="590"/>
      <c r="AN519" s="594">
        <f>AJ519</f>
        <v>0</v>
      </c>
      <c r="AO519" s="592"/>
      <c r="AP519" s="593">
        <f>AO519*AM519</f>
        <v>0</v>
      </c>
      <c r="AQ519" s="590"/>
      <c r="AR519" s="594">
        <f>AN519</f>
        <v>0</v>
      </c>
      <c r="AS519" s="592"/>
      <c r="AT519" s="593">
        <f>AS519*AQ519</f>
        <v>0</v>
      </c>
      <c r="AU519" s="590"/>
      <c r="AV519" s="594">
        <f>AR519</f>
        <v>0</v>
      </c>
      <c r="AW519" s="592"/>
      <c r="AX519" s="593">
        <f>AW519*AU519</f>
        <v>0</v>
      </c>
      <c r="AY519" s="590"/>
      <c r="AZ519" s="594">
        <f>AV519</f>
        <v>0</v>
      </c>
      <c r="BA519" s="618"/>
      <c r="BB519" s="620">
        <f>BA519*AY519</f>
        <v>0</v>
      </c>
      <c r="BC519" s="34"/>
      <c r="BD519" s="622">
        <f>SUM(BB519,AX519,AT519,AP519,AL519,AH519,AD519,Z519,R519,N519,J519,V519,)</f>
        <v>0</v>
      </c>
      <c r="BE519" s="623"/>
      <c r="BF519" s="622">
        <v>0</v>
      </c>
      <c r="BG519" s="623"/>
      <c r="BH519" s="622">
        <v>0</v>
      </c>
      <c r="BI519" s="623"/>
      <c r="BJ519" s="622">
        <v>0</v>
      </c>
      <c r="BK519" s="623"/>
      <c r="BL519" s="622">
        <v>0</v>
      </c>
      <c r="BM519" s="131"/>
      <c r="BN519" s="622"/>
      <c r="BP519" s="15"/>
      <c r="BQ519" s="15"/>
      <c r="BR519" s="15"/>
    </row>
    <row r="520" spans="1:75" x14ac:dyDescent="0.2">
      <c r="A520" s="170"/>
      <c r="B520" s="128"/>
      <c r="C520" s="41"/>
      <c r="D520" s="42"/>
      <c r="E520" s="42"/>
      <c r="F520" s="616"/>
      <c r="G520" s="617"/>
      <c r="H520" s="106"/>
      <c r="I520" s="618"/>
      <c r="J520" s="619">
        <f>I520*G520</f>
        <v>0</v>
      </c>
      <c r="K520" s="617"/>
      <c r="L520" s="249">
        <f>H520</f>
        <v>0</v>
      </c>
      <c r="M520" s="411"/>
      <c r="N520" s="214">
        <f>M520*K520</f>
        <v>0</v>
      </c>
      <c r="O520" s="213"/>
      <c r="P520" s="249">
        <f>L520</f>
        <v>0</v>
      </c>
      <c r="Q520" s="411"/>
      <c r="R520" s="214">
        <f>Q520*O520</f>
        <v>0</v>
      </c>
      <c r="S520" s="213"/>
      <c r="T520" s="249">
        <f>P520</f>
        <v>0</v>
      </c>
      <c r="U520" s="411"/>
      <c r="V520" s="214">
        <f>U520*S520</f>
        <v>0</v>
      </c>
      <c r="W520" s="213"/>
      <c r="X520" s="249">
        <f>T520</f>
        <v>0</v>
      </c>
      <c r="Y520" s="411"/>
      <c r="Z520" s="214">
        <f>Y520*W520</f>
        <v>0</v>
      </c>
      <c r="AA520" s="213"/>
      <c r="AB520" s="249">
        <f>X520</f>
        <v>0</v>
      </c>
      <c r="AC520" s="411"/>
      <c r="AD520" s="214">
        <f>AC520*AA520</f>
        <v>0</v>
      </c>
      <c r="AE520" s="213"/>
      <c r="AF520" s="249">
        <f>AB520</f>
        <v>0</v>
      </c>
      <c r="AG520" s="411"/>
      <c r="AH520" s="214">
        <f>AG520*AE520</f>
        <v>0</v>
      </c>
      <c r="AI520" s="213"/>
      <c r="AJ520" s="249">
        <f>AF520</f>
        <v>0</v>
      </c>
      <c r="AK520" s="411"/>
      <c r="AL520" s="214">
        <f>AK520*AI520</f>
        <v>0</v>
      </c>
      <c r="AM520" s="213"/>
      <c r="AN520" s="249">
        <f>AJ520</f>
        <v>0</v>
      </c>
      <c r="AO520" s="411"/>
      <c r="AP520" s="214">
        <f>AO520*AM520</f>
        <v>0</v>
      </c>
      <c r="AQ520" s="213"/>
      <c r="AR520" s="249">
        <f>AN520</f>
        <v>0</v>
      </c>
      <c r="AS520" s="411"/>
      <c r="AT520" s="214">
        <f>AS520*AQ520</f>
        <v>0</v>
      </c>
      <c r="AU520" s="213"/>
      <c r="AV520" s="249">
        <f>AR520</f>
        <v>0</v>
      </c>
      <c r="AW520" s="411"/>
      <c r="AX520" s="214">
        <f>AW520*AU520</f>
        <v>0</v>
      </c>
      <c r="AY520" s="213"/>
      <c r="AZ520" s="249">
        <f>AV520</f>
        <v>0</v>
      </c>
      <c r="BA520" s="618"/>
      <c r="BB520" s="620">
        <f>BA520*AY520</f>
        <v>0</v>
      </c>
      <c r="BC520" s="34"/>
      <c r="BD520" s="622">
        <f>SUM(BB520,AX520,AT520,AP520,AL520,AH520,AD520,Z520,R520,N520,J520,V520,)</f>
        <v>0</v>
      </c>
      <c r="BE520" s="623"/>
      <c r="BF520" s="622">
        <v>0</v>
      </c>
      <c r="BG520" s="623"/>
      <c r="BH520" s="622">
        <v>0</v>
      </c>
      <c r="BI520" s="623"/>
      <c r="BJ520" s="622">
        <v>0</v>
      </c>
      <c r="BK520" s="623"/>
      <c r="BL520" s="622">
        <v>0</v>
      </c>
      <c r="BM520" s="131"/>
      <c r="BN520" s="622"/>
      <c r="BP520" s="15"/>
      <c r="BQ520" s="15"/>
      <c r="BR520" s="15"/>
    </row>
    <row r="521" spans="1:75" x14ac:dyDescent="0.2">
      <c r="A521" s="170"/>
      <c r="B521" s="128"/>
      <c r="C521" s="41"/>
      <c r="D521" s="42"/>
      <c r="E521" s="42"/>
      <c r="F521" s="616"/>
      <c r="G521" s="617"/>
      <c r="H521" s="106"/>
      <c r="I521" s="618"/>
      <c r="J521" s="619">
        <f>G521*I521</f>
        <v>0</v>
      </c>
      <c r="K521" s="617"/>
      <c r="L521" s="249">
        <f>H521</f>
        <v>0</v>
      </c>
      <c r="M521" s="411"/>
      <c r="N521" s="214">
        <f>M521*K521</f>
        <v>0</v>
      </c>
      <c r="O521" s="213"/>
      <c r="P521" s="249">
        <f>L521</f>
        <v>0</v>
      </c>
      <c r="Q521" s="411"/>
      <c r="R521" s="214">
        <f>Q521*O521</f>
        <v>0</v>
      </c>
      <c r="S521" s="213"/>
      <c r="T521" s="249">
        <f>P521</f>
        <v>0</v>
      </c>
      <c r="U521" s="411"/>
      <c r="V521" s="214">
        <f>U521*S521</f>
        <v>0</v>
      </c>
      <c r="W521" s="213"/>
      <c r="X521" s="249">
        <f>T521</f>
        <v>0</v>
      </c>
      <c r="Y521" s="411"/>
      <c r="Z521" s="214">
        <f>Y521*W521</f>
        <v>0</v>
      </c>
      <c r="AA521" s="213"/>
      <c r="AB521" s="249">
        <f>X521</f>
        <v>0</v>
      </c>
      <c r="AC521" s="411"/>
      <c r="AD521" s="214">
        <f>AC521*AA521</f>
        <v>0</v>
      </c>
      <c r="AE521" s="213"/>
      <c r="AF521" s="249">
        <f>AB521</f>
        <v>0</v>
      </c>
      <c r="AG521" s="411"/>
      <c r="AH521" s="214">
        <f>AG521*AE521</f>
        <v>0</v>
      </c>
      <c r="AI521" s="213"/>
      <c r="AJ521" s="249">
        <f>AF521</f>
        <v>0</v>
      </c>
      <c r="AK521" s="411"/>
      <c r="AL521" s="214">
        <f>AK521*AI521</f>
        <v>0</v>
      </c>
      <c r="AM521" s="213"/>
      <c r="AN521" s="249">
        <f>AJ521</f>
        <v>0</v>
      </c>
      <c r="AO521" s="411"/>
      <c r="AP521" s="214">
        <f>AO521*AM521</f>
        <v>0</v>
      </c>
      <c r="AQ521" s="213"/>
      <c r="AR521" s="249">
        <f>AN521</f>
        <v>0</v>
      </c>
      <c r="AS521" s="411"/>
      <c r="AT521" s="214">
        <f>AS521*AQ521</f>
        <v>0</v>
      </c>
      <c r="AU521" s="213"/>
      <c r="AV521" s="249">
        <f>AR521</f>
        <v>0</v>
      </c>
      <c r="AW521" s="411"/>
      <c r="AX521" s="214">
        <f>AW521*AU521</f>
        <v>0</v>
      </c>
      <c r="AY521" s="213"/>
      <c r="AZ521" s="249">
        <f>AV521</f>
        <v>0</v>
      </c>
      <c r="BA521" s="618"/>
      <c r="BB521" s="620">
        <f>AY521*BA521</f>
        <v>0</v>
      </c>
      <c r="BC521" s="34"/>
      <c r="BD521" s="622">
        <f>SUM(BB521,AX521,AT521,AP521,AL521,AH521,AD521,Z521,R521,N521,J521,V521,)</f>
        <v>0</v>
      </c>
      <c r="BE521" s="623"/>
      <c r="BF521" s="622">
        <v>0</v>
      </c>
      <c r="BG521" s="623"/>
      <c r="BH521" s="622">
        <v>0</v>
      </c>
      <c r="BI521" s="623"/>
      <c r="BJ521" s="622">
        <v>0</v>
      </c>
      <c r="BK521" s="623"/>
      <c r="BL521" s="622">
        <v>0</v>
      </c>
      <c r="BM521" s="131"/>
      <c r="BN521" s="622"/>
      <c r="BP521" s="15"/>
      <c r="BQ521" s="15"/>
      <c r="BR521" s="15"/>
    </row>
    <row r="522" spans="1:75" ht="12.75" customHeight="1" x14ac:dyDescent="0.2">
      <c r="A522" s="170"/>
      <c r="B522" s="128"/>
      <c r="C522" s="48"/>
      <c r="D522" s="43"/>
      <c r="E522" s="43"/>
      <c r="F522" s="624"/>
      <c r="G522" s="581"/>
      <c r="H522" s="582"/>
      <c r="I522" s="104" t="s">
        <v>132</v>
      </c>
      <c r="J522" s="619">
        <f>SUM(J518:J521)</f>
        <v>0</v>
      </c>
      <c r="K522" s="581"/>
      <c r="L522" s="582"/>
      <c r="M522" s="104" t="s">
        <v>118</v>
      </c>
      <c r="N522" s="619">
        <f>SUM(N518:N521)</f>
        <v>0</v>
      </c>
      <c r="O522" s="581"/>
      <c r="P522" s="582"/>
      <c r="Q522" s="625" t="s">
        <v>119</v>
      </c>
      <c r="R522" s="619">
        <f>SUM(R518:R521)</f>
        <v>0</v>
      </c>
      <c r="S522" s="581"/>
      <c r="T522" s="582"/>
      <c r="U522" s="625" t="s">
        <v>120</v>
      </c>
      <c r="V522" s="619">
        <f>SUM(V518:V521)</f>
        <v>0</v>
      </c>
      <c r="W522" s="581"/>
      <c r="X522" s="582"/>
      <c r="Y522" s="625" t="s">
        <v>121</v>
      </c>
      <c r="Z522" s="619">
        <f>SUM(Z518:Z521)</f>
        <v>0</v>
      </c>
      <c r="AA522" s="581"/>
      <c r="AB522" s="582"/>
      <c r="AC522" s="625" t="s">
        <v>122</v>
      </c>
      <c r="AD522" s="619">
        <f>SUM(AD518:AD521)</f>
        <v>0</v>
      </c>
      <c r="AE522" s="581"/>
      <c r="AF522" s="582"/>
      <c r="AG522" s="625" t="s">
        <v>123</v>
      </c>
      <c r="AH522" s="619">
        <f>SUM(AH518:AH521)</f>
        <v>0</v>
      </c>
      <c r="AI522" s="581"/>
      <c r="AJ522" s="582"/>
      <c r="AK522" s="625" t="s">
        <v>124</v>
      </c>
      <c r="AL522" s="619">
        <f>SUM(AL518:AL521)</f>
        <v>0</v>
      </c>
      <c r="AM522" s="581"/>
      <c r="AN522" s="582"/>
      <c r="AO522" s="625" t="s">
        <v>125</v>
      </c>
      <c r="AP522" s="619">
        <f>SUM(AP518:AP521)</f>
        <v>0</v>
      </c>
      <c r="AQ522" s="581"/>
      <c r="AR522" s="582"/>
      <c r="AS522" s="625" t="s">
        <v>126</v>
      </c>
      <c r="AT522" s="619">
        <f>SUM(AT518:AT521)</f>
        <v>0</v>
      </c>
      <c r="AU522" s="581"/>
      <c r="AV522" s="582"/>
      <c r="AW522" s="625" t="s">
        <v>127</v>
      </c>
      <c r="AX522" s="619">
        <f>SUM(AX518:AX521)</f>
        <v>0</v>
      </c>
      <c r="AY522" s="581"/>
      <c r="AZ522" s="582"/>
      <c r="BA522" s="625" t="s">
        <v>128</v>
      </c>
      <c r="BB522" s="620">
        <f>SUM(BB518:BB521)</f>
        <v>0</v>
      </c>
      <c r="BC522" s="34"/>
      <c r="BD522" s="57">
        <f>SUM(BD518:BD521)</f>
        <v>0</v>
      </c>
      <c r="BE522" s="608"/>
      <c r="BF522" s="57">
        <f>SUM(BF518:BF521)</f>
        <v>0</v>
      </c>
      <c r="BG522" s="608"/>
      <c r="BH522" s="57">
        <f>SUM(BH518:BH521)</f>
        <v>0</v>
      </c>
      <c r="BI522" s="608"/>
      <c r="BJ522" s="57">
        <f>SUM(BJ518:BJ521)</f>
        <v>0</v>
      </c>
      <c r="BK522" s="608"/>
      <c r="BL522" s="57">
        <v>4056</v>
      </c>
      <c r="BM522" s="131"/>
      <c r="BN522" s="57">
        <f>SUM(BN518:BN521)</f>
        <v>2810</v>
      </c>
      <c r="BP522" s="15"/>
      <c r="BQ522" s="15"/>
      <c r="BR522" s="15"/>
    </row>
    <row r="523" spans="1:75" s="27" customFormat="1" ht="5.0999999999999996" customHeight="1" x14ac:dyDescent="0.2">
      <c r="A523" s="170"/>
      <c r="B523" s="128"/>
      <c r="C523" s="32"/>
      <c r="F523" s="51"/>
      <c r="G523" s="226"/>
      <c r="H523" s="52"/>
      <c r="I523" s="154"/>
      <c r="J523" s="227"/>
      <c r="K523" s="226"/>
      <c r="L523" s="52"/>
      <c r="M523" s="154"/>
      <c r="N523" s="227"/>
      <c r="O523" s="226"/>
      <c r="P523" s="52"/>
      <c r="Q523" s="154"/>
      <c r="R523" s="227"/>
      <c r="S523" s="226"/>
      <c r="T523" s="52"/>
      <c r="U523" s="154"/>
      <c r="V523" s="227"/>
      <c r="W523" s="226"/>
      <c r="X523" s="52"/>
      <c r="Y523" s="154"/>
      <c r="Z523" s="227"/>
      <c r="AA523" s="226"/>
      <c r="AB523" s="52"/>
      <c r="AC523" s="154"/>
      <c r="AD523" s="227"/>
      <c r="AE523" s="226"/>
      <c r="AF523" s="52"/>
      <c r="AG523" s="154"/>
      <c r="AH523" s="227"/>
      <c r="AI523" s="226"/>
      <c r="AJ523" s="52"/>
      <c r="AK523" s="154"/>
      <c r="AL523" s="227"/>
      <c r="AM523" s="226"/>
      <c r="AN523" s="52"/>
      <c r="AO523" s="154"/>
      <c r="AP523" s="227"/>
      <c r="AQ523" s="226"/>
      <c r="AR523" s="52"/>
      <c r="AS523" s="154"/>
      <c r="AT523" s="227"/>
      <c r="AU523" s="226"/>
      <c r="AV523" s="52"/>
      <c r="AW523" s="154"/>
      <c r="AX523" s="227"/>
      <c r="AY523" s="226"/>
      <c r="AZ523" s="52"/>
      <c r="BA523" s="154"/>
      <c r="BB523" s="267"/>
      <c r="BC523" s="34"/>
      <c r="BD523" s="608"/>
      <c r="BE523" s="608"/>
      <c r="BF523" s="608"/>
      <c r="BG523" s="608"/>
      <c r="BH523" s="608"/>
      <c r="BI523" s="608"/>
      <c r="BJ523" s="608"/>
      <c r="BK523" s="608"/>
      <c r="BL523" s="608"/>
      <c r="BM523" s="131"/>
      <c r="BN523" s="608"/>
      <c r="BP523" s="35"/>
      <c r="BQ523" s="35"/>
      <c r="BR523" s="35"/>
    </row>
    <row r="524" spans="1:75" s="409" customFormat="1" ht="12.75" customHeight="1" x14ac:dyDescent="0.2">
      <c r="A524" s="170"/>
      <c r="B524" s="128"/>
      <c r="C524" s="614">
        <f>'General Fund Budget Summary'!A121</f>
        <v>54073</v>
      </c>
      <c r="D524" s="614"/>
      <c r="E524" s="614" t="str">
        <f>'General Fund Budget Summary'!C121</f>
        <v>Vision Ins. Cost</v>
      </c>
      <c r="F524" s="616"/>
      <c r="G524" s="617">
        <v>1</v>
      </c>
      <c r="H524" s="105"/>
      <c r="I524" s="618">
        <v>0</v>
      </c>
      <c r="J524" s="619">
        <f>I524*G524</f>
        <v>0</v>
      </c>
      <c r="K524" s="617">
        <v>1</v>
      </c>
      <c r="L524" s="248">
        <f>H524</f>
        <v>0</v>
      </c>
      <c r="M524" s="410">
        <v>0</v>
      </c>
      <c r="N524" s="212">
        <f>M524*K524</f>
        <v>0</v>
      </c>
      <c r="O524" s="211">
        <v>1</v>
      </c>
      <c r="P524" s="248">
        <f>L524</f>
        <v>0</v>
      </c>
      <c r="Q524" s="410">
        <v>0</v>
      </c>
      <c r="R524" s="212">
        <f>Q524*O524</f>
        <v>0</v>
      </c>
      <c r="S524" s="211">
        <v>1</v>
      </c>
      <c r="T524" s="248">
        <f>P524</f>
        <v>0</v>
      </c>
      <c r="U524" s="410">
        <v>0</v>
      </c>
      <c r="V524" s="212">
        <f>U524*S524</f>
        <v>0</v>
      </c>
      <c r="W524" s="211">
        <v>1</v>
      </c>
      <c r="X524" s="248">
        <f>T524</f>
        <v>0</v>
      </c>
      <c r="Y524" s="410">
        <v>0</v>
      </c>
      <c r="Z524" s="212">
        <f>Y524*W524</f>
        <v>0</v>
      </c>
      <c r="AA524" s="211">
        <v>1</v>
      </c>
      <c r="AB524" s="248">
        <f>X524</f>
        <v>0</v>
      </c>
      <c r="AC524" s="410">
        <v>0</v>
      </c>
      <c r="AD524" s="212">
        <f>AC524*AA524</f>
        <v>0</v>
      </c>
      <c r="AE524" s="211">
        <v>1</v>
      </c>
      <c r="AF524" s="248">
        <f>AB524</f>
        <v>0</v>
      </c>
      <c r="AG524" s="410">
        <v>0</v>
      </c>
      <c r="AH524" s="212">
        <f>AG524*AE524</f>
        <v>0</v>
      </c>
      <c r="AI524" s="211">
        <v>1</v>
      </c>
      <c r="AJ524" s="248">
        <f>AF524</f>
        <v>0</v>
      </c>
      <c r="AK524" s="410">
        <v>0</v>
      </c>
      <c r="AL524" s="212">
        <f>AK524*AI524</f>
        <v>0</v>
      </c>
      <c r="AM524" s="211">
        <v>1</v>
      </c>
      <c r="AN524" s="248">
        <f>AJ524</f>
        <v>0</v>
      </c>
      <c r="AO524" s="410">
        <v>0</v>
      </c>
      <c r="AP524" s="212">
        <f>AO524*AM524</f>
        <v>0</v>
      </c>
      <c r="AQ524" s="211">
        <v>1</v>
      </c>
      <c r="AR524" s="248">
        <f>AN524</f>
        <v>0</v>
      </c>
      <c r="AS524" s="410">
        <v>0</v>
      </c>
      <c r="AT524" s="212">
        <f>AS524*AQ524</f>
        <v>0</v>
      </c>
      <c r="AU524" s="211">
        <v>1</v>
      </c>
      <c r="AV524" s="248">
        <f>AR524</f>
        <v>0</v>
      </c>
      <c r="AW524" s="410">
        <v>0</v>
      </c>
      <c r="AX524" s="212">
        <f>AW524*AU524</f>
        <v>0</v>
      </c>
      <c r="AY524" s="211">
        <v>1</v>
      </c>
      <c r="AZ524" s="248">
        <f>AV524</f>
        <v>0</v>
      </c>
      <c r="BA524" s="410">
        <v>0</v>
      </c>
      <c r="BB524" s="620">
        <f>BA524*AY524</f>
        <v>0</v>
      </c>
      <c r="BC524" s="34"/>
      <c r="BD524" s="621">
        <f>SUM(BB524,AX524,AT524,AP524,AL524,AH524,AD524,Z524,R524,N524,J524,V524,)</f>
        <v>0</v>
      </c>
      <c r="BE524" s="608"/>
      <c r="BF524" s="621">
        <v>0</v>
      </c>
      <c r="BG524" s="608"/>
      <c r="BH524" s="621">
        <v>0</v>
      </c>
      <c r="BI524" s="608"/>
      <c r="BJ524" s="621">
        <f t="shared" ref="BJ524" si="1263">SUM(BF524,BH524)</f>
        <v>0</v>
      </c>
      <c r="BK524" s="608"/>
      <c r="BL524" s="621">
        <v>648</v>
      </c>
      <c r="BM524" s="131"/>
      <c r="BN524" s="621">
        <v>534.27</v>
      </c>
      <c r="BP524" s="15"/>
      <c r="BQ524" s="15"/>
      <c r="BR524" s="15"/>
    </row>
    <row r="525" spans="1:75" s="409" customFormat="1" x14ac:dyDescent="0.2">
      <c r="A525" s="170"/>
      <c r="B525" s="128"/>
      <c r="C525" s="41"/>
      <c r="D525" s="42"/>
      <c r="E525" s="461"/>
      <c r="F525" s="616"/>
      <c r="G525" s="617"/>
      <c r="H525" s="591"/>
      <c r="I525" s="618"/>
      <c r="J525" s="619">
        <f>I525*G525</f>
        <v>0</v>
      </c>
      <c r="K525" s="617"/>
      <c r="L525" s="594">
        <f>H525</f>
        <v>0</v>
      </c>
      <c r="M525" s="592"/>
      <c r="N525" s="593">
        <f>M525*K525</f>
        <v>0</v>
      </c>
      <c r="O525" s="590"/>
      <c r="P525" s="594">
        <f>L525</f>
        <v>0</v>
      </c>
      <c r="Q525" s="592"/>
      <c r="R525" s="593">
        <f>Q525*O525</f>
        <v>0</v>
      </c>
      <c r="S525" s="590"/>
      <c r="T525" s="594">
        <f>P525</f>
        <v>0</v>
      </c>
      <c r="U525" s="592"/>
      <c r="V525" s="593">
        <f>U525*S525</f>
        <v>0</v>
      </c>
      <c r="W525" s="590"/>
      <c r="X525" s="594">
        <f>T525</f>
        <v>0</v>
      </c>
      <c r="Y525" s="592"/>
      <c r="Z525" s="593">
        <f>Y525*W525</f>
        <v>0</v>
      </c>
      <c r="AA525" s="590"/>
      <c r="AB525" s="594">
        <f>X525</f>
        <v>0</v>
      </c>
      <c r="AC525" s="592"/>
      <c r="AD525" s="593">
        <f>AC525*AA525</f>
        <v>0</v>
      </c>
      <c r="AE525" s="590"/>
      <c r="AF525" s="594">
        <f>AB525</f>
        <v>0</v>
      </c>
      <c r="AG525" s="592"/>
      <c r="AH525" s="593">
        <f>AG525*AE525</f>
        <v>0</v>
      </c>
      <c r="AI525" s="590"/>
      <c r="AJ525" s="594">
        <f>AF525</f>
        <v>0</v>
      </c>
      <c r="AK525" s="592"/>
      <c r="AL525" s="593">
        <f>AK525*AI525</f>
        <v>0</v>
      </c>
      <c r="AM525" s="590"/>
      <c r="AN525" s="594">
        <f>AJ525</f>
        <v>0</v>
      </c>
      <c r="AO525" s="592"/>
      <c r="AP525" s="593">
        <f>AO525*AM525</f>
        <v>0</v>
      </c>
      <c r="AQ525" s="590"/>
      <c r="AR525" s="594">
        <f>AN525</f>
        <v>0</v>
      </c>
      <c r="AS525" s="592"/>
      <c r="AT525" s="593">
        <f>AS525*AQ525</f>
        <v>0</v>
      </c>
      <c r="AU525" s="590"/>
      <c r="AV525" s="594">
        <f>AR525</f>
        <v>0</v>
      </c>
      <c r="AW525" s="592"/>
      <c r="AX525" s="593">
        <f>AW525*AU525</f>
        <v>0</v>
      </c>
      <c r="AY525" s="590"/>
      <c r="AZ525" s="594">
        <f>AV525</f>
        <v>0</v>
      </c>
      <c r="BA525" s="618"/>
      <c r="BB525" s="620">
        <f>BA525*AY525</f>
        <v>0</v>
      </c>
      <c r="BC525" s="34"/>
      <c r="BD525" s="622">
        <f>SUM(BB525,AX525,AT525,AP525,AL525,AH525,AD525,Z525,R525,N525,J525,V525,)</f>
        <v>0</v>
      </c>
      <c r="BE525" s="623"/>
      <c r="BF525" s="622">
        <v>0</v>
      </c>
      <c r="BG525" s="623"/>
      <c r="BH525" s="622">
        <v>0</v>
      </c>
      <c r="BI525" s="623"/>
      <c r="BJ525" s="622">
        <v>0</v>
      </c>
      <c r="BK525" s="623"/>
      <c r="BL525" s="622">
        <v>0</v>
      </c>
      <c r="BM525" s="131"/>
      <c r="BN525" s="622"/>
      <c r="BP525" s="15"/>
      <c r="BQ525" s="15"/>
      <c r="BR525" s="15"/>
    </row>
    <row r="526" spans="1:75" s="409" customFormat="1" x14ac:dyDescent="0.2">
      <c r="A526" s="170"/>
      <c r="B526" s="128"/>
      <c r="C526" s="41"/>
      <c r="D526" s="42"/>
      <c r="E526" s="42"/>
      <c r="F526" s="616"/>
      <c r="G526" s="617"/>
      <c r="H526" s="106"/>
      <c r="I526" s="618"/>
      <c r="J526" s="619">
        <f>I526*G526</f>
        <v>0</v>
      </c>
      <c r="K526" s="617"/>
      <c r="L526" s="249">
        <f>H526</f>
        <v>0</v>
      </c>
      <c r="M526" s="411"/>
      <c r="N526" s="214">
        <f>M526*K526</f>
        <v>0</v>
      </c>
      <c r="O526" s="213"/>
      <c r="P526" s="249">
        <f>L526</f>
        <v>0</v>
      </c>
      <c r="Q526" s="411"/>
      <c r="R526" s="214">
        <f>Q526*O526</f>
        <v>0</v>
      </c>
      <c r="S526" s="213"/>
      <c r="T526" s="249">
        <f>P526</f>
        <v>0</v>
      </c>
      <c r="U526" s="411"/>
      <c r="V526" s="214">
        <f>U526*S526</f>
        <v>0</v>
      </c>
      <c r="W526" s="213"/>
      <c r="X526" s="249">
        <f>T526</f>
        <v>0</v>
      </c>
      <c r="Y526" s="411"/>
      <c r="Z526" s="214">
        <f>Y526*W526</f>
        <v>0</v>
      </c>
      <c r="AA526" s="213"/>
      <c r="AB526" s="249">
        <f>X526</f>
        <v>0</v>
      </c>
      <c r="AC526" s="411"/>
      <c r="AD526" s="214">
        <f>AC526*AA526</f>
        <v>0</v>
      </c>
      <c r="AE526" s="213"/>
      <c r="AF526" s="249">
        <f>AB526</f>
        <v>0</v>
      </c>
      <c r="AG526" s="411"/>
      <c r="AH526" s="214">
        <f>AG526*AE526</f>
        <v>0</v>
      </c>
      <c r="AI526" s="213"/>
      <c r="AJ526" s="249">
        <f>AF526</f>
        <v>0</v>
      </c>
      <c r="AK526" s="411"/>
      <c r="AL526" s="214">
        <f>AK526*AI526</f>
        <v>0</v>
      </c>
      <c r="AM526" s="213"/>
      <c r="AN526" s="249">
        <f>AJ526</f>
        <v>0</v>
      </c>
      <c r="AO526" s="411"/>
      <c r="AP526" s="214">
        <f>AO526*AM526</f>
        <v>0</v>
      </c>
      <c r="AQ526" s="213"/>
      <c r="AR526" s="249">
        <f>AN526</f>
        <v>0</v>
      </c>
      <c r="AS526" s="411"/>
      <c r="AT526" s="214">
        <f>AS526*AQ526</f>
        <v>0</v>
      </c>
      <c r="AU526" s="213"/>
      <c r="AV526" s="249">
        <f>AR526</f>
        <v>0</v>
      </c>
      <c r="AW526" s="411"/>
      <c r="AX526" s="214">
        <f>AW526*AU526</f>
        <v>0</v>
      </c>
      <c r="AY526" s="213"/>
      <c r="AZ526" s="249">
        <f>AV526</f>
        <v>0</v>
      </c>
      <c r="BA526" s="618"/>
      <c r="BB526" s="620">
        <f>BA526*AY526</f>
        <v>0</v>
      </c>
      <c r="BC526" s="34"/>
      <c r="BD526" s="622">
        <f>SUM(BB526,AX526,AT526,AP526,AL526,AH526,AD526,Z526,R526,N526,J526,V526,)</f>
        <v>0</v>
      </c>
      <c r="BE526" s="623"/>
      <c r="BF526" s="622">
        <v>0</v>
      </c>
      <c r="BG526" s="623"/>
      <c r="BH526" s="622">
        <v>0</v>
      </c>
      <c r="BI526" s="623"/>
      <c r="BJ526" s="622">
        <v>0</v>
      </c>
      <c r="BK526" s="623"/>
      <c r="BL526" s="622">
        <v>0</v>
      </c>
      <c r="BM526" s="131"/>
      <c r="BN526" s="622"/>
      <c r="BQ526" s="15"/>
      <c r="BR526" s="15"/>
    </row>
    <row r="527" spans="1:75" s="409" customFormat="1" x14ac:dyDescent="0.2">
      <c r="A527" s="170"/>
      <c r="B527" s="128"/>
      <c r="C527" s="41"/>
      <c r="D527" s="42"/>
      <c r="E527" s="42"/>
      <c r="F527" s="616"/>
      <c r="G527" s="617"/>
      <c r="H527" s="106"/>
      <c r="I527" s="618"/>
      <c r="J527" s="619">
        <f>G527*I527</f>
        <v>0</v>
      </c>
      <c r="K527" s="617"/>
      <c r="L527" s="249">
        <f>H527</f>
        <v>0</v>
      </c>
      <c r="M527" s="411"/>
      <c r="N527" s="214">
        <f>M527*K527</f>
        <v>0</v>
      </c>
      <c r="O527" s="213"/>
      <c r="P527" s="249">
        <f>L527</f>
        <v>0</v>
      </c>
      <c r="Q527" s="411"/>
      <c r="R527" s="214">
        <f>Q527*O527</f>
        <v>0</v>
      </c>
      <c r="S527" s="213"/>
      <c r="T527" s="249">
        <f>P527</f>
        <v>0</v>
      </c>
      <c r="U527" s="411"/>
      <c r="V527" s="214">
        <f>U527*S527</f>
        <v>0</v>
      </c>
      <c r="W527" s="213"/>
      <c r="X527" s="249">
        <f>T527</f>
        <v>0</v>
      </c>
      <c r="Y527" s="411"/>
      <c r="Z527" s="214">
        <f>Y527*W527</f>
        <v>0</v>
      </c>
      <c r="AA527" s="213"/>
      <c r="AB527" s="249">
        <f>X527</f>
        <v>0</v>
      </c>
      <c r="AC527" s="411"/>
      <c r="AD527" s="214">
        <f>AC527*AA527</f>
        <v>0</v>
      </c>
      <c r="AE527" s="213"/>
      <c r="AF527" s="249">
        <f>AB527</f>
        <v>0</v>
      </c>
      <c r="AG527" s="411"/>
      <c r="AH527" s="214">
        <f>AG527*AE527</f>
        <v>0</v>
      </c>
      <c r="AI527" s="213"/>
      <c r="AJ527" s="249">
        <f>AF527</f>
        <v>0</v>
      </c>
      <c r="AK527" s="411"/>
      <c r="AL527" s="214">
        <f>AK527*AI527</f>
        <v>0</v>
      </c>
      <c r="AM527" s="213"/>
      <c r="AN527" s="249">
        <f>AJ527</f>
        <v>0</v>
      </c>
      <c r="AO527" s="411"/>
      <c r="AP527" s="214">
        <f>AO527*AM527</f>
        <v>0</v>
      </c>
      <c r="AQ527" s="213"/>
      <c r="AR527" s="249">
        <f>AN527</f>
        <v>0</v>
      </c>
      <c r="AS527" s="411"/>
      <c r="AT527" s="214">
        <f>AS527*AQ527</f>
        <v>0</v>
      </c>
      <c r="AU527" s="213"/>
      <c r="AV527" s="249">
        <f>AR527</f>
        <v>0</v>
      </c>
      <c r="AW527" s="411"/>
      <c r="AX527" s="214">
        <f>AW527*AU527</f>
        <v>0</v>
      </c>
      <c r="AY527" s="213"/>
      <c r="AZ527" s="249">
        <f>AV527</f>
        <v>0</v>
      </c>
      <c r="BA527" s="618"/>
      <c r="BB527" s="620">
        <f>AY527*BA527</f>
        <v>0</v>
      </c>
      <c r="BC527" s="34"/>
      <c r="BD527" s="622">
        <f>SUM(BB527,AX527,AT527,AP527,AL527,AH527,AD527,Z527,R527,N527,J527,V527,)</f>
        <v>0</v>
      </c>
      <c r="BE527" s="623"/>
      <c r="BF527" s="622">
        <v>0</v>
      </c>
      <c r="BG527" s="623"/>
      <c r="BH527" s="622">
        <v>0</v>
      </c>
      <c r="BI527" s="623"/>
      <c r="BJ527" s="622">
        <v>0</v>
      </c>
      <c r="BK527" s="623"/>
      <c r="BL527" s="622">
        <v>0</v>
      </c>
      <c r="BM527" s="131"/>
      <c r="BN527" s="622"/>
    </row>
    <row r="528" spans="1:75" s="409" customFormat="1" x14ac:dyDescent="0.2">
      <c r="A528" s="170"/>
      <c r="B528" s="128"/>
      <c r="C528" s="48"/>
      <c r="D528" s="43"/>
      <c r="E528" s="43"/>
      <c r="F528" s="624"/>
      <c r="G528" s="581"/>
      <c r="H528" s="582"/>
      <c r="I528" s="104" t="s">
        <v>132</v>
      </c>
      <c r="J528" s="619">
        <f>SUM(J524:J527)</f>
        <v>0</v>
      </c>
      <c r="K528" s="581"/>
      <c r="L528" s="582"/>
      <c r="M528" s="104" t="s">
        <v>118</v>
      </c>
      <c r="N528" s="619">
        <f>SUM(N524:N527)</f>
        <v>0</v>
      </c>
      <c r="O528" s="581"/>
      <c r="P528" s="582"/>
      <c r="Q528" s="625" t="s">
        <v>119</v>
      </c>
      <c r="R528" s="619">
        <f>SUM(R524:R527)</f>
        <v>0</v>
      </c>
      <c r="S528" s="581"/>
      <c r="T528" s="582"/>
      <c r="U528" s="625" t="s">
        <v>120</v>
      </c>
      <c r="V528" s="619">
        <f>SUM(V524:V527)</f>
        <v>0</v>
      </c>
      <c r="W528" s="581"/>
      <c r="X528" s="582"/>
      <c r="Y528" s="625" t="s">
        <v>121</v>
      </c>
      <c r="Z528" s="619">
        <f>SUM(Z524:Z527)</f>
        <v>0</v>
      </c>
      <c r="AA528" s="581"/>
      <c r="AB528" s="582"/>
      <c r="AC528" s="625" t="s">
        <v>122</v>
      </c>
      <c r="AD528" s="619">
        <f>SUM(AD524:AD527)</f>
        <v>0</v>
      </c>
      <c r="AE528" s="581"/>
      <c r="AF528" s="582"/>
      <c r="AG528" s="625" t="s">
        <v>123</v>
      </c>
      <c r="AH528" s="619">
        <f>SUM(AH524:AH527)</f>
        <v>0</v>
      </c>
      <c r="AI528" s="581"/>
      <c r="AJ528" s="582"/>
      <c r="AK528" s="625" t="s">
        <v>124</v>
      </c>
      <c r="AL528" s="619">
        <f>SUM(AL524:AL527)</f>
        <v>0</v>
      </c>
      <c r="AM528" s="581"/>
      <c r="AN528" s="582"/>
      <c r="AO528" s="625" t="s">
        <v>125</v>
      </c>
      <c r="AP528" s="619">
        <f>SUM(AP524:AP527)</f>
        <v>0</v>
      </c>
      <c r="AQ528" s="581"/>
      <c r="AR528" s="582"/>
      <c r="AS528" s="625" t="s">
        <v>126</v>
      </c>
      <c r="AT528" s="619">
        <f>SUM(AT524:AT527)</f>
        <v>0</v>
      </c>
      <c r="AU528" s="581"/>
      <c r="AV528" s="582"/>
      <c r="AW528" s="625" t="s">
        <v>127</v>
      </c>
      <c r="AX528" s="619">
        <f>SUM(AX524:AX527)</f>
        <v>0</v>
      </c>
      <c r="AY528" s="581"/>
      <c r="AZ528" s="582"/>
      <c r="BA528" s="625" t="s">
        <v>128</v>
      </c>
      <c r="BB528" s="620">
        <f>SUM(BB524:BB527)</f>
        <v>0</v>
      </c>
      <c r="BC528" s="34"/>
      <c r="BD528" s="57">
        <f>SUM(BD524:BD527)</f>
        <v>0</v>
      </c>
      <c r="BE528" s="608"/>
      <c r="BF528" s="57">
        <v>0</v>
      </c>
      <c r="BG528" s="608"/>
      <c r="BH528" s="57">
        <f>SUM(BH524:BH527)</f>
        <v>0</v>
      </c>
      <c r="BI528" s="608"/>
      <c r="BJ528" s="57">
        <f>SUM(BJ524:BJ527)</f>
        <v>0</v>
      </c>
      <c r="BK528" s="608"/>
      <c r="BL528" s="57">
        <v>648</v>
      </c>
      <c r="BM528" s="131"/>
      <c r="BN528" s="57">
        <f>SUM(BN524:BN527)</f>
        <v>534.27</v>
      </c>
      <c r="BP528" s="15"/>
    </row>
    <row r="529" spans="1:69" s="27" customFormat="1" ht="5.0999999999999996" customHeight="1" x14ac:dyDescent="0.2">
      <c r="A529" s="170"/>
      <c r="B529" s="128"/>
      <c r="C529" s="32"/>
      <c r="F529" s="51"/>
      <c r="G529" s="226"/>
      <c r="H529" s="52"/>
      <c r="I529" s="154"/>
      <c r="J529" s="227"/>
      <c r="K529" s="226"/>
      <c r="L529" s="52"/>
      <c r="M529" s="154"/>
      <c r="N529" s="227"/>
      <c r="O529" s="226"/>
      <c r="P529" s="52"/>
      <c r="Q529" s="154"/>
      <c r="R529" s="227"/>
      <c r="S529" s="226"/>
      <c r="T529" s="52"/>
      <c r="U529" s="154"/>
      <c r="V529" s="227"/>
      <c r="W529" s="226"/>
      <c r="X529" s="52"/>
      <c r="Y529" s="154"/>
      <c r="Z529" s="227"/>
      <c r="AA529" s="226"/>
      <c r="AB529" s="52"/>
      <c r="AC529" s="154"/>
      <c r="AD529" s="227"/>
      <c r="AE529" s="226"/>
      <c r="AF529" s="52"/>
      <c r="AG529" s="154"/>
      <c r="AH529" s="227"/>
      <c r="AI529" s="226"/>
      <c r="AJ529" s="52"/>
      <c r="AK529" s="154"/>
      <c r="AL529" s="227"/>
      <c r="AM529" s="226"/>
      <c r="AN529" s="52"/>
      <c r="AO529" s="154"/>
      <c r="AP529" s="227"/>
      <c r="AQ529" s="226"/>
      <c r="AR529" s="52"/>
      <c r="AS529" s="154"/>
      <c r="AT529" s="227"/>
      <c r="AU529" s="226"/>
      <c r="AV529" s="52"/>
      <c r="AW529" s="154"/>
      <c r="AX529" s="227"/>
      <c r="AY529" s="226"/>
      <c r="AZ529" s="52"/>
      <c r="BA529" s="154"/>
      <c r="BB529" s="267"/>
      <c r="BC529" s="34"/>
      <c r="BD529" s="608"/>
      <c r="BE529" s="608"/>
      <c r="BF529" s="608"/>
      <c r="BG529" s="608"/>
      <c r="BH529" s="608"/>
      <c r="BI529" s="608"/>
      <c r="BJ529" s="608"/>
      <c r="BK529" s="608"/>
      <c r="BL529" s="608"/>
      <c r="BM529" s="131"/>
      <c r="BN529" s="608"/>
      <c r="BP529" s="35"/>
    </row>
    <row r="530" spans="1:69" s="409" customFormat="1" x14ac:dyDescent="0.2">
      <c r="A530" s="170"/>
      <c r="B530" s="128"/>
      <c r="C530" s="614">
        <f>'General Fund Budget Summary'!A122</f>
        <v>54074</v>
      </c>
      <c r="D530" s="614"/>
      <c r="E530" s="614" t="str">
        <f>'General Fund Budget Summary'!C122</f>
        <v>Life Insurance</v>
      </c>
      <c r="F530" s="616"/>
      <c r="G530" s="617">
        <v>1</v>
      </c>
      <c r="H530" s="105" t="s">
        <v>100</v>
      </c>
      <c r="I530" s="618">
        <v>850</v>
      </c>
      <c r="J530" s="619">
        <f>I530*G530</f>
        <v>850</v>
      </c>
      <c r="K530" s="617"/>
      <c r="L530" s="248" t="str">
        <f>H530</f>
        <v>Admin</v>
      </c>
      <c r="M530" s="410"/>
      <c r="N530" s="212">
        <f>M530*K530</f>
        <v>0</v>
      </c>
      <c r="O530" s="211"/>
      <c r="P530" s="248" t="str">
        <f>L530</f>
        <v>Admin</v>
      </c>
      <c r="Q530" s="410"/>
      <c r="R530" s="212">
        <f>Q530*O530</f>
        <v>0</v>
      </c>
      <c r="S530" s="211"/>
      <c r="T530" s="248" t="str">
        <f>P530</f>
        <v>Admin</v>
      </c>
      <c r="U530" s="410"/>
      <c r="V530" s="212">
        <f>U530*S530</f>
        <v>0</v>
      </c>
      <c r="W530" s="211"/>
      <c r="X530" s="248" t="str">
        <f>T530</f>
        <v>Admin</v>
      </c>
      <c r="Y530" s="410"/>
      <c r="Z530" s="212">
        <f>Y530*W530</f>
        <v>0</v>
      </c>
      <c r="AA530" s="211"/>
      <c r="AB530" s="248" t="str">
        <f>X530</f>
        <v>Admin</v>
      </c>
      <c r="AC530" s="410"/>
      <c r="AD530" s="212">
        <f>AC530*AA530</f>
        <v>0</v>
      </c>
      <c r="AE530" s="211"/>
      <c r="AF530" s="248" t="str">
        <f>AB530</f>
        <v>Admin</v>
      </c>
      <c r="AG530" s="410"/>
      <c r="AH530" s="212">
        <f>AG530*AE530</f>
        <v>0</v>
      </c>
      <c r="AI530" s="211"/>
      <c r="AJ530" s="248" t="str">
        <f>AF530</f>
        <v>Admin</v>
      </c>
      <c r="AK530" s="410"/>
      <c r="AL530" s="212">
        <f>AK530*AI530</f>
        <v>0</v>
      </c>
      <c r="AM530" s="211"/>
      <c r="AN530" s="248" t="str">
        <f>AJ530</f>
        <v>Admin</v>
      </c>
      <c r="AO530" s="410"/>
      <c r="AP530" s="212">
        <f>AO530*AM530</f>
        <v>0</v>
      </c>
      <c r="AQ530" s="211"/>
      <c r="AR530" s="248" t="str">
        <f>AN530</f>
        <v>Admin</v>
      </c>
      <c r="AS530" s="410"/>
      <c r="AT530" s="212">
        <f>AS530*AQ530</f>
        <v>0</v>
      </c>
      <c r="AU530" s="211"/>
      <c r="AV530" s="248" t="str">
        <f>AR530</f>
        <v>Admin</v>
      </c>
      <c r="AW530" s="410"/>
      <c r="AX530" s="212">
        <f>AW530*AU530</f>
        <v>0</v>
      </c>
      <c r="AY530" s="211"/>
      <c r="AZ530" s="248" t="str">
        <f>AV530</f>
        <v>Admin</v>
      </c>
      <c r="BA530" s="618"/>
      <c r="BB530" s="620">
        <f>BA530*AY530</f>
        <v>0</v>
      </c>
      <c r="BC530" s="34"/>
      <c r="BD530" s="621">
        <f>SUM(BB530,AX530,AT530,AP530,AL530,AH530,AD530,Z530,R530,N530,J530,V530,)</f>
        <v>850</v>
      </c>
      <c r="BE530" s="608"/>
      <c r="BF530" s="621">
        <v>523.6</v>
      </c>
      <c r="BG530" s="608"/>
      <c r="BH530" s="621">
        <f>BF530*0.35/0.65</f>
        <v>281.93846153846152</v>
      </c>
      <c r="BI530" s="608"/>
      <c r="BJ530" s="621">
        <f>SUM(BF530,BH530)</f>
        <v>805.53846153846155</v>
      </c>
      <c r="BK530" s="608"/>
      <c r="BL530" s="621">
        <v>744.72</v>
      </c>
      <c r="BM530" s="131"/>
      <c r="BN530" s="621">
        <v>707.84</v>
      </c>
      <c r="BP530" s="15"/>
    </row>
    <row r="531" spans="1:69" s="409" customFormat="1" x14ac:dyDescent="0.2">
      <c r="A531" s="170"/>
      <c r="B531" s="128"/>
      <c r="C531" s="41"/>
      <c r="D531" s="42"/>
      <c r="E531" s="461"/>
      <c r="F531" s="616"/>
      <c r="G531" s="617"/>
      <c r="H531" s="591"/>
      <c r="I531" s="618"/>
      <c r="J531" s="619">
        <f>I531*G531</f>
        <v>0</v>
      </c>
      <c r="K531" s="617"/>
      <c r="L531" s="594">
        <f>H531</f>
        <v>0</v>
      </c>
      <c r="M531" s="592"/>
      <c r="N531" s="593">
        <f>M531*K531</f>
        <v>0</v>
      </c>
      <c r="O531" s="590"/>
      <c r="P531" s="594">
        <f>L531</f>
        <v>0</v>
      </c>
      <c r="Q531" s="592"/>
      <c r="R531" s="593">
        <f>Q531*O531</f>
        <v>0</v>
      </c>
      <c r="S531" s="590"/>
      <c r="T531" s="594">
        <f>P531</f>
        <v>0</v>
      </c>
      <c r="U531" s="592"/>
      <c r="V531" s="593">
        <f>U531*S531</f>
        <v>0</v>
      </c>
      <c r="W531" s="590"/>
      <c r="X531" s="594">
        <f>T531</f>
        <v>0</v>
      </c>
      <c r="Y531" s="592"/>
      <c r="Z531" s="593">
        <f>Y531*W531</f>
        <v>0</v>
      </c>
      <c r="AA531" s="590"/>
      <c r="AB531" s="594">
        <f>X531</f>
        <v>0</v>
      </c>
      <c r="AC531" s="592"/>
      <c r="AD531" s="593">
        <f>AC531*AA531</f>
        <v>0</v>
      </c>
      <c r="AE531" s="590"/>
      <c r="AF531" s="594">
        <f>AB531</f>
        <v>0</v>
      </c>
      <c r="AG531" s="592"/>
      <c r="AH531" s="593">
        <f>AG531*AE531</f>
        <v>0</v>
      </c>
      <c r="AI531" s="590"/>
      <c r="AJ531" s="594">
        <f>AF531</f>
        <v>0</v>
      </c>
      <c r="AK531" s="592"/>
      <c r="AL531" s="593">
        <f>AK531*AI531</f>
        <v>0</v>
      </c>
      <c r="AM531" s="590"/>
      <c r="AN531" s="594">
        <f>AJ531</f>
        <v>0</v>
      </c>
      <c r="AO531" s="592"/>
      <c r="AP531" s="593">
        <f>AO531*AM531</f>
        <v>0</v>
      </c>
      <c r="AQ531" s="590"/>
      <c r="AR531" s="594">
        <f>AN531</f>
        <v>0</v>
      </c>
      <c r="AS531" s="592"/>
      <c r="AT531" s="593">
        <f>AS531*AQ531</f>
        <v>0</v>
      </c>
      <c r="AU531" s="590"/>
      <c r="AV531" s="594">
        <f>AR531</f>
        <v>0</v>
      </c>
      <c r="AW531" s="592"/>
      <c r="AX531" s="593">
        <f>AW531*AU531</f>
        <v>0</v>
      </c>
      <c r="AY531" s="590"/>
      <c r="AZ531" s="594">
        <f>AV531</f>
        <v>0</v>
      </c>
      <c r="BA531" s="618"/>
      <c r="BB531" s="620">
        <f>BA531*AY531</f>
        <v>0</v>
      </c>
      <c r="BC531" s="34"/>
      <c r="BD531" s="622">
        <f>SUM(BB531,AX531,AT531,AP531,AL531,AH531,AD531,Z531,R531,N531,J531,V531,)</f>
        <v>0</v>
      </c>
      <c r="BE531" s="623"/>
      <c r="BF531" s="622">
        <v>0</v>
      </c>
      <c r="BG531" s="623"/>
      <c r="BH531" s="622">
        <v>0</v>
      </c>
      <c r="BI531" s="623"/>
      <c r="BJ531" s="622">
        <v>0</v>
      </c>
      <c r="BK531" s="623"/>
      <c r="BL531" s="622">
        <v>0</v>
      </c>
      <c r="BM531" s="131"/>
      <c r="BN531" s="622"/>
      <c r="BP531" s="15"/>
    </row>
    <row r="532" spans="1:69" s="409" customFormat="1" x14ac:dyDescent="0.2">
      <c r="A532" s="170"/>
      <c r="B532" s="128"/>
      <c r="C532" s="41"/>
      <c r="D532" s="42"/>
      <c r="E532" s="42"/>
      <c r="F532" s="616"/>
      <c r="G532" s="617"/>
      <c r="H532" s="106"/>
      <c r="I532" s="618"/>
      <c r="J532" s="619">
        <f>I532*G532</f>
        <v>0</v>
      </c>
      <c r="K532" s="617"/>
      <c r="L532" s="249">
        <f>H532</f>
        <v>0</v>
      </c>
      <c r="M532" s="411"/>
      <c r="N532" s="214">
        <f>M532*K532</f>
        <v>0</v>
      </c>
      <c r="O532" s="213"/>
      <c r="P532" s="249">
        <f>L532</f>
        <v>0</v>
      </c>
      <c r="Q532" s="411"/>
      <c r="R532" s="214">
        <f>Q532*O532</f>
        <v>0</v>
      </c>
      <c r="S532" s="213"/>
      <c r="T532" s="249">
        <f>P532</f>
        <v>0</v>
      </c>
      <c r="U532" s="411"/>
      <c r="V532" s="214">
        <f>U532*S532</f>
        <v>0</v>
      </c>
      <c r="W532" s="213"/>
      <c r="X532" s="249">
        <f>T532</f>
        <v>0</v>
      </c>
      <c r="Y532" s="411"/>
      <c r="Z532" s="214">
        <f>Y532*W532</f>
        <v>0</v>
      </c>
      <c r="AA532" s="213"/>
      <c r="AB532" s="249">
        <f>X532</f>
        <v>0</v>
      </c>
      <c r="AC532" s="411"/>
      <c r="AD532" s="214">
        <f>AC532*AA532</f>
        <v>0</v>
      </c>
      <c r="AE532" s="213"/>
      <c r="AF532" s="249">
        <f>AB532</f>
        <v>0</v>
      </c>
      <c r="AG532" s="411"/>
      <c r="AH532" s="214">
        <f>AG532*AE532</f>
        <v>0</v>
      </c>
      <c r="AI532" s="213"/>
      <c r="AJ532" s="249">
        <f>AF532</f>
        <v>0</v>
      </c>
      <c r="AK532" s="411"/>
      <c r="AL532" s="214">
        <f>AK532*AI532</f>
        <v>0</v>
      </c>
      <c r="AM532" s="213"/>
      <c r="AN532" s="249">
        <f>AJ532</f>
        <v>0</v>
      </c>
      <c r="AO532" s="411"/>
      <c r="AP532" s="214">
        <f>AO532*AM532</f>
        <v>0</v>
      </c>
      <c r="AQ532" s="213"/>
      <c r="AR532" s="249">
        <f>AN532</f>
        <v>0</v>
      </c>
      <c r="AS532" s="411"/>
      <c r="AT532" s="214">
        <f>AS532*AQ532</f>
        <v>0</v>
      </c>
      <c r="AU532" s="213"/>
      <c r="AV532" s="249">
        <f>AR532</f>
        <v>0</v>
      </c>
      <c r="AW532" s="411"/>
      <c r="AX532" s="214">
        <f>AW532*AU532</f>
        <v>0</v>
      </c>
      <c r="AY532" s="213"/>
      <c r="AZ532" s="249">
        <f>AV532</f>
        <v>0</v>
      </c>
      <c r="BA532" s="618"/>
      <c r="BB532" s="620">
        <f>BA532*AY532</f>
        <v>0</v>
      </c>
      <c r="BC532" s="34"/>
      <c r="BD532" s="622">
        <f>SUM(BB532,AX532,AT532,AP532,AL532,AH532,AD532,Z532,R532,N532,J532,V532,)</f>
        <v>0</v>
      </c>
      <c r="BE532" s="623"/>
      <c r="BF532" s="622">
        <v>0</v>
      </c>
      <c r="BG532" s="623"/>
      <c r="BH532" s="622">
        <v>0</v>
      </c>
      <c r="BI532" s="623"/>
      <c r="BJ532" s="622">
        <v>0</v>
      </c>
      <c r="BK532" s="623"/>
      <c r="BL532" s="622">
        <v>0</v>
      </c>
      <c r="BM532" s="131"/>
      <c r="BN532" s="622"/>
    </row>
    <row r="533" spans="1:69" s="409" customFormat="1" x14ac:dyDescent="0.2">
      <c r="A533" s="170"/>
      <c r="B533" s="128"/>
      <c r="C533" s="41"/>
      <c r="D533" s="42"/>
      <c r="E533" s="42"/>
      <c r="F533" s="616"/>
      <c r="G533" s="617"/>
      <c r="H533" s="106"/>
      <c r="I533" s="618"/>
      <c r="J533" s="619">
        <f>G533*I533</f>
        <v>0</v>
      </c>
      <c r="K533" s="617"/>
      <c r="L533" s="249">
        <f>H533</f>
        <v>0</v>
      </c>
      <c r="M533" s="411"/>
      <c r="N533" s="214">
        <f>M533*K533</f>
        <v>0</v>
      </c>
      <c r="O533" s="213"/>
      <c r="P533" s="249">
        <f>L533</f>
        <v>0</v>
      </c>
      <c r="Q533" s="411"/>
      <c r="R533" s="214">
        <f>Q533*O533</f>
        <v>0</v>
      </c>
      <c r="S533" s="213"/>
      <c r="T533" s="249">
        <f>P533</f>
        <v>0</v>
      </c>
      <c r="U533" s="411"/>
      <c r="V533" s="214">
        <f>U533*S533</f>
        <v>0</v>
      </c>
      <c r="W533" s="213"/>
      <c r="X533" s="249">
        <f>T533</f>
        <v>0</v>
      </c>
      <c r="Y533" s="411"/>
      <c r="Z533" s="214">
        <f>Y533*W533</f>
        <v>0</v>
      </c>
      <c r="AA533" s="213"/>
      <c r="AB533" s="249">
        <f>X533</f>
        <v>0</v>
      </c>
      <c r="AC533" s="411"/>
      <c r="AD533" s="214">
        <f>AC533*AA533</f>
        <v>0</v>
      </c>
      <c r="AE533" s="213"/>
      <c r="AF533" s="249">
        <f>AB533</f>
        <v>0</v>
      </c>
      <c r="AG533" s="411"/>
      <c r="AH533" s="214">
        <f>AG533*AE533</f>
        <v>0</v>
      </c>
      <c r="AI533" s="213"/>
      <c r="AJ533" s="249">
        <f>AF533</f>
        <v>0</v>
      </c>
      <c r="AK533" s="411"/>
      <c r="AL533" s="214">
        <f>AK533*AI533</f>
        <v>0</v>
      </c>
      <c r="AM533" s="213"/>
      <c r="AN533" s="249">
        <f>AJ533</f>
        <v>0</v>
      </c>
      <c r="AO533" s="411"/>
      <c r="AP533" s="214">
        <f>AO533*AM533</f>
        <v>0</v>
      </c>
      <c r="AQ533" s="213"/>
      <c r="AR533" s="249">
        <f>AN533</f>
        <v>0</v>
      </c>
      <c r="AS533" s="411"/>
      <c r="AT533" s="214">
        <f>AS533*AQ533</f>
        <v>0</v>
      </c>
      <c r="AU533" s="213"/>
      <c r="AV533" s="249">
        <f>AR533</f>
        <v>0</v>
      </c>
      <c r="AW533" s="411"/>
      <c r="AX533" s="214">
        <f>AW533*AU533</f>
        <v>0</v>
      </c>
      <c r="AY533" s="213"/>
      <c r="AZ533" s="249">
        <f>AV533</f>
        <v>0</v>
      </c>
      <c r="BA533" s="618"/>
      <c r="BB533" s="620">
        <f>AY533*BA533</f>
        <v>0</v>
      </c>
      <c r="BC533" s="34"/>
      <c r="BD533" s="622">
        <f>SUM(BB533,AX533,AT533,AP533,AL533,AH533,AD533,Z533,R533,N533,J533,V533,)</f>
        <v>0</v>
      </c>
      <c r="BE533" s="623"/>
      <c r="BF533" s="622">
        <v>0</v>
      </c>
      <c r="BG533" s="623"/>
      <c r="BH533" s="622">
        <v>0</v>
      </c>
      <c r="BI533" s="623"/>
      <c r="BJ533" s="622">
        <v>0</v>
      </c>
      <c r="BK533" s="623"/>
      <c r="BL533" s="622">
        <v>0</v>
      </c>
      <c r="BM533" s="131"/>
      <c r="BN533" s="622"/>
    </row>
    <row r="534" spans="1:69" s="409" customFormat="1" x14ac:dyDescent="0.2">
      <c r="A534" s="170"/>
      <c r="B534" s="128"/>
      <c r="C534" s="48"/>
      <c r="D534" s="43"/>
      <c r="E534" s="43"/>
      <c r="F534" s="624"/>
      <c r="G534" s="581"/>
      <c r="H534" s="582"/>
      <c r="I534" s="104" t="s">
        <v>132</v>
      </c>
      <c r="J534" s="619">
        <f>SUM(J530:J533)</f>
        <v>850</v>
      </c>
      <c r="K534" s="581"/>
      <c r="L534" s="582"/>
      <c r="M534" s="104" t="s">
        <v>118</v>
      </c>
      <c r="N534" s="619">
        <f>SUM(N530:N533)</f>
        <v>0</v>
      </c>
      <c r="O534" s="581"/>
      <c r="P534" s="582"/>
      <c r="Q534" s="625" t="s">
        <v>119</v>
      </c>
      <c r="R534" s="619">
        <f>SUM(R530:R533)</f>
        <v>0</v>
      </c>
      <c r="S534" s="581"/>
      <c r="T534" s="582"/>
      <c r="U534" s="625" t="s">
        <v>120</v>
      </c>
      <c r="V534" s="619">
        <f>SUM(V530:V533)</f>
        <v>0</v>
      </c>
      <c r="W534" s="581"/>
      <c r="X534" s="582"/>
      <c r="Y534" s="625" t="s">
        <v>121</v>
      </c>
      <c r="Z534" s="619">
        <f>SUM(Z530:Z533)</f>
        <v>0</v>
      </c>
      <c r="AA534" s="581"/>
      <c r="AB534" s="582"/>
      <c r="AC534" s="625" t="s">
        <v>122</v>
      </c>
      <c r="AD534" s="619">
        <f>SUM(AD530:AD533)</f>
        <v>0</v>
      </c>
      <c r="AE534" s="581"/>
      <c r="AF534" s="582"/>
      <c r="AG534" s="625" t="s">
        <v>123</v>
      </c>
      <c r="AH534" s="619">
        <f>SUM(AH530:AH533)</f>
        <v>0</v>
      </c>
      <c r="AI534" s="581"/>
      <c r="AJ534" s="582"/>
      <c r="AK534" s="625" t="s">
        <v>124</v>
      </c>
      <c r="AL534" s="619">
        <f>SUM(AL530:AL533)</f>
        <v>0</v>
      </c>
      <c r="AM534" s="581"/>
      <c r="AN534" s="582"/>
      <c r="AO534" s="625" t="s">
        <v>125</v>
      </c>
      <c r="AP534" s="619">
        <f>SUM(AP530:AP533)</f>
        <v>0</v>
      </c>
      <c r="AQ534" s="581"/>
      <c r="AR534" s="582"/>
      <c r="AS534" s="625" t="s">
        <v>126</v>
      </c>
      <c r="AT534" s="619">
        <f>SUM(AT530:AT533)</f>
        <v>0</v>
      </c>
      <c r="AU534" s="581"/>
      <c r="AV534" s="582"/>
      <c r="AW534" s="625" t="s">
        <v>127</v>
      </c>
      <c r="AX534" s="619">
        <f>SUM(AX530:AX533)</f>
        <v>0</v>
      </c>
      <c r="AY534" s="581"/>
      <c r="AZ534" s="582"/>
      <c r="BA534" s="625" t="s">
        <v>128</v>
      </c>
      <c r="BB534" s="620">
        <f>SUM(BB530:BB533)</f>
        <v>0</v>
      </c>
      <c r="BC534" s="34"/>
      <c r="BD534" s="57">
        <f>SUM(BD530:BD533)</f>
        <v>850</v>
      </c>
      <c r="BE534" s="608"/>
      <c r="BF534" s="57">
        <f>SUM(BF530:BF533)</f>
        <v>523.6</v>
      </c>
      <c r="BG534" s="608"/>
      <c r="BH534" s="57">
        <f>SUM(BH530:BH533)</f>
        <v>281.93846153846152</v>
      </c>
      <c r="BI534" s="608"/>
      <c r="BJ534" s="57">
        <f>SUM(BJ530:BJ533)</f>
        <v>805.53846153846155</v>
      </c>
      <c r="BK534" s="608"/>
      <c r="BL534" s="57">
        <v>744.72</v>
      </c>
      <c r="BM534" s="131"/>
      <c r="BN534" s="57">
        <f>SUM(BN530:BN533)</f>
        <v>707.84</v>
      </c>
    </row>
    <row r="535" spans="1:69" s="27" customFormat="1" ht="5.0999999999999996" customHeight="1" x14ac:dyDescent="0.2">
      <c r="A535" s="170"/>
      <c r="B535" s="128"/>
      <c r="C535" s="32"/>
      <c r="F535" s="51"/>
      <c r="G535" s="226"/>
      <c r="H535" s="52"/>
      <c r="I535" s="154"/>
      <c r="J535" s="227"/>
      <c r="K535" s="226"/>
      <c r="L535" s="52"/>
      <c r="M535" s="154"/>
      <c r="N535" s="227"/>
      <c r="O535" s="226"/>
      <c r="P535" s="52"/>
      <c r="Q535" s="154"/>
      <c r="R535" s="227"/>
      <c r="S535" s="226"/>
      <c r="T535" s="52"/>
      <c r="U535" s="154"/>
      <c r="V535" s="227"/>
      <c r="W535" s="226"/>
      <c r="X535" s="52"/>
      <c r="Y535" s="154"/>
      <c r="Z535" s="227"/>
      <c r="AA535" s="226"/>
      <c r="AB535" s="52"/>
      <c r="AC535" s="154"/>
      <c r="AD535" s="227"/>
      <c r="AE535" s="226"/>
      <c r="AF535" s="52"/>
      <c r="AG535" s="154"/>
      <c r="AH535" s="227"/>
      <c r="AI535" s="226"/>
      <c r="AJ535" s="52"/>
      <c r="AK535" s="154"/>
      <c r="AL535" s="227"/>
      <c r="AM535" s="226"/>
      <c r="AN535" s="52"/>
      <c r="AO535" s="154"/>
      <c r="AP535" s="227"/>
      <c r="AQ535" s="226"/>
      <c r="AR535" s="52"/>
      <c r="AS535" s="154"/>
      <c r="AT535" s="227"/>
      <c r="AU535" s="226"/>
      <c r="AV535" s="52"/>
      <c r="AW535" s="154"/>
      <c r="AX535" s="227"/>
      <c r="AY535" s="226"/>
      <c r="AZ535" s="52"/>
      <c r="BA535" s="154"/>
      <c r="BB535" s="267"/>
      <c r="BC535" s="34"/>
      <c r="BD535" s="608"/>
      <c r="BE535" s="608"/>
      <c r="BF535" s="608"/>
      <c r="BG535" s="608"/>
      <c r="BH535" s="608"/>
      <c r="BI535" s="608"/>
      <c r="BJ535" s="608"/>
      <c r="BK535" s="608"/>
      <c r="BL535" s="608"/>
      <c r="BM535" s="131"/>
      <c r="BN535" s="608"/>
    </row>
    <row r="536" spans="1:69" s="409" customFormat="1" x14ac:dyDescent="0.2">
      <c r="A536" s="170"/>
      <c r="B536" s="128"/>
      <c r="C536" s="614">
        <f>'General Fund Budget Summary'!A123</f>
        <v>54070</v>
      </c>
      <c r="D536" s="614"/>
      <c r="E536" s="614" t="str">
        <f>'General Fund Budget Summary'!C123</f>
        <v>Health Coverage Cost - Other</v>
      </c>
      <c r="F536" s="616"/>
      <c r="G536" s="617">
        <v>1</v>
      </c>
      <c r="H536" s="105"/>
      <c r="I536" s="618"/>
      <c r="J536" s="619">
        <f>I536*G536</f>
        <v>0</v>
      </c>
      <c r="K536" s="617"/>
      <c r="L536" s="248">
        <f>H536</f>
        <v>0</v>
      </c>
      <c r="M536" s="410"/>
      <c r="N536" s="212">
        <f>M536*K536</f>
        <v>0</v>
      </c>
      <c r="O536" s="211"/>
      <c r="P536" s="248">
        <f>L536</f>
        <v>0</v>
      </c>
      <c r="Q536" s="410"/>
      <c r="R536" s="212">
        <f>Q536*O536</f>
        <v>0</v>
      </c>
      <c r="S536" s="211"/>
      <c r="T536" s="248">
        <f>P536</f>
        <v>0</v>
      </c>
      <c r="U536" s="410"/>
      <c r="V536" s="212">
        <f>U536*S536</f>
        <v>0</v>
      </c>
      <c r="W536" s="211"/>
      <c r="X536" s="248">
        <f>T536</f>
        <v>0</v>
      </c>
      <c r="Y536" s="410"/>
      <c r="Z536" s="212">
        <f>Y536*W536</f>
        <v>0</v>
      </c>
      <c r="AA536" s="211"/>
      <c r="AB536" s="248">
        <f>X536</f>
        <v>0</v>
      </c>
      <c r="AC536" s="410"/>
      <c r="AD536" s="212">
        <f>AC536*AA536</f>
        <v>0</v>
      </c>
      <c r="AE536" s="211">
        <v>1</v>
      </c>
      <c r="AF536" s="248">
        <f>AB536</f>
        <v>0</v>
      </c>
      <c r="AG536" s="410">
        <v>0</v>
      </c>
      <c r="AH536" s="212">
        <f>AG536*AE536</f>
        <v>0</v>
      </c>
      <c r="AI536" s="211"/>
      <c r="AJ536" s="248">
        <f>AF536</f>
        <v>0</v>
      </c>
      <c r="AK536" s="410"/>
      <c r="AL536" s="212">
        <f>AK536*AI536</f>
        <v>0</v>
      </c>
      <c r="AM536" s="211"/>
      <c r="AN536" s="248">
        <f>AJ536</f>
        <v>0</v>
      </c>
      <c r="AO536" s="410"/>
      <c r="AP536" s="212">
        <f>AO536*AM536</f>
        <v>0</v>
      </c>
      <c r="AQ536" s="211"/>
      <c r="AR536" s="248">
        <f>AN536</f>
        <v>0</v>
      </c>
      <c r="AS536" s="410"/>
      <c r="AT536" s="212">
        <f>AS536*AQ536</f>
        <v>0</v>
      </c>
      <c r="AU536" s="211"/>
      <c r="AV536" s="248">
        <f>AR536</f>
        <v>0</v>
      </c>
      <c r="AW536" s="410"/>
      <c r="AX536" s="212">
        <f>AW536*AU536</f>
        <v>0</v>
      </c>
      <c r="AY536" s="211"/>
      <c r="AZ536" s="248">
        <f>AV536</f>
        <v>0</v>
      </c>
      <c r="BA536" s="618"/>
      <c r="BB536" s="620">
        <f>BA536*AY536</f>
        <v>0</v>
      </c>
      <c r="BC536" s="34"/>
      <c r="BD536" s="621">
        <f>SUM(BB536,AX536,AT536,AP536,AL536,AH536,AD536,Z536,R536,N536,J536,V536,)</f>
        <v>0</v>
      </c>
      <c r="BE536" s="608"/>
      <c r="BF536" s="621">
        <v>0</v>
      </c>
      <c r="BG536" s="608"/>
      <c r="BH536" s="621">
        <v>0</v>
      </c>
      <c r="BI536" s="608"/>
      <c r="BJ536" s="621">
        <f>SUM(BF536,BH536)</f>
        <v>0</v>
      </c>
      <c r="BK536" s="608"/>
      <c r="BL536" s="621">
        <v>0</v>
      </c>
      <c r="BM536" s="131"/>
      <c r="BN536" s="621">
        <v>349.86</v>
      </c>
    </row>
    <row r="537" spans="1:69" s="409" customFormat="1" x14ac:dyDescent="0.2">
      <c r="A537" s="170"/>
      <c r="B537" s="128"/>
      <c r="C537" s="41"/>
      <c r="D537" s="42"/>
      <c r="E537" s="42"/>
      <c r="F537" s="616"/>
      <c r="G537" s="617"/>
      <c r="H537" s="591"/>
      <c r="I537" s="618"/>
      <c r="J537" s="619">
        <f>I537*G537</f>
        <v>0</v>
      </c>
      <c r="K537" s="617"/>
      <c r="L537" s="594">
        <f>H537</f>
        <v>0</v>
      </c>
      <c r="M537" s="592"/>
      <c r="N537" s="593">
        <f>M537*K537</f>
        <v>0</v>
      </c>
      <c r="O537" s="590"/>
      <c r="P537" s="594">
        <f>L537</f>
        <v>0</v>
      </c>
      <c r="Q537" s="592"/>
      <c r="R537" s="593">
        <f>Q537*O537</f>
        <v>0</v>
      </c>
      <c r="S537" s="590"/>
      <c r="T537" s="594">
        <f>P537</f>
        <v>0</v>
      </c>
      <c r="U537" s="592"/>
      <c r="V537" s="593">
        <f>U537*S537</f>
        <v>0</v>
      </c>
      <c r="W537" s="590"/>
      <c r="X537" s="594">
        <f>T537</f>
        <v>0</v>
      </c>
      <c r="Y537" s="592"/>
      <c r="Z537" s="593">
        <f>Y537*W537</f>
        <v>0</v>
      </c>
      <c r="AA537" s="590"/>
      <c r="AB537" s="594">
        <f>X537</f>
        <v>0</v>
      </c>
      <c r="AC537" s="592"/>
      <c r="AD537" s="593">
        <f>AC537*AA537</f>
        <v>0</v>
      </c>
      <c r="AE537" s="590"/>
      <c r="AF537" s="594">
        <f>AB537</f>
        <v>0</v>
      </c>
      <c r="AG537" s="592"/>
      <c r="AH537" s="593">
        <f>AG537*AE537</f>
        <v>0</v>
      </c>
      <c r="AI537" s="590"/>
      <c r="AJ537" s="594">
        <f>AF537</f>
        <v>0</v>
      </c>
      <c r="AK537" s="592"/>
      <c r="AL537" s="593">
        <f>AK537*AI537</f>
        <v>0</v>
      </c>
      <c r="AM537" s="590"/>
      <c r="AN537" s="594">
        <f>AJ537</f>
        <v>0</v>
      </c>
      <c r="AO537" s="592"/>
      <c r="AP537" s="593">
        <f>AO537*AM537</f>
        <v>0</v>
      </c>
      <c r="AQ537" s="590"/>
      <c r="AR537" s="594">
        <f>AN537</f>
        <v>0</v>
      </c>
      <c r="AS537" s="592"/>
      <c r="AT537" s="593">
        <f>AS537*AQ537</f>
        <v>0</v>
      </c>
      <c r="AU537" s="590"/>
      <c r="AV537" s="594">
        <f>AR537</f>
        <v>0</v>
      </c>
      <c r="AW537" s="592"/>
      <c r="AX537" s="593">
        <f>AW537*AU537</f>
        <v>0</v>
      </c>
      <c r="AY537" s="590"/>
      <c r="AZ537" s="594">
        <f>AV537</f>
        <v>0</v>
      </c>
      <c r="BA537" s="618"/>
      <c r="BB537" s="620">
        <f>BA537*AY537</f>
        <v>0</v>
      </c>
      <c r="BC537" s="34"/>
      <c r="BD537" s="622">
        <f>SUM(BB537,AX537,AT537,AP537,AL537,AH537,AD537,Z537,R537,N537,J537,V537,)</f>
        <v>0</v>
      </c>
      <c r="BE537" s="623"/>
      <c r="BF537" s="622">
        <v>0</v>
      </c>
      <c r="BG537" s="623"/>
      <c r="BH537" s="622">
        <v>0</v>
      </c>
      <c r="BI537" s="623"/>
      <c r="BJ537" s="622">
        <v>0</v>
      </c>
      <c r="BK537" s="623"/>
      <c r="BL537" s="622">
        <v>0</v>
      </c>
      <c r="BM537" s="131"/>
      <c r="BN537" s="622"/>
    </row>
    <row r="538" spans="1:69" s="409" customFormat="1" x14ac:dyDescent="0.2">
      <c r="A538" s="170"/>
      <c r="B538" s="128"/>
      <c r="C538" s="41"/>
      <c r="D538" s="42"/>
      <c r="E538" s="42"/>
      <c r="F538" s="616"/>
      <c r="G538" s="617"/>
      <c r="H538" s="106"/>
      <c r="I538" s="618"/>
      <c r="J538" s="619">
        <f>I538*G538</f>
        <v>0</v>
      </c>
      <c r="K538" s="617"/>
      <c r="L538" s="249">
        <f>H538</f>
        <v>0</v>
      </c>
      <c r="M538" s="411"/>
      <c r="N538" s="214">
        <f>M538*K538</f>
        <v>0</v>
      </c>
      <c r="O538" s="213"/>
      <c r="P538" s="249">
        <f>L538</f>
        <v>0</v>
      </c>
      <c r="Q538" s="411"/>
      <c r="R538" s="214">
        <f>Q538*O538</f>
        <v>0</v>
      </c>
      <c r="S538" s="213"/>
      <c r="T538" s="249">
        <f>P538</f>
        <v>0</v>
      </c>
      <c r="U538" s="411"/>
      <c r="V538" s="214">
        <f>U538*S538</f>
        <v>0</v>
      </c>
      <c r="W538" s="213"/>
      <c r="X538" s="249">
        <f>T538</f>
        <v>0</v>
      </c>
      <c r="Y538" s="411"/>
      <c r="Z538" s="214">
        <f>Y538*W538</f>
        <v>0</v>
      </c>
      <c r="AA538" s="213"/>
      <c r="AB538" s="249">
        <f>X538</f>
        <v>0</v>
      </c>
      <c r="AC538" s="411"/>
      <c r="AD538" s="214">
        <f>AC538*AA538</f>
        <v>0</v>
      </c>
      <c r="AE538" s="213"/>
      <c r="AF538" s="249">
        <f>AB538</f>
        <v>0</v>
      </c>
      <c r="AG538" s="411"/>
      <c r="AH538" s="214">
        <f>AG538*AE538</f>
        <v>0</v>
      </c>
      <c r="AI538" s="213"/>
      <c r="AJ538" s="249">
        <f>AF538</f>
        <v>0</v>
      </c>
      <c r="AK538" s="411"/>
      <c r="AL538" s="214">
        <f>AK538*AI538</f>
        <v>0</v>
      </c>
      <c r="AM538" s="213"/>
      <c r="AN538" s="249">
        <f>AJ538</f>
        <v>0</v>
      </c>
      <c r="AO538" s="411"/>
      <c r="AP538" s="214">
        <f>AO538*AM538</f>
        <v>0</v>
      </c>
      <c r="AQ538" s="213"/>
      <c r="AR538" s="249">
        <f>AN538</f>
        <v>0</v>
      </c>
      <c r="AS538" s="411"/>
      <c r="AT538" s="214">
        <f>AS538*AQ538</f>
        <v>0</v>
      </c>
      <c r="AU538" s="213"/>
      <c r="AV538" s="249">
        <f>AR538</f>
        <v>0</v>
      </c>
      <c r="AW538" s="411"/>
      <c r="AX538" s="214">
        <f>AW538*AU538</f>
        <v>0</v>
      </c>
      <c r="AY538" s="213"/>
      <c r="AZ538" s="249">
        <f>AV538</f>
        <v>0</v>
      </c>
      <c r="BA538" s="618"/>
      <c r="BB538" s="620">
        <f>BA538*AY538</f>
        <v>0</v>
      </c>
      <c r="BC538" s="34"/>
      <c r="BD538" s="622">
        <f>SUM(BB538,AX538,AT538,AP538,AL538,AH538,AD538,Z538,R538,N538,J538,V538,)</f>
        <v>0</v>
      </c>
      <c r="BE538" s="623"/>
      <c r="BF538" s="622">
        <v>0</v>
      </c>
      <c r="BG538" s="623"/>
      <c r="BH538" s="622">
        <v>0</v>
      </c>
      <c r="BI538" s="623"/>
      <c r="BJ538" s="622">
        <v>0</v>
      </c>
      <c r="BK538" s="623"/>
      <c r="BL538" s="622">
        <v>0</v>
      </c>
      <c r="BM538" s="131"/>
      <c r="BN538" s="622"/>
    </row>
    <row r="539" spans="1:69" s="409" customFormat="1" x14ac:dyDescent="0.2">
      <c r="A539" s="170"/>
      <c r="B539" s="128"/>
      <c r="C539" s="41"/>
      <c r="D539" s="42"/>
      <c r="E539" s="42"/>
      <c r="F539" s="616"/>
      <c r="G539" s="617"/>
      <c r="H539" s="106"/>
      <c r="I539" s="618"/>
      <c r="J539" s="619">
        <f>G539*I539</f>
        <v>0</v>
      </c>
      <c r="K539" s="617"/>
      <c r="L539" s="249">
        <f>H539</f>
        <v>0</v>
      </c>
      <c r="M539" s="411"/>
      <c r="N539" s="214">
        <f>M539*K539</f>
        <v>0</v>
      </c>
      <c r="O539" s="213"/>
      <c r="P539" s="249">
        <f>L539</f>
        <v>0</v>
      </c>
      <c r="Q539" s="411"/>
      <c r="R539" s="214">
        <f>Q539*O539</f>
        <v>0</v>
      </c>
      <c r="S539" s="213"/>
      <c r="T539" s="249">
        <f>P539</f>
        <v>0</v>
      </c>
      <c r="U539" s="411"/>
      <c r="V539" s="214">
        <f>U539*S539</f>
        <v>0</v>
      </c>
      <c r="W539" s="213"/>
      <c r="X539" s="249">
        <f>T539</f>
        <v>0</v>
      </c>
      <c r="Y539" s="411"/>
      <c r="Z539" s="214">
        <f>Y539*W539</f>
        <v>0</v>
      </c>
      <c r="AA539" s="213"/>
      <c r="AB539" s="249">
        <f>X539</f>
        <v>0</v>
      </c>
      <c r="AC539" s="411"/>
      <c r="AD539" s="214">
        <f>AC539*AA539</f>
        <v>0</v>
      </c>
      <c r="AE539" s="213"/>
      <c r="AF539" s="249">
        <f>AB539</f>
        <v>0</v>
      </c>
      <c r="AG539" s="411"/>
      <c r="AH539" s="214">
        <f>AG539*AE539</f>
        <v>0</v>
      </c>
      <c r="AI539" s="213"/>
      <c r="AJ539" s="249">
        <f>AF539</f>
        <v>0</v>
      </c>
      <c r="AK539" s="411"/>
      <c r="AL539" s="214">
        <f>AK539*AI539</f>
        <v>0</v>
      </c>
      <c r="AM539" s="213"/>
      <c r="AN539" s="249">
        <f>AJ539</f>
        <v>0</v>
      </c>
      <c r="AO539" s="411"/>
      <c r="AP539" s="214">
        <f>AO539*AM539</f>
        <v>0</v>
      </c>
      <c r="AQ539" s="213"/>
      <c r="AR539" s="249">
        <f>AN539</f>
        <v>0</v>
      </c>
      <c r="AS539" s="411"/>
      <c r="AT539" s="214">
        <f>AS539*AQ539</f>
        <v>0</v>
      </c>
      <c r="AU539" s="213"/>
      <c r="AV539" s="249">
        <f>AR539</f>
        <v>0</v>
      </c>
      <c r="AW539" s="411"/>
      <c r="AX539" s="214">
        <f>AW539*AU539</f>
        <v>0</v>
      </c>
      <c r="AY539" s="213"/>
      <c r="AZ539" s="249">
        <f>AV539</f>
        <v>0</v>
      </c>
      <c r="BA539" s="618"/>
      <c r="BB539" s="620">
        <f>AY539*BA539</f>
        <v>0</v>
      </c>
      <c r="BC539" s="34"/>
      <c r="BD539" s="622">
        <f>SUM(BB539,AX539,AT539,AP539,AL539,AH539,AD539,Z539,R539,N539,J539,V539,)</f>
        <v>0</v>
      </c>
      <c r="BE539" s="623"/>
      <c r="BF539" s="622">
        <v>0</v>
      </c>
      <c r="BG539" s="623"/>
      <c r="BH539" s="622">
        <v>0</v>
      </c>
      <c r="BI539" s="623"/>
      <c r="BJ539" s="622">
        <v>0</v>
      </c>
      <c r="BK539" s="623"/>
      <c r="BL539" s="622">
        <v>0</v>
      </c>
      <c r="BM539" s="131"/>
      <c r="BN539" s="622"/>
    </row>
    <row r="540" spans="1:69" s="409" customFormat="1" x14ac:dyDescent="0.2">
      <c r="A540" s="170"/>
      <c r="B540" s="128"/>
      <c r="C540" s="48"/>
      <c r="D540" s="43"/>
      <c r="E540" s="43"/>
      <c r="F540" s="624"/>
      <c r="G540" s="581"/>
      <c r="H540" s="582"/>
      <c r="I540" s="104" t="s">
        <v>132</v>
      </c>
      <c r="J540" s="619">
        <f>SUM(J536:J539)</f>
        <v>0</v>
      </c>
      <c r="K540" s="581"/>
      <c r="L540" s="582"/>
      <c r="M540" s="104" t="s">
        <v>118</v>
      </c>
      <c r="N540" s="619">
        <f>SUM(N536:N539)</f>
        <v>0</v>
      </c>
      <c r="O540" s="581"/>
      <c r="P540" s="582"/>
      <c r="Q540" s="625" t="s">
        <v>119</v>
      </c>
      <c r="R540" s="619">
        <f>SUM(R536:R539)</f>
        <v>0</v>
      </c>
      <c r="S540" s="581"/>
      <c r="T540" s="582"/>
      <c r="U540" s="625" t="s">
        <v>120</v>
      </c>
      <c r="V540" s="619">
        <f>SUM(V536:V539)</f>
        <v>0</v>
      </c>
      <c r="W540" s="581"/>
      <c r="X540" s="582"/>
      <c r="Y540" s="625" t="s">
        <v>121</v>
      </c>
      <c r="Z540" s="619">
        <f>SUM(Z536:Z539)</f>
        <v>0</v>
      </c>
      <c r="AA540" s="581"/>
      <c r="AB540" s="582"/>
      <c r="AC540" s="625" t="s">
        <v>122</v>
      </c>
      <c r="AD540" s="619">
        <f>SUM(AD536:AD539)</f>
        <v>0</v>
      </c>
      <c r="AE540" s="581"/>
      <c r="AF540" s="582"/>
      <c r="AG540" s="625" t="s">
        <v>123</v>
      </c>
      <c r="AH540" s="619">
        <f>SUM(AH536:AH539)</f>
        <v>0</v>
      </c>
      <c r="AI540" s="581"/>
      <c r="AJ540" s="582"/>
      <c r="AK540" s="625" t="s">
        <v>124</v>
      </c>
      <c r="AL540" s="619">
        <f>SUM(AL536:AL539)</f>
        <v>0</v>
      </c>
      <c r="AM540" s="581"/>
      <c r="AN540" s="582"/>
      <c r="AO540" s="625" t="s">
        <v>125</v>
      </c>
      <c r="AP540" s="619">
        <f>SUM(AP536:AP539)</f>
        <v>0</v>
      </c>
      <c r="AQ540" s="581"/>
      <c r="AR540" s="582"/>
      <c r="AS540" s="625" t="s">
        <v>126</v>
      </c>
      <c r="AT540" s="619">
        <f>SUM(AT536:AT539)</f>
        <v>0</v>
      </c>
      <c r="AU540" s="581"/>
      <c r="AV540" s="582"/>
      <c r="AW540" s="625" t="s">
        <v>127</v>
      </c>
      <c r="AX540" s="619">
        <f>SUM(AX536:AX539)</f>
        <v>0</v>
      </c>
      <c r="AY540" s="581"/>
      <c r="AZ540" s="582"/>
      <c r="BA540" s="625" t="s">
        <v>128</v>
      </c>
      <c r="BB540" s="620">
        <f>SUM(BB536:BB539)</f>
        <v>0</v>
      </c>
      <c r="BC540" s="34"/>
      <c r="BD540" s="57">
        <f>SUM(BD536:BD539)</f>
        <v>0</v>
      </c>
      <c r="BE540" s="608"/>
      <c r="BF540" s="57">
        <f>SUM(BF536:BF539)</f>
        <v>0</v>
      </c>
      <c r="BG540" s="608"/>
      <c r="BH540" s="57">
        <f>SUM(BH536:BH539)</f>
        <v>0</v>
      </c>
      <c r="BI540" s="608"/>
      <c r="BJ540" s="57">
        <f>SUM(BJ536:BJ539)</f>
        <v>0</v>
      </c>
      <c r="BK540" s="608"/>
      <c r="BL540" s="57">
        <v>0</v>
      </c>
      <c r="BM540" s="131"/>
      <c r="BN540" s="57">
        <f>SUM(BN536:BN539)</f>
        <v>349.86</v>
      </c>
    </row>
    <row r="541" spans="1:69" s="27" customFormat="1" ht="5.0999999999999996" customHeight="1" x14ac:dyDescent="0.2">
      <c r="A541" s="170"/>
      <c r="B541" s="128"/>
      <c r="C541" s="32"/>
      <c r="F541" s="51"/>
      <c r="G541" s="226"/>
      <c r="H541" s="52"/>
      <c r="I541" s="154"/>
      <c r="J541" s="227"/>
      <c r="K541" s="226"/>
      <c r="L541" s="52"/>
      <c r="M541" s="52"/>
      <c r="N541" s="227"/>
      <c r="O541" s="226"/>
      <c r="P541" s="52"/>
      <c r="Q541" s="154"/>
      <c r="R541" s="227"/>
      <c r="S541" s="226"/>
      <c r="T541" s="52"/>
      <c r="U541" s="154"/>
      <c r="V541" s="227"/>
      <c r="W541" s="226"/>
      <c r="X541" s="52"/>
      <c r="Y541" s="154"/>
      <c r="Z541" s="227"/>
      <c r="AA541" s="226"/>
      <c r="AB541" s="52"/>
      <c r="AC541" s="154"/>
      <c r="AD541" s="227"/>
      <c r="AE541" s="226"/>
      <c r="AF541" s="52"/>
      <c r="AG541" s="154"/>
      <c r="AH541" s="227"/>
      <c r="AI541" s="226"/>
      <c r="AJ541" s="52"/>
      <c r="AK541" s="154"/>
      <c r="AL541" s="227"/>
      <c r="AM541" s="226"/>
      <c r="AN541" s="52"/>
      <c r="AO541" s="154"/>
      <c r="AP541" s="227"/>
      <c r="AQ541" s="226"/>
      <c r="AR541" s="52"/>
      <c r="AS541" s="154"/>
      <c r="AT541" s="227"/>
      <c r="AU541" s="226"/>
      <c r="AV541" s="52"/>
      <c r="AW541" s="154"/>
      <c r="AX541" s="227"/>
      <c r="AY541" s="226"/>
      <c r="AZ541" s="52"/>
      <c r="BA541" s="154"/>
      <c r="BB541" s="267"/>
      <c r="BC541" s="34"/>
      <c r="BD541" s="608"/>
      <c r="BE541" s="608"/>
      <c r="BF541" s="608"/>
      <c r="BG541" s="608"/>
      <c r="BH541" s="608"/>
      <c r="BI541" s="608"/>
      <c r="BJ541" s="608"/>
      <c r="BK541" s="608"/>
      <c r="BL541" s="608"/>
      <c r="BM541" s="131"/>
      <c r="BN541" s="608"/>
    </row>
    <row r="542" spans="1:69" ht="12.75" customHeight="1" x14ac:dyDescent="0.2">
      <c r="A542" s="170"/>
      <c r="B542" s="128"/>
      <c r="C542" s="577">
        <f>'General Fund Budget Summary'!A124</f>
        <v>54080</v>
      </c>
      <c r="D542" s="600" t="str">
        <f>'General Fund Budget Summary'!B124</f>
        <v>CO FF Heart Benefit Trust</v>
      </c>
      <c r="E542" s="601"/>
      <c r="F542" s="602"/>
      <c r="G542" s="603"/>
      <c r="H542" s="604"/>
      <c r="I542" s="605"/>
      <c r="J542" s="606"/>
      <c r="K542" s="603"/>
      <c r="L542" s="604"/>
      <c r="M542" s="605"/>
      <c r="N542" s="606"/>
      <c r="O542" s="603"/>
      <c r="P542" s="604"/>
      <c r="Q542" s="605"/>
      <c r="R542" s="606"/>
      <c r="S542" s="603"/>
      <c r="T542" s="604"/>
      <c r="U542" s="605"/>
      <c r="V542" s="606"/>
      <c r="W542" s="603"/>
      <c r="X542" s="604"/>
      <c r="Y542" s="605"/>
      <c r="Z542" s="606"/>
      <c r="AA542" s="603"/>
      <c r="AB542" s="604"/>
      <c r="AC542" s="605"/>
      <c r="AD542" s="606"/>
      <c r="AE542" s="603"/>
      <c r="AF542" s="604"/>
      <c r="AG542" s="605"/>
      <c r="AH542" s="606"/>
      <c r="AI542" s="603"/>
      <c r="AJ542" s="604"/>
      <c r="AK542" s="605"/>
      <c r="AL542" s="606"/>
      <c r="AM542" s="603"/>
      <c r="AN542" s="604"/>
      <c r="AO542" s="605"/>
      <c r="AP542" s="606"/>
      <c r="AQ542" s="603"/>
      <c r="AR542" s="604"/>
      <c r="AS542" s="605"/>
      <c r="AT542" s="606"/>
      <c r="AU542" s="603"/>
      <c r="AV542" s="604"/>
      <c r="AW542" s="605"/>
      <c r="AX542" s="606"/>
      <c r="AY542" s="603"/>
      <c r="AZ542" s="604"/>
      <c r="BA542" s="605"/>
      <c r="BB542" s="607"/>
      <c r="BC542" s="34"/>
      <c r="BD542" s="608"/>
      <c r="BE542" s="608"/>
      <c r="BF542" s="608"/>
      <c r="BG542" s="608"/>
      <c r="BH542" s="608"/>
      <c r="BI542" s="608"/>
      <c r="BJ542" s="608"/>
      <c r="BK542" s="608"/>
      <c r="BL542" s="608"/>
      <c r="BM542" s="131"/>
      <c r="BN542" s="608"/>
      <c r="BO542" s="409"/>
      <c r="BP542" s="409"/>
      <c r="BQ542" s="409"/>
    </row>
    <row r="543" spans="1:69" ht="5.0999999999999996" customHeight="1" x14ac:dyDescent="0.2">
      <c r="A543" s="170"/>
      <c r="B543" s="128"/>
      <c r="C543" s="609"/>
      <c r="D543" s="610"/>
      <c r="E543" s="611"/>
      <c r="F543" s="612"/>
      <c r="G543" s="603"/>
      <c r="H543" s="604"/>
      <c r="I543" s="605"/>
      <c r="J543" s="606"/>
      <c r="K543" s="603"/>
      <c r="L543" s="604"/>
      <c r="M543" s="605"/>
      <c r="N543" s="606"/>
      <c r="O543" s="603"/>
      <c r="P543" s="604"/>
      <c r="Q543" s="605"/>
      <c r="R543" s="606"/>
      <c r="S543" s="603"/>
      <c r="T543" s="604"/>
      <c r="U543" s="605"/>
      <c r="V543" s="606"/>
      <c r="W543" s="603"/>
      <c r="X543" s="604"/>
      <c r="Y543" s="605"/>
      <c r="Z543" s="606"/>
      <c r="AA543" s="603"/>
      <c r="AB543" s="604"/>
      <c r="AC543" s="605"/>
      <c r="AD543" s="606"/>
      <c r="AE543" s="603"/>
      <c r="AF543" s="604"/>
      <c r="AG543" s="605"/>
      <c r="AH543" s="606"/>
      <c r="AI543" s="603"/>
      <c r="AJ543" s="604"/>
      <c r="AK543" s="605"/>
      <c r="AL543" s="606"/>
      <c r="AM543" s="603"/>
      <c r="AN543" s="604"/>
      <c r="AO543" s="605"/>
      <c r="AP543" s="606"/>
      <c r="AQ543" s="603"/>
      <c r="AR543" s="604"/>
      <c r="AS543" s="605"/>
      <c r="AT543" s="606"/>
      <c r="AU543" s="603"/>
      <c r="AV543" s="604"/>
      <c r="AW543" s="605"/>
      <c r="AX543" s="606"/>
      <c r="AY543" s="603"/>
      <c r="AZ543" s="604"/>
      <c r="BA543" s="605"/>
      <c r="BB543" s="607"/>
      <c r="BC543" s="34"/>
      <c r="BD543" s="613"/>
      <c r="BE543" s="608"/>
      <c r="BF543" s="613"/>
      <c r="BG543" s="608"/>
      <c r="BH543" s="613"/>
      <c r="BI543" s="608"/>
      <c r="BJ543" s="613"/>
      <c r="BK543" s="608"/>
      <c r="BL543" s="613"/>
      <c r="BM543" s="131"/>
      <c r="BN543" s="613"/>
      <c r="BO543" s="409"/>
      <c r="BP543" s="409"/>
      <c r="BQ543" s="409"/>
    </row>
    <row r="544" spans="1:69" ht="12.75" customHeight="1" x14ac:dyDescent="0.2">
      <c r="A544" s="170"/>
      <c r="B544" s="128"/>
      <c r="C544" s="614">
        <f>'General Fund Budget Summary'!A124</f>
        <v>54080</v>
      </c>
      <c r="D544" s="615"/>
      <c r="E544" s="630" t="str">
        <f>'General Fund Budget Summary'!B124</f>
        <v>CO FF Heart Benefit Trust</v>
      </c>
      <c r="F544" s="738" t="s">
        <v>576</v>
      </c>
      <c r="G544" s="617">
        <v>3</v>
      </c>
      <c r="H544" s="105" t="s">
        <v>100</v>
      </c>
      <c r="I544" s="618">
        <v>175</v>
      </c>
      <c r="J544" s="619">
        <f>I544*G544</f>
        <v>525</v>
      </c>
      <c r="K544" s="617">
        <v>1</v>
      </c>
      <c r="L544" s="248" t="str">
        <f>H544</f>
        <v>Admin</v>
      </c>
      <c r="M544" s="410">
        <v>0</v>
      </c>
      <c r="N544" s="212">
        <f>M544*K544</f>
        <v>0</v>
      </c>
      <c r="O544" s="211">
        <v>1</v>
      </c>
      <c r="P544" s="248" t="str">
        <f>L544</f>
        <v>Admin</v>
      </c>
      <c r="Q544" s="410">
        <v>0</v>
      </c>
      <c r="R544" s="212">
        <f>Q544*O544</f>
        <v>0</v>
      </c>
      <c r="S544" s="211">
        <v>1</v>
      </c>
      <c r="T544" s="248" t="str">
        <f>P544</f>
        <v>Admin</v>
      </c>
      <c r="U544" s="410">
        <v>0</v>
      </c>
      <c r="V544" s="212">
        <f>U544*S544</f>
        <v>0</v>
      </c>
      <c r="W544" s="211">
        <v>1</v>
      </c>
      <c r="X544" s="248" t="str">
        <f>T544</f>
        <v>Admin</v>
      </c>
      <c r="Y544" s="410">
        <v>0</v>
      </c>
      <c r="Z544" s="212">
        <f>Y544*W544</f>
        <v>0</v>
      </c>
      <c r="AA544" s="211">
        <v>1</v>
      </c>
      <c r="AB544" s="248" t="str">
        <f>X544</f>
        <v>Admin</v>
      </c>
      <c r="AC544" s="410">
        <v>0</v>
      </c>
      <c r="AD544" s="212">
        <f>AC544*AA544</f>
        <v>0</v>
      </c>
      <c r="AE544" s="211">
        <v>1</v>
      </c>
      <c r="AF544" s="248" t="str">
        <f>AB544</f>
        <v>Admin</v>
      </c>
      <c r="AG544" s="410">
        <v>0</v>
      </c>
      <c r="AH544" s="212">
        <f>AG544*AE544</f>
        <v>0</v>
      </c>
      <c r="AI544" s="211">
        <v>1</v>
      </c>
      <c r="AJ544" s="248" t="str">
        <f>AF544</f>
        <v>Admin</v>
      </c>
      <c r="AK544" s="410">
        <v>0</v>
      </c>
      <c r="AL544" s="212">
        <f>AK544*AI544</f>
        <v>0</v>
      </c>
      <c r="AM544" s="211">
        <v>1</v>
      </c>
      <c r="AN544" s="248" t="str">
        <f>AJ544</f>
        <v>Admin</v>
      </c>
      <c r="AO544" s="410">
        <v>0</v>
      </c>
      <c r="AP544" s="212">
        <f>AO544*AM544</f>
        <v>0</v>
      </c>
      <c r="AQ544" s="211">
        <v>1</v>
      </c>
      <c r="AR544" s="248" t="str">
        <f>AN544</f>
        <v>Admin</v>
      </c>
      <c r="AS544" s="410">
        <v>0</v>
      </c>
      <c r="AT544" s="212">
        <f>AS544*AQ544</f>
        <v>0</v>
      </c>
      <c r="AU544" s="211">
        <v>1</v>
      </c>
      <c r="AV544" s="248" t="str">
        <f>AR544</f>
        <v>Admin</v>
      </c>
      <c r="AW544" s="410">
        <v>0</v>
      </c>
      <c r="AX544" s="212">
        <f>AW544*AU544</f>
        <v>0</v>
      </c>
      <c r="AY544" s="211">
        <v>1</v>
      </c>
      <c r="AZ544" s="248" t="str">
        <f>AV544</f>
        <v>Admin</v>
      </c>
      <c r="BA544" s="410">
        <v>0</v>
      </c>
      <c r="BB544" s="620">
        <f>BA544*AY544</f>
        <v>0</v>
      </c>
      <c r="BC544" s="34"/>
      <c r="BD544" s="621">
        <f>SUM(BB544,AX544,AT544,AP544,AL544,AH544,AD544,Z544,R544,N544,J544,V544,)</f>
        <v>525</v>
      </c>
      <c r="BE544" s="608"/>
      <c r="BF544" s="621">
        <v>525</v>
      </c>
      <c r="BG544" s="608"/>
      <c r="BH544" s="621">
        <v>0</v>
      </c>
      <c r="BI544" s="608"/>
      <c r="BJ544" s="621">
        <f>SUM(BF544,BH544)</f>
        <v>525</v>
      </c>
      <c r="BK544" s="608"/>
      <c r="BL544" s="621">
        <v>1138</v>
      </c>
      <c r="BM544" s="131"/>
      <c r="BN544" s="621">
        <v>0</v>
      </c>
      <c r="BO544" s="409"/>
      <c r="BP544" s="409"/>
      <c r="BQ544" s="409"/>
    </row>
    <row r="545" spans="1:69" x14ac:dyDescent="0.2">
      <c r="A545" s="170"/>
      <c r="B545" s="128"/>
      <c r="C545" s="41"/>
      <c r="D545" s="42"/>
      <c r="E545" s="461"/>
      <c r="F545" s="616"/>
      <c r="G545" s="617"/>
      <c r="H545" s="591"/>
      <c r="I545" s="618"/>
      <c r="J545" s="619">
        <f>I545*G545</f>
        <v>0</v>
      </c>
      <c r="K545" s="617"/>
      <c r="L545" s="594">
        <f>H545</f>
        <v>0</v>
      </c>
      <c r="M545" s="592"/>
      <c r="N545" s="593">
        <f>M545*K545</f>
        <v>0</v>
      </c>
      <c r="O545" s="590"/>
      <c r="P545" s="594">
        <f>L545</f>
        <v>0</v>
      </c>
      <c r="Q545" s="592"/>
      <c r="R545" s="593">
        <f>Q545*O545</f>
        <v>0</v>
      </c>
      <c r="S545" s="590"/>
      <c r="T545" s="594">
        <f>P545</f>
        <v>0</v>
      </c>
      <c r="U545" s="592"/>
      <c r="V545" s="593">
        <f>U545*S545</f>
        <v>0</v>
      </c>
      <c r="W545" s="590"/>
      <c r="X545" s="594">
        <f>T545</f>
        <v>0</v>
      </c>
      <c r="Y545" s="592"/>
      <c r="Z545" s="593">
        <f>Y545*W545</f>
        <v>0</v>
      </c>
      <c r="AA545" s="590"/>
      <c r="AB545" s="594">
        <f>X545</f>
        <v>0</v>
      </c>
      <c r="AC545" s="592"/>
      <c r="AD545" s="593">
        <f>AC545*AA545</f>
        <v>0</v>
      </c>
      <c r="AE545" s="590"/>
      <c r="AF545" s="594">
        <f>AB545</f>
        <v>0</v>
      </c>
      <c r="AG545" s="592"/>
      <c r="AH545" s="593">
        <f>AG545*AE545</f>
        <v>0</v>
      </c>
      <c r="AI545" s="590"/>
      <c r="AJ545" s="594">
        <f>AF545</f>
        <v>0</v>
      </c>
      <c r="AK545" s="592"/>
      <c r="AL545" s="593">
        <f>AK545*AI545</f>
        <v>0</v>
      </c>
      <c r="AM545" s="590"/>
      <c r="AN545" s="594">
        <f>AJ545</f>
        <v>0</v>
      </c>
      <c r="AO545" s="592"/>
      <c r="AP545" s="593">
        <f>AO545*AM545</f>
        <v>0</v>
      </c>
      <c r="AQ545" s="590"/>
      <c r="AR545" s="594">
        <f>AN545</f>
        <v>0</v>
      </c>
      <c r="AS545" s="592"/>
      <c r="AT545" s="593">
        <f>AS545*AQ545</f>
        <v>0</v>
      </c>
      <c r="AU545" s="590"/>
      <c r="AV545" s="594">
        <f>AR545</f>
        <v>0</v>
      </c>
      <c r="AW545" s="592"/>
      <c r="AX545" s="593">
        <f>AW545*AU545</f>
        <v>0</v>
      </c>
      <c r="AY545" s="590"/>
      <c r="AZ545" s="594">
        <f>AV545</f>
        <v>0</v>
      </c>
      <c r="BA545" s="618"/>
      <c r="BB545" s="620">
        <f>BA545*AY545</f>
        <v>0</v>
      </c>
      <c r="BC545" s="34"/>
      <c r="BD545" s="622">
        <f>SUM(BB545,AX545,AT545,AP545,AL545,AH545,AD545,Z545,R545,N545,J545,V545,)</f>
        <v>0</v>
      </c>
      <c r="BE545" s="623"/>
      <c r="BF545" s="622">
        <v>0</v>
      </c>
      <c r="BG545" s="623"/>
      <c r="BH545" s="622">
        <v>0</v>
      </c>
      <c r="BI545" s="623"/>
      <c r="BJ545" s="622">
        <v>0</v>
      </c>
      <c r="BK545" s="623"/>
      <c r="BL545" s="622">
        <v>0</v>
      </c>
      <c r="BM545" s="131"/>
      <c r="BN545" s="622"/>
      <c r="BO545" s="409"/>
      <c r="BP545" s="409"/>
      <c r="BQ545" s="409"/>
    </row>
    <row r="546" spans="1:69" x14ac:dyDescent="0.2">
      <c r="A546" s="170"/>
      <c r="B546" s="128"/>
      <c r="C546" s="41"/>
      <c r="D546" s="42"/>
      <c r="E546" s="42"/>
      <c r="F546" s="616"/>
      <c r="G546" s="617"/>
      <c r="H546" s="106"/>
      <c r="I546" s="618"/>
      <c r="J546" s="619">
        <f>I546*G546</f>
        <v>0</v>
      </c>
      <c r="K546" s="617"/>
      <c r="L546" s="249">
        <f>H546</f>
        <v>0</v>
      </c>
      <c r="M546" s="411"/>
      <c r="N546" s="214">
        <f>M546*K546</f>
        <v>0</v>
      </c>
      <c r="O546" s="213"/>
      <c r="P546" s="249">
        <f>L546</f>
        <v>0</v>
      </c>
      <c r="Q546" s="411"/>
      <c r="R546" s="214">
        <f>Q546*O546</f>
        <v>0</v>
      </c>
      <c r="S546" s="213"/>
      <c r="T546" s="249">
        <f>P546</f>
        <v>0</v>
      </c>
      <c r="U546" s="411"/>
      <c r="V546" s="214">
        <f>U546*S546</f>
        <v>0</v>
      </c>
      <c r="W546" s="213"/>
      <c r="X546" s="249">
        <f>T546</f>
        <v>0</v>
      </c>
      <c r="Y546" s="411"/>
      <c r="Z546" s="214">
        <f>Y546*W546</f>
        <v>0</v>
      </c>
      <c r="AA546" s="213"/>
      <c r="AB546" s="249">
        <f>X546</f>
        <v>0</v>
      </c>
      <c r="AC546" s="411"/>
      <c r="AD546" s="214">
        <f>AC546*AA546</f>
        <v>0</v>
      </c>
      <c r="AE546" s="213"/>
      <c r="AF546" s="249">
        <f>AB546</f>
        <v>0</v>
      </c>
      <c r="AG546" s="411"/>
      <c r="AH546" s="214">
        <f>AG546*AE546</f>
        <v>0</v>
      </c>
      <c r="AI546" s="213"/>
      <c r="AJ546" s="249">
        <f>AF546</f>
        <v>0</v>
      </c>
      <c r="AK546" s="411"/>
      <c r="AL546" s="214">
        <f>AK546*AI546</f>
        <v>0</v>
      </c>
      <c r="AM546" s="213"/>
      <c r="AN546" s="249">
        <f>AJ546</f>
        <v>0</v>
      </c>
      <c r="AO546" s="411"/>
      <c r="AP546" s="214">
        <f>AO546*AM546</f>
        <v>0</v>
      </c>
      <c r="AQ546" s="213"/>
      <c r="AR546" s="249">
        <f>AN546</f>
        <v>0</v>
      </c>
      <c r="AS546" s="411"/>
      <c r="AT546" s="214">
        <f>AS546*AQ546</f>
        <v>0</v>
      </c>
      <c r="AU546" s="213"/>
      <c r="AV546" s="249">
        <f>AR546</f>
        <v>0</v>
      </c>
      <c r="AW546" s="411"/>
      <c r="AX546" s="214">
        <f>AW546*AU546</f>
        <v>0</v>
      </c>
      <c r="AY546" s="213"/>
      <c r="AZ546" s="249">
        <f>AV546</f>
        <v>0</v>
      </c>
      <c r="BA546" s="618"/>
      <c r="BB546" s="620">
        <f>BA546*AY546</f>
        <v>0</v>
      </c>
      <c r="BC546" s="34"/>
      <c r="BD546" s="622">
        <f>SUM(BB546,AX546,AT546,AP546,AL546,AH546,AD546,Z546,R546,N546,J546,V546,)</f>
        <v>0</v>
      </c>
      <c r="BE546" s="623"/>
      <c r="BF546" s="622">
        <v>0</v>
      </c>
      <c r="BG546" s="623"/>
      <c r="BH546" s="622">
        <v>0</v>
      </c>
      <c r="BI546" s="623"/>
      <c r="BJ546" s="622">
        <v>0</v>
      </c>
      <c r="BK546" s="623"/>
      <c r="BL546" s="622">
        <v>0</v>
      </c>
      <c r="BM546" s="131"/>
      <c r="BN546" s="622"/>
    </row>
    <row r="547" spans="1:69" x14ac:dyDescent="0.2">
      <c r="A547" s="170"/>
      <c r="B547" s="128"/>
      <c r="C547" s="41"/>
      <c r="D547" s="42"/>
      <c r="E547" s="42"/>
      <c r="F547" s="616"/>
      <c r="G547" s="617"/>
      <c r="H547" s="106"/>
      <c r="I547" s="618"/>
      <c r="J547" s="619">
        <f>G547*I547</f>
        <v>0</v>
      </c>
      <c r="K547" s="617"/>
      <c r="L547" s="249">
        <f>H547</f>
        <v>0</v>
      </c>
      <c r="M547" s="411"/>
      <c r="N547" s="214">
        <f>M547*K547</f>
        <v>0</v>
      </c>
      <c r="O547" s="213"/>
      <c r="P547" s="249">
        <f>L547</f>
        <v>0</v>
      </c>
      <c r="Q547" s="411"/>
      <c r="R547" s="214">
        <f>Q547*O547</f>
        <v>0</v>
      </c>
      <c r="S547" s="213"/>
      <c r="T547" s="249">
        <f>P547</f>
        <v>0</v>
      </c>
      <c r="U547" s="411"/>
      <c r="V547" s="214">
        <f>U547*S547</f>
        <v>0</v>
      </c>
      <c r="W547" s="213"/>
      <c r="X547" s="249">
        <f>T547</f>
        <v>0</v>
      </c>
      <c r="Y547" s="411"/>
      <c r="Z547" s="214">
        <f>Y547*W547</f>
        <v>0</v>
      </c>
      <c r="AA547" s="213"/>
      <c r="AB547" s="249">
        <f>X547</f>
        <v>0</v>
      </c>
      <c r="AC547" s="411"/>
      <c r="AD547" s="214">
        <f>AC547*AA547</f>
        <v>0</v>
      </c>
      <c r="AE547" s="213"/>
      <c r="AF547" s="249">
        <f>AB547</f>
        <v>0</v>
      </c>
      <c r="AG547" s="411"/>
      <c r="AH547" s="214">
        <f>AG547*AE547</f>
        <v>0</v>
      </c>
      <c r="AI547" s="213"/>
      <c r="AJ547" s="249">
        <f>AF547</f>
        <v>0</v>
      </c>
      <c r="AK547" s="411"/>
      <c r="AL547" s="214">
        <f>AK547*AI547</f>
        <v>0</v>
      </c>
      <c r="AM547" s="213"/>
      <c r="AN547" s="249">
        <f>AJ547</f>
        <v>0</v>
      </c>
      <c r="AO547" s="411"/>
      <c r="AP547" s="214">
        <f>AO547*AM547</f>
        <v>0</v>
      </c>
      <c r="AQ547" s="213"/>
      <c r="AR547" s="249">
        <f>AN547</f>
        <v>0</v>
      </c>
      <c r="AS547" s="411"/>
      <c r="AT547" s="214">
        <f>AS547*AQ547</f>
        <v>0</v>
      </c>
      <c r="AU547" s="213"/>
      <c r="AV547" s="249">
        <f>AR547</f>
        <v>0</v>
      </c>
      <c r="AW547" s="411"/>
      <c r="AX547" s="214">
        <f>AW547*AU547</f>
        <v>0</v>
      </c>
      <c r="AY547" s="213"/>
      <c r="AZ547" s="249">
        <f>AV547</f>
        <v>0</v>
      </c>
      <c r="BA547" s="618"/>
      <c r="BB547" s="620">
        <f>AY547*BA547</f>
        <v>0</v>
      </c>
      <c r="BC547" s="34"/>
      <c r="BD547" s="622">
        <f>SUM(BB547,AX547,AT547,AP547,AL547,AH547,AD547,Z547,R547,N547,J547,V547,)</f>
        <v>0</v>
      </c>
      <c r="BE547" s="623"/>
      <c r="BF547" s="622">
        <v>0</v>
      </c>
      <c r="BG547" s="623"/>
      <c r="BH547" s="622">
        <v>0</v>
      </c>
      <c r="BI547" s="623"/>
      <c r="BJ547" s="622">
        <v>0</v>
      </c>
      <c r="BK547" s="623"/>
      <c r="BL547" s="622">
        <v>0</v>
      </c>
      <c r="BM547" s="131"/>
      <c r="BN547" s="622"/>
    </row>
    <row r="548" spans="1:69" s="395" customFormat="1" ht="12.75" customHeight="1" x14ac:dyDescent="0.2">
      <c r="A548" s="444"/>
      <c r="B548" s="445"/>
      <c r="C548" s="462"/>
      <c r="D548" s="463"/>
      <c r="E548" s="463"/>
      <c r="F548" s="631"/>
      <c r="G548" s="632"/>
      <c r="H548" s="633"/>
      <c r="I548" s="104" t="s">
        <v>132</v>
      </c>
      <c r="J548" s="634">
        <f>SUM(J544:J547)</f>
        <v>525</v>
      </c>
      <c r="K548" s="632"/>
      <c r="L548" s="633"/>
      <c r="M548" s="104" t="s">
        <v>118</v>
      </c>
      <c r="N548" s="634">
        <f>SUM(N544:N547)</f>
        <v>0</v>
      </c>
      <c r="O548" s="632"/>
      <c r="P548" s="633"/>
      <c r="Q548" s="625" t="s">
        <v>119</v>
      </c>
      <c r="R548" s="634">
        <f>SUM(R544:R547)</f>
        <v>0</v>
      </c>
      <c r="S548" s="632"/>
      <c r="T548" s="633"/>
      <c r="U548" s="625" t="s">
        <v>120</v>
      </c>
      <c r="V548" s="634">
        <f>SUM(V544:V547)</f>
        <v>0</v>
      </c>
      <c r="W548" s="632"/>
      <c r="X548" s="633"/>
      <c r="Y548" s="625" t="s">
        <v>121</v>
      </c>
      <c r="Z548" s="634">
        <f>SUM(Z544:Z547)</f>
        <v>0</v>
      </c>
      <c r="AA548" s="632"/>
      <c r="AB548" s="633"/>
      <c r="AC548" s="625" t="s">
        <v>122</v>
      </c>
      <c r="AD548" s="634">
        <f>SUM(AD544:AD547)</f>
        <v>0</v>
      </c>
      <c r="AE548" s="632"/>
      <c r="AF548" s="633"/>
      <c r="AG548" s="625" t="s">
        <v>123</v>
      </c>
      <c r="AH548" s="634">
        <f>SUM(AH544:AH547)</f>
        <v>0</v>
      </c>
      <c r="AI548" s="632"/>
      <c r="AJ548" s="633"/>
      <c r="AK548" s="625" t="s">
        <v>124</v>
      </c>
      <c r="AL548" s="634">
        <f>SUM(AL544:AL547)</f>
        <v>0</v>
      </c>
      <c r="AM548" s="632"/>
      <c r="AN548" s="633"/>
      <c r="AO548" s="625" t="s">
        <v>125</v>
      </c>
      <c r="AP548" s="634">
        <f>SUM(AP544:AP547)</f>
        <v>0</v>
      </c>
      <c r="AQ548" s="632"/>
      <c r="AR548" s="633"/>
      <c r="AS548" s="625" t="s">
        <v>126</v>
      </c>
      <c r="AT548" s="634">
        <f>SUM(AT544:AT547)</f>
        <v>0</v>
      </c>
      <c r="AU548" s="632"/>
      <c r="AV548" s="633"/>
      <c r="AW548" s="625" t="s">
        <v>127</v>
      </c>
      <c r="AX548" s="634">
        <f>SUM(AX544:AX547)</f>
        <v>0</v>
      </c>
      <c r="AY548" s="632"/>
      <c r="AZ548" s="633"/>
      <c r="BA548" s="625" t="s">
        <v>128</v>
      </c>
      <c r="BB548" s="635">
        <f>SUM(BB544:BB547)</f>
        <v>0</v>
      </c>
      <c r="BC548" s="449"/>
      <c r="BD548" s="57">
        <f>SUM(BD544:BD547)</f>
        <v>525</v>
      </c>
      <c r="BE548" s="11"/>
      <c r="BF548" s="57">
        <f>SUM(BF544:BF547)</f>
        <v>525</v>
      </c>
      <c r="BG548" s="11"/>
      <c r="BH548" s="57">
        <f>SUM(BH544:BH547)</f>
        <v>0</v>
      </c>
      <c r="BI548" s="11"/>
      <c r="BJ548" s="57">
        <f>SUM(BJ544:BJ547)</f>
        <v>525</v>
      </c>
      <c r="BK548" s="11"/>
      <c r="BL548" s="57">
        <v>1138</v>
      </c>
      <c r="BM548" s="127"/>
      <c r="BN548" s="57">
        <f>SUM(BN544:BN547)</f>
        <v>0</v>
      </c>
    </row>
    <row r="549" spans="1:69" s="27" customFormat="1" ht="5.0999999999999996" customHeight="1" x14ac:dyDescent="0.2">
      <c r="A549" s="170"/>
      <c r="B549" s="128"/>
      <c r="C549" s="32"/>
      <c r="F549" s="51"/>
      <c r="G549" s="226"/>
      <c r="H549" s="52"/>
      <c r="I549" s="154"/>
      <c r="J549" s="227"/>
      <c r="K549" s="226"/>
      <c r="L549" s="52"/>
      <c r="M549" s="154"/>
      <c r="N549" s="227"/>
      <c r="O549" s="226"/>
      <c r="P549" s="52"/>
      <c r="Q549" s="154"/>
      <c r="R549" s="227"/>
      <c r="S549" s="226"/>
      <c r="T549" s="52"/>
      <c r="U549" s="154"/>
      <c r="V549" s="227"/>
      <c r="W549" s="226"/>
      <c r="X549" s="52"/>
      <c r="Y549" s="154"/>
      <c r="Z549" s="227"/>
      <c r="AA549" s="226"/>
      <c r="AB549" s="52"/>
      <c r="AC549" s="154"/>
      <c r="AD549" s="227"/>
      <c r="AE549" s="226"/>
      <c r="AF549" s="52"/>
      <c r="AG549" s="154"/>
      <c r="AH549" s="227"/>
      <c r="AI549" s="226"/>
      <c r="AJ549" s="52"/>
      <c r="AK549" s="154"/>
      <c r="AL549" s="227"/>
      <c r="AM549" s="226"/>
      <c r="AN549" s="52"/>
      <c r="AO549" s="154"/>
      <c r="AP549" s="227"/>
      <c r="AQ549" s="226"/>
      <c r="AR549" s="52"/>
      <c r="AS549" s="154"/>
      <c r="AT549" s="227"/>
      <c r="AU549" s="226"/>
      <c r="AV549" s="52"/>
      <c r="AW549" s="154"/>
      <c r="AX549" s="227"/>
      <c r="AY549" s="226"/>
      <c r="AZ549" s="52"/>
      <c r="BA549" s="154"/>
      <c r="BB549" s="267"/>
      <c r="BC549" s="34"/>
      <c r="BD549" s="608"/>
      <c r="BE549" s="608"/>
      <c r="BF549" s="608"/>
      <c r="BG549" s="608"/>
      <c r="BH549" s="608"/>
      <c r="BI549" s="608"/>
      <c r="BJ549" s="608"/>
      <c r="BK549" s="608"/>
      <c r="BL549" s="608"/>
      <c r="BM549" s="131"/>
      <c r="BN549" s="608"/>
    </row>
    <row r="550" spans="1:69" s="409" customFormat="1" ht="12.75" customHeight="1" x14ac:dyDescent="0.2">
      <c r="A550" s="170"/>
      <c r="B550" s="128"/>
      <c r="C550" s="577">
        <f>'General Fund Budget Summary'!A127</f>
        <v>54000</v>
      </c>
      <c r="D550" s="600" t="str">
        <f>'General Fund Budget Summary'!B127</f>
        <v>Payroll &amp; Benefits Expense - Other</v>
      </c>
      <c r="E550" s="601"/>
      <c r="F550" s="602"/>
      <c r="G550" s="603"/>
      <c r="H550" s="604"/>
      <c r="I550" s="605"/>
      <c r="J550" s="606"/>
      <c r="K550" s="603"/>
      <c r="L550" s="604"/>
      <c r="M550" s="605"/>
      <c r="N550" s="606"/>
      <c r="O550" s="603"/>
      <c r="P550" s="604"/>
      <c r="Q550" s="605"/>
      <c r="R550" s="606"/>
      <c r="S550" s="603"/>
      <c r="T550" s="604"/>
      <c r="U550" s="605"/>
      <c r="V550" s="606"/>
      <c r="W550" s="603"/>
      <c r="X550" s="604"/>
      <c r="Y550" s="605"/>
      <c r="Z550" s="606"/>
      <c r="AA550" s="603"/>
      <c r="AB550" s="604"/>
      <c r="AC550" s="605"/>
      <c r="AD550" s="606"/>
      <c r="AE550" s="603"/>
      <c r="AF550" s="604"/>
      <c r="AG550" s="605"/>
      <c r="AH550" s="606"/>
      <c r="AI550" s="603"/>
      <c r="AJ550" s="604"/>
      <c r="AK550" s="605"/>
      <c r="AL550" s="606"/>
      <c r="AM550" s="603"/>
      <c r="AN550" s="604"/>
      <c r="AO550" s="605"/>
      <c r="AP550" s="606"/>
      <c r="AQ550" s="603"/>
      <c r="AR550" s="604"/>
      <c r="AS550" s="605"/>
      <c r="AT550" s="606"/>
      <c r="AU550" s="603"/>
      <c r="AV550" s="604"/>
      <c r="AW550" s="605"/>
      <c r="AX550" s="606"/>
      <c r="AY550" s="603"/>
      <c r="AZ550" s="604"/>
      <c r="BA550" s="605"/>
      <c r="BB550" s="607"/>
      <c r="BC550" s="34"/>
      <c r="BD550" s="608"/>
      <c r="BE550" s="608"/>
      <c r="BF550" s="608"/>
      <c r="BG550" s="608"/>
      <c r="BH550" s="608"/>
      <c r="BI550" s="608"/>
      <c r="BJ550" s="608"/>
      <c r="BK550" s="608"/>
      <c r="BL550" s="608"/>
      <c r="BM550" s="131"/>
      <c r="BN550" s="608"/>
    </row>
    <row r="551" spans="1:69" s="27" customFormat="1" ht="5.0999999999999996" customHeight="1" x14ac:dyDescent="0.2">
      <c r="A551" s="170"/>
      <c r="B551" s="128"/>
      <c r="C551" s="32"/>
      <c r="F551" s="51"/>
      <c r="G551" s="226"/>
      <c r="H551" s="52"/>
      <c r="I551" s="154"/>
      <c r="J551" s="227"/>
      <c r="K551" s="226"/>
      <c r="L551" s="52"/>
      <c r="M551" s="154"/>
      <c r="N551" s="227"/>
      <c r="O551" s="226"/>
      <c r="P551" s="52"/>
      <c r="Q551" s="154"/>
      <c r="R551" s="227"/>
      <c r="S551" s="226"/>
      <c r="T551" s="52"/>
      <c r="U551" s="154"/>
      <c r="V551" s="227"/>
      <c r="W551" s="226"/>
      <c r="X551" s="52"/>
      <c r="Y551" s="154"/>
      <c r="Z551" s="227"/>
      <c r="AA551" s="226"/>
      <c r="AB551" s="52"/>
      <c r="AC551" s="154"/>
      <c r="AD551" s="227"/>
      <c r="AE551" s="226"/>
      <c r="AF551" s="52"/>
      <c r="AG551" s="154"/>
      <c r="AH551" s="227"/>
      <c r="AI551" s="226"/>
      <c r="AJ551" s="52"/>
      <c r="AK551" s="154"/>
      <c r="AL551" s="227"/>
      <c r="AM551" s="226"/>
      <c r="AN551" s="52"/>
      <c r="AO551" s="154"/>
      <c r="AP551" s="227"/>
      <c r="AQ551" s="226"/>
      <c r="AR551" s="52"/>
      <c r="AS551" s="154"/>
      <c r="AT551" s="227"/>
      <c r="AU551" s="226"/>
      <c r="AV551" s="52"/>
      <c r="AW551" s="154"/>
      <c r="AX551" s="227"/>
      <c r="AY551" s="226"/>
      <c r="AZ551" s="52"/>
      <c r="BA551" s="154"/>
      <c r="BB551" s="267"/>
      <c r="BC551" s="34"/>
      <c r="BD551" s="608"/>
      <c r="BE551" s="608"/>
      <c r="BF551" s="608"/>
      <c r="BG551" s="608"/>
      <c r="BH551" s="608"/>
      <c r="BI551" s="608"/>
      <c r="BJ551" s="608"/>
      <c r="BK551" s="608"/>
      <c r="BL551" s="608"/>
      <c r="BM551" s="131"/>
      <c r="BN551" s="608"/>
    </row>
    <row r="552" spans="1:69" ht="12.75" customHeight="1" x14ac:dyDescent="0.2">
      <c r="A552" s="170"/>
      <c r="B552" s="128"/>
      <c r="C552" s="614">
        <f>'General Fund Budget Summary'!A125</f>
        <v>54090</v>
      </c>
      <c r="D552" s="615"/>
      <c r="E552" s="630" t="str">
        <f>'General Fund Budget Summary'!B125</f>
        <v>Employee Appreciation</v>
      </c>
      <c r="F552" s="616"/>
      <c r="G552" s="617"/>
      <c r="H552" s="105"/>
      <c r="I552" s="618"/>
      <c r="J552" s="619">
        <f>I552*G552</f>
        <v>0</v>
      </c>
      <c r="K552" s="617"/>
      <c r="L552" s="248">
        <f>H552</f>
        <v>0</v>
      </c>
      <c r="M552" s="410"/>
      <c r="N552" s="212">
        <f>M552*K552</f>
        <v>0</v>
      </c>
      <c r="O552" s="211"/>
      <c r="P552" s="248">
        <f>L552</f>
        <v>0</v>
      </c>
      <c r="Q552" s="410"/>
      <c r="R552" s="212">
        <f>Q552*O552</f>
        <v>0</v>
      </c>
      <c r="S552" s="211"/>
      <c r="T552" s="248">
        <f>P552</f>
        <v>0</v>
      </c>
      <c r="U552" s="410"/>
      <c r="V552" s="212">
        <f>U552*S552</f>
        <v>0</v>
      </c>
      <c r="W552" s="211"/>
      <c r="X552" s="248">
        <f>T552</f>
        <v>0</v>
      </c>
      <c r="Y552" s="410"/>
      <c r="Z552" s="212">
        <f>Y552*W552</f>
        <v>0</v>
      </c>
      <c r="AA552" s="211"/>
      <c r="AB552" s="248">
        <f>X552</f>
        <v>0</v>
      </c>
      <c r="AC552" s="410"/>
      <c r="AD552" s="212">
        <f>AC552*AA552</f>
        <v>0</v>
      </c>
      <c r="AE552" s="211"/>
      <c r="AF552" s="248">
        <f>AB552</f>
        <v>0</v>
      </c>
      <c r="AG552" s="410"/>
      <c r="AH552" s="212">
        <f>AG552*AE552</f>
        <v>0</v>
      </c>
      <c r="AI552" s="211"/>
      <c r="AJ552" s="248">
        <f>AF552</f>
        <v>0</v>
      </c>
      <c r="AK552" s="410"/>
      <c r="AL552" s="212">
        <f>AK552*AI552</f>
        <v>0</v>
      </c>
      <c r="AM552" s="211"/>
      <c r="AN552" s="248">
        <f>AJ552</f>
        <v>0</v>
      </c>
      <c r="AO552" s="410"/>
      <c r="AP552" s="212">
        <f>AO552*AM552</f>
        <v>0</v>
      </c>
      <c r="AQ552" s="211"/>
      <c r="AR552" s="248">
        <f>AN552</f>
        <v>0</v>
      </c>
      <c r="AS552" s="410"/>
      <c r="AT552" s="212">
        <f>AS552*AQ552</f>
        <v>0</v>
      </c>
      <c r="AU552" s="211"/>
      <c r="AV552" s="248">
        <f>AR552</f>
        <v>0</v>
      </c>
      <c r="AW552" s="410"/>
      <c r="AX552" s="212">
        <f>AW552*AU552</f>
        <v>0</v>
      </c>
      <c r="AY552" s="211"/>
      <c r="AZ552" s="248">
        <f>AV552</f>
        <v>0</v>
      </c>
      <c r="BA552" s="618"/>
      <c r="BB552" s="620">
        <f>BA552*AY552</f>
        <v>0</v>
      </c>
      <c r="BC552" s="34"/>
      <c r="BD552" s="621">
        <f>SUM(BB552,AX552,AT552,AP552,AL552,AH552,AD552,Z552,R552,N552,J552,V552,)</f>
        <v>0</v>
      </c>
      <c r="BE552" s="608"/>
      <c r="BF552" s="621">
        <v>758.43</v>
      </c>
      <c r="BG552" s="608"/>
      <c r="BH552" s="621">
        <v>0</v>
      </c>
      <c r="BI552" s="608"/>
      <c r="BJ552" s="621">
        <f>SUM(BF552,BH552)</f>
        <v>758.43</v>
      </c>
      <c r="BK552" s="608"/>
      <c r="BL552" s="621">
        <v>0</v>
      </c>
      <c r="BM552" s="131"/>
      <c r="BN552" s="621">
        <v>1726.87</v>
      </c>
    </row>
    <row r="553" spans="1:69" x14ac:dyDescent="0.2">
      <c r="A553" s="170"/>
      <c r="B553" s="128"/>
      <c r="C553" s="41"/>
      <c r="D553" s="42"/>
      <c r="E553" s="461"/>
      <c r="F553" s="616"/>
      <c r="G553" s="617"/>
      <c r="H553" s="591"/>
      <c r="I553" s="618"/>
      <c r="J553" s="619">
        <f>I553*G553</f>
        <v>0</v>
      </c>
      <c r="K553" s="617"/>
      <c r="L553" s="594">
        <f>H553</f>
        <v>0</v>
      </c>
      <c r="M553" s="592"/>
      <c r="N553" s="593">
        <f>M553*K553</f>
        <v>0</v>
      </c>
      <c r="O553" s="590"/>
      <c r="P553" s="594">
        <f>L553</f>
        <v>0</v>
      </c>
      <c r="Q553" s="592"/>
      <c r="R553" s="593">
        <f>Q553*O553</f>
        <v>0</v>
      </c>
      <c r="S553" s="590"/>
      <c r="T553" s="594">
        <f>P553</f>
        <v>0</v>
      </c>
      <c r="U553" s="592"/>
      <c r="V553" s="593">
        <f>U553*S553</f>
        <v>0</v>
      </c>
      <c r="W553" s="590"/>
      <c r="X553" s="594">
        <f>T553</f>
        <v>0</v>
      </c>
      <c r="Y553" s="592"/>
      <c r="Z553" s="593">
        <f>Y553*W553</f>
        <v>0</v>
      </c>
      <c r="AA553" s="590"/>
      <c r="AB553" s="594">
        <f>X553</f>
        <v>0</v>
      </c>
      <c r="AC553" s="592"/>
      <c r="AD553" s="593">
        <f>AC553*AA553</f>
        <v>0</v>
      </c>
      <c r="AE553" s="590"/>
      <c r="AF553" s="594">
        <f>AB553</f>
        <v>0</v>
      </c>
      <c r="AG553" s="592"/>
      <c r="AH553" s="593">
        <f>AG553*AE553</f>
        <v>0</v>
      </c>
      <c r="AI553" s="590"/>
      <c r="AJ553" s="594">
        <f>AF553</f>
        <v>0</v>
      </c>
      <c r="AK553" s="592"/>
      <c r="AL553" s="593">
        <f>AK553*AI553</f>
        <v>0</v>
      </c>
      <c r="AM553" s="590"/>
      <c r="AN553" s="594">
        <f>AJ553</f>
        <v>0</v>
      </c>
      <c r="AO553" s="592"/>
      <c r="AP553" s="593">
        <f>AO553*AM553</f>
        <v>0</v>
      </c>
      <c r="AQ553" s="590"/>
      <c r="AR553" s="594">
        <f>AN553</f>
        <v>0</v>
      </c>
      <c r="AS553" s="592"/>
      <c r="AT553" s="593">
        <f>AS553*AQ553</f>
        <v>0</v>
      </c>
      <c r="AU553" s="590"/>
      <c r="AV553" s="594">
        <f>AR553</f>
        <v>0</v>
      </c>
      <c r="AW553" s="592"/>
      <c r="AX553" s="593">
        <f>AW553*AU553</f>
        <v>0</v>
      </c>
      <c r="AY553" s="590"/>
      <c r="AZ553" s="594">
        <f>AV553</f>
        <v>0</v>
      </c>
      <c r="BA553" s="618"/>
      <c r="BB553" s="620">
        <f>BA553*AY553</f>
        <v>0</v>
      </c>
      <c r="BC553" s="34"/>
      <c r="BD553" s="622">
        <f>SUM(BB553,AX553,AT553,AP553,AL553,AH553,AD553,Z553,R553,N553,J553,V553,)</f>
        <v>0</v>
      </c>
      <c r="BE553" s="623"/>
      <c r="BF553" s="622">
        <v>0</v>
      </c>
      <c r="BG553" s="623"/>
      <c r="BH553" s="622">
        <v>0</v>
      </c>
      <c r="BI553" s="623"/>
      <c r="BJ553" s="622">
        <v>0</v>
      </c>
      <c r="BK553" s="623"/>
      <c r="BL553" s="622">
        <v>0</v>
      </c>
      <c r="BM553" s="131"/>
      <c r="BN553" s="622"/>
    </row>
    <row r="554" spans="1:69" x14ac:dyDescent="0.2">
      <c r="A554" s="170"/>
      <c r="B554" s="128"/>
      <c r="C554" s="41"/>
      <c r="D554" s="42"/>
      <c r="E554" s="42"/>
      <c r="F554" s="616"/>
      <c r="G554" s="617"/>
      <c r="H554" s="106"/>
      <c r="I554" s="618"/>
      <c r="J554" s="619">
        <f>I554*G554</f>
        <v>0</v>
      </c>
      <c r="K554" s="617"/>
      <c r="L554" s="249">
        <f>H554</f>
        <v>0</v>
      </c>
      <c r="M554" s="411"/>
      <c r="N554" s="214">
        <f>M554*K554</f>
        <v>0</v>
      </c>
      <c r="O554" s="213"/>
      <c r="P554" s="249">
        <f>L554</f>
        <v>0</v>
      </c>
      <c r="Q554" s="411"/>
      <c r="R554" s="214">
        <f>Q554*O554</f>
        <v>0</v>
      </c>
      <c r="S554" s="213"/>
      <c r="T554" s="249">
        <f>P554</f>
        <v>0</v>
      </c>
      <c r="U554" s="411"/>
      <c r="V554" s="214">
        <f>U554*S554</f>
        <v>0</v>
      </c>
      <c r="W554" s="213"/>
      <c r="X554" s="249">
        <f>T554</f>
        <v>0</v>
      </c>
      <c r="Y554" s="411"/>
      <c r="Z554" s="214">
        <f>Y554*W554</f>
        <v>0</v>
      </c>
      <c r="AA554" s="213"/>
      <c r="AB554" s="249">
        <f>X554</f>
        <v>0</v>
      </c>
      <c r="AC554" s="411"/>
      <c r="AD554" s="214">
        <f>AC554*AA554</f>
        <v>0</v>
      </c>
      <c r="AE554" s="213"/>
      <c r="AF554" s="249">
        <f>AB554</f>
        <v>0</v>
      </c>
      <c r="AG554" s="411"/>
      <c r="AH554" s="214">
        <f>AG554*AE554</f>
        <v>0</v>
      </c>
      <c r="AI554" s="213"/>
      <c r="AJ554" s="249">
        <f>AF554</f>
        <v>0</v>
      </c>
      <c r="AK554" s="411"/>
      <c r="AL554" s="214">
        <f>AK554*AI554</f>
        <v>0</v>
      </c>
      <c r="AM554" s="213"/>
      <c r="AN554" s="249">
        <f>AJ554</f>
        <v>0</v>
      </c>
      <c r="AO554" s="411"/>
      <c r="AP554" s="214">
        <f>AO554*AM554</f>
        <v>0</v>
      </c>
      <c r="AQ554" s="213"/>
      <c r="AR554" s="249">
        <f>AN554</f>
        <v>0</v>
      </c>
      <c r="AS554" s="411"/>
      <c r="AT554" s="214">
        <f>AS554*AQ554</f>
        <v>0</v>
      </c>
      <c r="AU554" s="213"/>
      <c r="AV554" s="249">
        <f>AR554</f>
        <v>0</v>
      </c>
      <c r="AW554" s="411"/>
      <c r="AX554" s="214">
        <f>AW554*AU554</f>
        <v>0</v>
      </c>
      <c r="AY554" s="213"/>
      <c r="AZ554" s="249">
        <f>AV554</f>
        <v>0</v>
      </c>
      <c r="BA554" s="618"/>
      <c r="BB554" s="620">
        <f>BA554*AY554</f>
        <v>0</v>
      </c>
      <c r="BC554" s="34"/>
      <c r="BD554" s="622">
        <f>SUM(BB554,AX554,AT554,AP554,AL554,AH554,AD554,Z554,R554,N554,J554,V554,)</f>
        <v>0</v>
      </c>
      <c r="BE554" s="623"/>
      <c r="BF554" s="622">
        <v>0</v>
      </c>
      <c r="BG554" s="623"/>
      <c r="BH554" s="622">
        <v>0</v>
      </c>
      <c r="BI554" s="623"/>
      <c r="BJ554" s="622">
        <v>0</v>
      </c>
      <c r="BK554" s="623"/>
      <c r="BL554" s="622">
        <v>0</v>
      </c>
      <c r="BM554" s="131"/>
      <c r="BN554" s="622"/>
    </row>
    <row r="555" spans="1:69" x14ac:dyDescent="0.2">
      <c r="A555" s="170"/>
      <c r="B555" s="128"/>
      <c r="C555" s="41"/>
      <c r="D555" s="42"/>
      <c r="E555" s="42"/>
      <c r="F555" s="616"/>
      <c r="G555" s="617"/>
      <c r="H555" s="106"/>
      <c r="I555" s="618"/>
      <c r="J555" s="619">
        <f>G555*I555</f>
        <v>0</v>
      </c>
      <c r="K555" s="617"/>
      <c r="L555" s="249">
        <f>H555</f>
        <v>0</v>
      </c>
      <c r="M555" s="411"/>
      <c r="N555" s="214">
        <f>M555*K555</f>
        <v>0</v>
      </c>
      <c r="O555" s="213"/>
      <c r="P555" s="249">
        <f>L555</f>
        <v>0</v>
      </c>
      <c r="Q555" s="411"/>
      <c r="R555" s="214">
        <f>Q555*O555</f>
        <v>0</v>
      </c>
      <c r="S555" s="213"/>
      <c r="T555" s="249">
        <f>P555</f>
        <v>0</v>
      </c>
      <c r="U555" s="411"/>
      <c r="V555" s="214">
        <f>U555*S555</f>
        <v>0</v>
      </c>
      <c r="W555" s="213"/>
      <c r="X555" s="249">
        <f>T555</f>
        <v>0</v>
      </c>
      <c r="Y555" s="411"/>
      <c r="Z555" s="214">
        <f>Y555*W555</f>
        <v>0</v>
      </c>
      <c r="AA555" s="213"/>
      <c r="AB555" s="249">
        <f>X555</f>
        <v>0</v>
      </c>
      <c r="AC555" s="411"/>
      <c r="AD555" s="214">
        <f>AC555*AA555</f>
        <v>0</v>
      </c>
      <c r="AE555" s="213"/>
      <c r="AF555" s="249">
        <f>AB555</f>
        <v>0</v>
      </c>
      <c r="AG555" s="411"/>
      <c r="AH555" s="214">
        <f>AG555*AE555</f>
        <v>0</v>
      </c>
      <c r="AI555" s="213"/>
      <c r="AJ555" s="249">
        <f>AF555</f>
        <v>0</v>
      </c>
      <c r="AK555" s="411"/>
      <c r="AL555" s="214">
        <f>AK555*AI555</f>
        <v>0</v>
      </c>
      <c r="AM555" s="213"/>
      <c r="AN555" s="249">
        <f>AJ555</f>
        <v>0</v>
      </c>
      <c r="AO555" s="411"/>
      <c r="AP555" s="214">
        <f>AO555*AM555</f>
        <v>0</v>
      </c>
      <c r="AQ555" s="213"/>
      <c r="AR555" s="249">
        <f>AN555</f>
        <v>0</v>
      </c>
      <c r="AS555" s="411"/>
      <c r="AT555" s="214">
        <f>AS555*AQ555</f>
        <v>0</v>
      </c>
      <c r="AU555" s="213"/>
      <c r="AV555" s="249">
        <f>AR555</f>
        <v>0</v>
      </c>
      <c r="AW555" s="411"/>
      <c r="AX555" s="214">
        <f>AW555*AU555</f>
        <v>0</v>
      </c>
      <c r="AY555" s="213"/>
      <c r="AZ555" s="249">
        <f>AV555</f>
        <v>0</v>
      </c>
      <c r="BA555" s="618"/>
      <c r="BB555" s="620">
        <f>AY555*BA555</f>
        <v>0</v>
      </c>
      <c r="BC555" s="34"/>
      <c r="BD555" s="622">
        <f>SUM(BB555,AX555,AT555,AP555,AL555,AH555,AD555,Z555,R555,N555,J555,V555,)</f>
        <v>0</v>
      </c>
      <c r="BE555" s="623"/>
      <c r="BF555" s="622">
        <v>0</v>
      </c>
      <c r="BG555" s="623"/>
      <c r="BH555" s="622">
        <v>0</v>
      </c>
      <c r="BI555" s="623"/>
      <c r="BJ555" s="622">
        <v>0</v>
      </c>
      <c r="BK555" s="623"/>
      <c r="BL555" s="622">
        <v>0</v>
      </c>
      <c r="BM555" s="131"/>
      <c r="BN555" s="622"/>
    </row>
    <row r="556" spans="1:69" s="395" customFormat="1" x14ac:dyDescent="0.2">
      <c r="A556" s="444"/>
      <c r="B556" s="445"/>
      <c r="C556" s="462"/>
      <c r="D556" s="463"/>
      <c r="E556" s="463"/>
      <c r="F556" s="631"/>
      <c r="G556" s="632"/>
      <c r="H556" s="633"/>
      <c r="I556" s="104" t="s">
        <v>132</v>
      </c>
      <c r="J556" s="634">
        <f>SUM(J552:J555)</f>
        <v>0</v>
      </c>
      <c r="K556" s="632"/>
      <c r="L556" s="633"/>
      <c r="M556" s="104" t="s">
        <v>118</v>
      </c>
      <c r="N556" s="634">
        <f>SUM(N552:N555)</f>
        <v>0</v>
      </c>
      <c r="O556" s="632"/>
      <c r="P556" s="633"/>
      <c r="Q556" s="625" t="s">
        <v>119</v>
      </c>
      <c r="R556" s="634">
        <f>SUM(R552:R555)</f>
        <v>0</v>
      </c>
      <c r="S556" s="632"/>
      <c r="T556" s="633"/>
      <c r="U556" s="625" t="s">
        <v>120</v>
      </c>
      <c r="V556" s="634">
        <f>SUM(V552:V555)</f>
        <v>0</v>
      </c>
      <c r="W556" s="632"/>
      <c r="X556" s="633"/>
      <c r="Y556" s="625" t="s">
        <v>121</v>
      </c>
      <c r="Z556" s="634">
        <f>SUM(Z552:Z555)</f>
        <v>0</v>
      </c>
      <c r="AA556" s="632"/>
      <c r="AB556" s="633"/>
      <c r="AC556" s="625" t="s">
        <v>122</v>
      </c>
      <c r="AD556" s="634">
        <f>SUM(AD552:AD555)</f>
        <v>0</v>
      </c>
      <c r="AE556" s="632"/>
      <c r="AF556" s="633"/>
      <c r="AG556" s="625" t="s">
        <v>123</v>
      </c>
      <c r="AH556" s="634">
        <f>SUM(AH552:AH555)</f>
        <v>0</v>
      </c>
      <c r="AI556" s="632"/>
      <c r="AJ556" s="633"/>
      <c r="AK556" s="625" t="s">
        <v>124</v>
      </c>
      <c r="AL556" s="634">
        <f>SUM(AL552:AL555)</f>
        <v>0</v>
      </c>
      <c r="AM556" s="632"/>
      <c r="AN556" s="633"/>
      <c r="AO556" s="625" t="s">
        <v>125</v>
      </c>
      <c r="AP556" s="634">
        <f>SUM(AP552:AP555)</f>
        <v>0</v>
      </c>
      <c r="AQ556" s="632"/>
      <c r="AR556" s="633"/>
      <c r="AS556" s="625" t="s">
        <v>126</v>
      </c>
      <c r="AT556" s="634">
        <f>SUM(AT552:AT555)</f>
        <v>0</v>
      </c>
      <c r="AU556" s="632"/>
      <c r="AV556" s="633"/>
      <c r="AW556" s="625" t="s">
        <v>127</v>
      </c>
      <c r="AX556" s="634">
        <f>SUM(AX552:AX555)</f>
        <v>0</v>
      </c>
      <c r="AY556" s="632"/>
      <c r="AZ556" s="633"/>
      <c r="BA556" s="625" t="s">
        <v>128</v>
      </c>
      <c r="BB556" s="635">
        <f>SUM(BB552:BB555)</f>
        <v>0</v>
      </c>
      <c r="BC556" s="449"/>
      <c r="BD556" s="57">
        <f>SUM(BD552:BD555)</f>
        <v>0</v>
      </c>
      <c r="BE556" s="11"/>
      <c r="BF556" s="57">
        <f>SUM(BF552:BF555)</f>
        <v>758.43</v>
      </c>
      <c r="BG556" s="11"/>
      <c r="BH556" s="57">
        <f>SUM(BH552:BH555)</f>
        <v>0</v>
      </c>
      <c r="BI556" s="11"/>
      <c r="BJ556" s="57">
        <f>SUM(BJ552:BJ555)</f>
        <v>758.43</v>
      </c>
      <c r="BK556" s="11"/>
      <c r="BL556" s="57">
        <v>0</v>
      </c>
      <c r="BM556" s="127"/>
      <c r="BN556" s="57">
        <f>SUM(BN552:BN555)</f>
        <v>1726.87</v>
      </c>
    </row>
    <row r="557" spans="1:69" s="27" customFormat="1" ht="5.0999999999999996" customHeight="1" x14ac:dyDescent="0.2">
      <c r="A557" s="170"/>
      <c r="B557" s="128"/>
      <c r="C557" s="32"/>
      <c r="F557" s="51"/>
      <c r="G557" s="226"/>
      <c r="H557" s="52"/>
      <c r="I557" s="154"/>
      <c r="J557" s="227"/>
      <c r="K557" s="226"/>
      <c r="L557" s="52"/>
      <c r="M557" s="154"/>
      <c r="N557" s="227"/>
      <c r="O557" s="226"/>
      <c r="P557" s="52"/>
      <c r="Q557" s="154"/>
      <c r="R557" s="227"/>
      <c r="S557" s="226"/>
      <c r="T557" s="52"/>
      <c r="U557" s="154"/>
      <c r="V557" s="227"/>
      <c r="W557" s="226"/>
      <c r="X557" s="52"/>
      <c r="Y557" s="154"/>
      <c r="Z557" s="227"/>
      <c r="AA557" s="226"/>
      <c r="AB557" s="52"/>
      <c r="AC557" s="154"/>
      <c r="AD557" s="227"/>
      <c r="AE557" s="226"/>
      <c r="AF557" s="52"/>
      <c r="AG557" s="154"/>
      <c r="AH557" s="227"/>
      <c r="AI557" s="226"/>
      <c r="AJ557" s="52"/>
      <c r="AK557" s="154"/>
      <c r="AL557" s="227"/>
      <c r="AM557" s="226"/>
      <c r="AN557" s="52"/>
      <c r="AO557" s="154"/>
      <c r="AP557" s="227"/>
      <c r="AQ557" s="226"/>
      <c r="AR557" s="52"/>
      <c r="AS557" s="154"/>
      <c r="AT557" s="227"/>
      <c r="AU557" s="226"/>
      <c r="AV557" s="52"/>
      <c r="AW557" s="154"/>
      <c r="AX557" s="227"/>
      <c r="AY557" s="226"/>
      <c r="AZ557" s="52"/>
      <c r="BA557" s="154"/>
      <c r="BB557" s="267"/>
      <c r="BC557" s="34"/>
      <c r="BD557" s="608"/>
      <c r="BE557" s="608"/>
      <c r="BF557" s="608"/>
      <c r="BG557" s="608"/>
      <c r="BH557" s="608"/>
      <c r="BI557" s="608"/>
      <c r="BJ557" s="608"/>
      <c r="BK557" s="608"/>
      <c r="BL557" s="608"/>
      <c r="BM557" s="131"/>
      <c r="BN557" s="608"/>
    </row>
    <row r="558" spans="1:69" s="409" customFormat="1" ht="12.75" customHeight="1" x14ac:dyDescent="0.2">
      <c r="A558" s="170"/>
      <c r="B558" s="128"/>
      <c r="C558" s="614">
        <v>54095</v>
      </c>
      <c r="D558" s="615"/>
      <c r="E558" s="630" t="s">
        <v>483</v>
      </c>
      <c r="F558" s="616"/>
      <c r="G558" s="617"/>
      <c r="H558" s="105"/>
      <c r="I558" s="618"/>
      <c r="J558" s="619">
        <f>I558*G558</f>
        <v>0</v>
      </c>
      <c r="K558" s="617"/>
      <c r="L558" s="248">
        <f>H558</f>
        <v>0</v>
      </c>
      <c r="M558" s="410"/>
      <c r="N558" s="212">
        <f>M558*K558</f>
        <v>0</v>
      </c>
      <c r="O558" s="211"/>
      <c r="P558" s="248">
        <f>L558</f>
        <v>0</v>
      </c>
      <c r="Q558" s="410"/>
      <c r="R558" s="212">
        <f>Q558*O558</f>
        <v>0</v>
      </c>
      <c r="S558" s="211"/>
      <c r="T558" s="248">
        <f>P558</f>
        <v>0</v>
      </c>
      <c r="U558" s="410"/>
      <c r="V558" s="212">
        <f>U558*S558</f>
        <v>0</v>
      </c>
      <c r="W558" s="211"/>
      <c r="X558" s="248">
        <f>T558</f>
        <v>0</v>
      </c>
      <c r="Y558" s="410"/>
      <c r="Z558" s="212">
        <f>Y558*W558</f>
        <v>0</v>
      </c>
      <c r="AA558" s="211"/>
      <c r="AB558" s="248">
        <f>X558</f>
        <v>0</v>
      </c>
      <c r="AC558" s="410"/>
      <c r="AD558" s="212">
        <f>AC558*AA558</f>
        <v>0</v>
      </c>
      <c r="AE558" s="211"/>
      <c r="AF558" s="248">
        <f>AB558</f>
        <v>0</v>
      </c>
      <c r="AG558" s="410"/>
      <c r="AH558" s="212">
        <f>AG558*AE558</f>
        <v>0</v>
      </c>
      <c r="AI558" s="211"/>
      <c r="AJ558" s="248">
        <f>AF558</f>
        <v>0</v>
      </c>
      <c r="AK558" s="410"/>
      <c r="AL558" s="212">
        <f>AK558*AI558</f>
        <v>0</v>
      </c>
      <c r="AM558" s="211"/>
      <c r="AN558" s="248">
        <f>AJ558</f>
        <v>0</v>
      </c>
      <c r="AO558" s="410"/>
      <c r="AP558" s="212">
        <f>AO558*AM558</f>
        <v>0</v>
      </c>
      <c r="AQ558" s="211"/>
      <c r="AR558" s="248">
        <f>AN558</f>
        <v>0</v>
      </c>
      <c r="AS558" s="410"/>
      <c r="AT558" s="212">
        <f>AS558*AQ558</f>
        <v>0</v>
      </c>
      <c r="AU558" s="211"/>
      <c r="AV558" s="248">
        <f>AR558</f>
        <v>0</v>
      </c>
      <c r="AW558" s="410"/>
      <c r="AX558" s="212">
        <f>AW558*AU558</f>
        <v>0</v>
      </c>
      <c r="AY558" s="211"/>
      <c r="AZ558" s="248">
        <f>AV558</f>
        <v>0</v>
      </c>
      <c r="BA558" s="618"/>
      <c r="BB558" s="620">
        <f>BA558*AY558</f>
        <v>0</v>
      </c>
      <c r="BC558" s="34"/>
      <c r="BD558" s="621">
        <f>SUM(BB558,AX558,AT558,AP558,AL558,AH558,AD558,Z558,R558,N558,J558,V558,)</f>
        <v>0</v>
      </c>
      <c r="BE558" s="608"/>
      <c r="BF558" s="621">
        <v>12.39</v>
      </c>
      <c r="BG558" s="608"/>
      <c r="BH558" s="621">
        <v>0</v>
      </c>
      <c r="BI558" s="608"/>
      <c r="BJ558" s="621">
        <f>SUM(BF558,BH558)</f>
        <v>12.39</v>
      </c>
      <c r="BK558" s="608"/>
      <c r="BL558" s="621">
        <v>0</v>
      </c>
      <c r="BM558" s="131"/>
      <c r="BN558" s="621">
        <v>22.75</v>
      </c>
    </row>
    <row r="559" spans="1:69" s="409" customFormat="1" x14ac:dyDescent="0.2">
      <c r="A559" s="170"/>
      <c r="B559" s="128"/>
      <c r="C559" s="41"/>
      <c r="D559" s="42"/>
      <c r="E559" s="461"/>
      <c r="F559" s="616"/>
      <c r="G559" s="617"/>
      <c r="H559" s="591"/>
      <c r="I559" s="618"/>
      <c r="J559" s="619">
        <f>I559*G559</f>
        <v>0</v>
      </c>
      <c r="K559" s="617"/>
      <c r="L559" s="594">
        <f>H559</f>
        <v>0</v>
      </c>
      <c r="M559" s="592"/>
      <c r="N559" s="593">
        <f>M559*K559</f>
        <v>0</v>
      </c>
      <c r="O559" s="590"/>
      <c r="P559" s="594">
        <f>L559</f>
        <v>0</v>
      </c>
      <c r="Q559" s="592"/>
      <c r="R559" s="593">
        <f>Q559*O559</f>
        <v>0</v>
      </c>
      <c r="S559" s="590"/>
      <c r="T559" s="594">
        <f>P559</f>
        <v>0</v>
      </c>
      <c r="U559" s="592"/>
      <c r="V559" s="593">
        <f>U559*S559</f>
        <v>0</v>
      </c>
      <c r="W559" s="590"/>
      <c r="X559" s="594">
        <f>T559</f>
        <v>0</v>
      </c>
      <c r="Y559" s="592"/>
      <c r="Z559" s="593">
        <f>Y559*W559</f>
        <v>0</v>
      </c>
      <c r="AA559" s="590"/>
      <c r="AB559" s="594">
        <f>X559</f>
        <v>0</v>
      </c>
      <c r="AC559" s="592"/>
      <c r="AD559" s="593">
        <f>AC559*AA559</f>
        <v>0</v>
      </c>
      <c r="AE559" s="590"/>
      <c r="AF559" s="594">
        <f>AB559</f>
        <v>0</v>
      </c>
      <c r="AG559" s="592"/>
      <c r="AH559" s="593">
        <f>AG559*AE559</f>
        <v>0</v>
      </c>
      <c r="AI559" s="590"/>
      <c r="AJ559" s="594">
        <f>AF559</f>
        <v>0</v>
      </c>
      <c r="AK559" s="592"/>
      <c r="AL559" s="593">
        <f>AK559*AI559</f>
        <v>0</v>
      </c>
      <c r="AM559" s="590"/>
      <c r="AN559" s="594">
        <f>AJ559</f>
        <v>0</v>
      </c>
      <c r="AO559" s="592"/>
      <c r="AP559" s="593">
        <f>AO559*AM559</f>
        <v>0</v>
      </c>
      <c r="AQ559" s="590"/>
      <c r="AR559" s="594">
        <f>AN559</f>
        <v>0</v>
      </c>
      <c r="AS559" s="592"/>
      <c r="AT559" s="593">
        <f>AS559*AQ559</f>
        <v>0</v>
      </c>
      <c r="AU559" s="590"/>
      <c r="AV559" s="594">
        <f>AR559</f>
        <v>0</v>
      </c>
      <c r="AW559" s="592"/>
      <c r="AX559" s="593">
        <f>AW559*AU559</f>
        <v>0</v>
      </c>
      <c r="AY559" s="590"/>
      <c r="AZ559" s="594">
        <f>AV559</f>
        <v>0</v>
      </c>
      <c r="BA559" s="618"/>
      <c r="BB559" s="620">
        <f>BA559*AY559</f>
        <v>0</v>
      </c>
      <c r="BC559" s="34"/>
      <c r="BD559" s="622">
        <f>SUM(BB559,AX559,AT559,AP559,AL559,AH559,AD559,Z559,R559,N559,J559,V559,)</f>
        <v>0</v>
      </c>
      <c r="BE559" s="623"/>
      <c r="BF559" s="622">
        <v>0</v>
      </c>
      <c r="BG559" s="623"/>
      <c r="BH559" s="622">
        <v>0</v>
      </c>
      <c r="BI559" s="623"/>
      <c r="BJ559" s="622">
        <v>0</v>
      </c>
      <c r="BK559" s="623"/>
      <c r="BL559" s="622">
        <v>0</v>
      </c>
      <c r="BM559" s="131"/>
      <c r="BN559" s="622"/>
    </row>
    <row r="560" spans="1:69" s="409" customFormat="1" x14ac:dyDescent="0.2">
      <c r="A560" s="170"/>
      <c r="B560" s="128"/>
      <c r="C560" s="41"/>
      <c r="D560" s="42"/>
      <c r="E560" s="42"/>
      <c r="F560" s="616"/>
      <c r="G560" s="617"/>
      <c r="H560" s="106"/>
      <c r="I560" s="618"/>
      <c r="J560" s="619">
        <f>I560*G560</f>
        <v>0</v>
      </c>
      <c r="K560" s="617"/>
      <c r="L560" s="249">
        <f>H560</f>
        <v>0</v>
      </c>
      <c r="M560" s="411"/>
      <c r="N560" s="214">
        <f>M560*K560</f>
        <v>0</v>
      </c>
      <c r="O560" s="213"/>
      <c r="P560" s="249">
        <f>L560</f>
        <v>0</v>
      </c>
      <c r="Q560" s="411"/>
      <c r="R560" s="214">
        <f>Q560*O560</f>
        <v>0</v>
      </c>
      <c r="S560" s="213"/>
      <c r="T560" s="249">
        <f>P560</f>
        <v>0</v>
      </c>
      <c r="U560" s="411"/>
      <c r="V560" s="214">
        <f>U560*S560</f>
        <v>0</v>
      </c>
      <c r="W560" s="213"/>
      <c r="X560" s="249">
        <f>T560</f>
        <v>0</v>
      </c>
      <c r="Y560" s="411"/>
      <c r="Z560" s="214">
        <f>Y560*W560</f>
        <v>0</v>
      </c>
      <c r="AA560" s="213"/>
      <c r="AB560" s="249">
        <f>X560</f>
        <v>0</v>
      </c>
      <c r="AC560" s="411"/>
      <c r="AD560" s="214">
        <f>AC560*AA560</f>
        <v>0</v>
      </c>
      <c r="AE560" s="213"/>
      <c r="AF560" s="249">
        <f>AB560</f>
        <v>0</v>
      </c>
      <c r="AG560" s="411"/>
      <c r="AH560" s="214">
        <f>AG560*AE560</f>
        <v>0</v>
      </c>
      <c r="AI560" s="213"/>
      <c r="AJ560" s="249">
        <f>AF560</f>
        <v>0</v>
      </c>
      <c r="AK560" s="411"/>
      <c r="AL560" s="214">
        <f>AK560*AI560</f>
        <v>0</v>
      </c>
      <c r="AM560" s="213"/>
      <c r="AN560" s="249">
        <f>AJ560</f>
        <v>0</v>
      </c>
      <c r="AO560" s="411"/>
      <c r="AP560" s="214">
        <f>AO560*AM560</f>
        <v>0</v>
      </c>
      <c r="AQ560" s="213"/>
      <c r="AR560" s="249">
        <f>AN560</f>
        <v>0</v>
      </c>
      <c r="AS560" s="411"/>
      <c r="AT560" s="214">
        <f>AS560*AQ560</f>
        <v>0</v>
      </c>
      <c r="AU560" s="213"/>
      <c r="AV560" s="249">
        <f>AR560</f>
        <v>0</v>
      </c>
      <c r="AW560" s="411"/>
      <c r="AX560" s="214">
        <f>AW560*AU560</f>
        <v>0</v>
      </c>
      <c r="AY560" s="213"/>
      <c r="AZ560" s="249">
        <f>AV560</f>
        <v>0</v>
      </c>
      <c r="BA560" s="618"/>
      <c r="BB560" s="620">
        <f>BA560*AY560</f>
        <v>0</v>
      </c>
      <c r="BC560" s="34"/>
      <c r="BD560" s="622">
        <f>SUM(BB560,AX560,AT560,AP560,AL560,AH560,AD560,Z560,R560,N560,J560,V560,)</f>
        <v>0</v>
      </c>
      <c r="BE560" s="623"/>
      <c r="BF560" s="622">
        <v>0</v>
      </c>
      <c r="BG560" s="623"/>
      <c r="BH560" s="622">
        <v>0</v>
      </c>
      <c r="BI560" s="623"/>
      <c r="BJ560" s="622">
        <v>0</v>
      </c>
      <c r="BK560" s="623"/>
      <c r="BL560" s="622">
        <v>0</v>
      </c>
      <c r="BM560" s="131"/>
      <c r="BN560" s="622"/>
    </row>
    <row r="561" spans="1:69" s="409" customFormat="1" x14ac:dyDescent="0.2">
      <c r="A561" s="170"/>
      <c r="B561" s="128"/>
      <c r="C561" s="41"/>
      <c r="D561" s="42"/>
      <c r="E561" s="42"/>
      <c r="F561" s="616"/>
      <c r="G561" s="617"/>
      <c r="H561" s="106"/>
      <c r="I561" s="618"/>
      <c r="J561" s="619">
        <f>G561*I561</f>
        <v>0</v>
      </c>
      <c r="K561" s="617"/>
      <c r="L561" s="249">
        <f>H561</f>
        <v>0</v>
      </c>
      <c r="M561" s="411"/>
      <c r="N561" s="214">
        <f>M561*K561</f>
        <v>0</v>
      </c>
      <c r="O561" s="213"/>
      <c r="P561" s="249">
        <f>L561</f>
        <v>0</v>
      </c>
      <c r="Q561" s="411"/>
      <c r="R561" s="214">
        <f>Q561*O561</f>
        <v>0</v>
      </c>
      <c r="S561" s="213"/>
      <c r="T561" s="249">
        <f>P561</f>
        <v>0</v>
      </c>
      <c r="U561" s="411"/>
      <c r="V561" s="214">
        <f>U561*S561</f>
        <v>0</v>
      </c>
      <c r="W561" s="213"/>
      <c r="X561" s="249">
        <f>T561</f>
        <v>0</v>
      </c>
      <c r="Y561" s="411"/>
      <c r="Z561" s="214">
        <f>Y561*W561</f>
        <v>0</v>
      </c>
      <c r="AA561" s="213"/>
      <c r="AB561" s="249">
        <f>X561</f>
        <v>0</v>
      </c>
      <c r="AC561" s="411"/>
      <c r="AD561" s="214">
        <f>AC561*AA561</f>
        <v>0</v>
      </c>
      <c r="AE561" s="213"/>
      <c r="AF561" s="249">
        <f>AB561</f>
        <v>0</v>
      </c>
      <c r="AG561" s="411"/>
      <c r="AH561" s="214">
        <f>AG561*AE561</f>
        <v>0</v>
      </c>
      <c r="AI561" s="213"/>
      <c r="AJ561" s="249">
        <f>AF561</f>
        <v>0</v>
      </c>
      <c r="AK561" s="411"/>
      <c r="AL561" s="214">
        <f>AK561*AI561</f>
        <v>0</v>
      </c>
      <c r="AM561" s="213"/>
      <c r="AN561" s="249">
        <f>AJ561</f>
        <v>0</v>
      </c>
      <c r="AO561" s="411"/>
      <c r="AP561" s="214">
        <f>AO561*AM561</f>
        <v>0</v>
      </c>
      <c r="AQ561" s="213"/>
      <c r="AR561" s="249">
        <f>AN561</f>
        <v>0</v>
      </c>
      <c r="AS561" s="411"/>
      <c r="AT561" s="214">
        <f>AS561*AQ561</f>
        <v>0</v>
      </c>
      <c r="AU561" s="213"/>
      <c r="AV561" s="249">
        <f>AR561</f>
        <v>0</v>
      </c>
      <c r="AW561" s="411"/>
      <c r="AX561" s="214">
        <f>AW561*AU561</f>
        <v>0</v>
      </c>
      <c r="AY561" s="213"/>
      <c r="AZ561" s="249">
        <f>AV561</f>
        <v>0</v>
      </c>
      <c r="BA561" s="618"/>
      <c r="BB561" s="620">
        <f>AY561*BA561</f>
        <v>0</v>
      </c>
      <c r="BC561" s="34"/>
      <c r="BD561" s="622">
        <f>SUM(BB561,AX561,AT561,AP561,AL561,AH561,AD561,Z561,R561,N561,J561,V561,)</f>
        <v>0</v>
      </c>
      <c r="BE561" s="623"/>
      <c r="BF561" s="622">
        <v>0</v>
      </c>
      <c r="BG561" s="623"/>
      <c r="BH561" s="622">
        <v>0</v>
      </c>
      <c r="BI561" s="623"/>
      <c r="BJ561" s="622">
        <v>0</v>
      </c>
      <c r="BK561" s="623"/>
      <c r="BL561" s="622">
        <v>0</v>
      </c>
      <c r="BM561" s="131"/>
      <c r="BN561" s="622"/>
    </row>
    <row r="562" spans="1:69" s="395" customFormat="1" x14ac:dyDescent="0.2">
      <c r="A562" s="444"/>
      <c r="B562" s="445"/>
      <c r="C562" s="462"/>
      <c r="D562" s="463"/>
      <c r="E562" s="463"/>
      <c r="F562" s="631"/>
      <c r="G562" s="632"/>
      <c r="H562" s="633"/>
      <c r="I562" s="104" t="s">
        <v>132</v>
      </c>
      <c r="J562" s="634">
        <f>SUM(J558:J561)</f>
        <v>0</v>
      </c>
      <c r="K562" s="632"/>
      <c r="L562" s="633"/>
      <c r="M562" s="104" t="s">
        <v>118</v>
      </c>
      <c r="N562" s="634">
        <f>SUM(N558:N561)</f>
        <v>0</v>
      </c>
      <c r="O562" s="632"/>
      <c r="P562" s="633"/>
      <c r="Q562" s="625" t="s">
        <v>119</v>
      </c>
      <c r="R562" s="634">
        <f>SUM(R558:R561)</f>
        <v>0</v>
      </c>
      <c r="S562" s="632"/>
      <c r="T562" s="633"/>
      <c r="U562" s="625" t="s">
        <v>120</v>
      </c>
      <c r="V562" s="634">
        <f>SUM(V558:V561)</f>
        <v>0</v>
      </c>
      <c r="W562" s="632"/>
      <c r="X562" s="633"/>
      <c r="Y562" s="625" t="s">
        <v>121</v>
      </c>
      <c r="Z562" s="634">
        <f>SUM(Z558:Z561)</f>
        <v>0</v>
      </c>
      <c r="AA562" s="632"/>
      <c r="AB562" s="633"/>
      <c r="AC562" s="625" t="s">
        <v>122</v>
      </c>
      <c r="AD562" s="634">
        <f>SUM(AD558:AD561)</f>
        <v>0</v>
      </c>
      <c r="AE562" s="632"/>
      <c r="AF562" s="633"/>
      <c r="AG562" s="625" t="s">
        <v>123</v>
      </c>
      <c r="AH562" s="634">
        <f>SUM(AH558:AH561)</f>
        <v>0</v>
      </c>
      <c r="AI562" s="632"/>
      <c r="AJ562" s="633"/>
      <c r="AK562" s="625" t="s">
        <v>124</v>
      </c>
      <c r="AL562" s="634">
        <f>SUM(AL558:AL561)</f>
        <v>0</v>
      </c>
      <c r="AM562" s="632"/>
      <c r="AN562" s="633"/>
      <c r="AO562" s="625" t="s">
        <v>125</v>
      </c>
      <c r="AP562" s="634">
        <f>SUM(AP558:AP561)</f>
        <v>0</v>
      </c>
      <c r="AQ562" s="632"/>
      <c r="AR562" s="633"/>
      <c r="AS562" s="625" t="s">
        <v>126</v>
      </c>
      <c r="AT562" s="634">
        <f>SUM(AT558:AT561)</f>
        <v>0</v>
      </c>
      <c r="AU562" s="632"/>
      <c r="AV562" s="633"/>
      <c r="AW562" s="625" t="s">
        <v>127</v>
      </c>
      <c r="AX562" s="634">
        <f>SUM(AX558:AX561)</f>
        <v>0</v>
      </c>
      <c r="AY562" s="632"/>
      <c r="AZ562" s="633"/>
      <c r="BA562" s="625" t="s">
        <v>128</v>
      </c>
      <c r="BB562" s="635">
        <f>SUM(BB558:BB561)</f>
        <v>0</v>
      </c>
      <c r="BC562" s="449"/>
      <c r="BD562" s="57">
        <f>SUM(BD558:BD561)</f>
        <v>0</v>
      </c>
      <c r="BE562" s="11"/>
      <c r="BF562" s="57">
        <f>SUM(BF558:BF561)</f>
        <v>12.39</v>
      </c>
      <c r="BG562" s="11"/>
      <c r="BH562" s="57">
        <f>SUM(BH558:BH561)</f>
        <v>0</v>
      </c>
      <c r="BI562" s="11"/>
      <c r="BJ562" s="57">
        <f>SUM(BJ558:BJ561)</f>
        <v>12.39</v>
      </c>
      <c r="BK562" s="11"/>
      <c r="BL562" s="57">
        <v>0</v>
      </c>
      <c r="BM562" s="127"/>
      <c r="BN562" s="57">
        <f>SUM(BN558:BN561)</f>
        <v>22.75</v>
      </c>
    </row>
    <row r="563" spans="1:69" s="27" customFormat="1" ht="5.0999999999999996" customHeight="1" x14ac:dyDescent="0.2">
      <c r="A563" s="170"/>
      <c r="B563" s="128"/>
      <c r="C563" s="32"/>
      <c r="F563" s="51"/>
      <c r="G563" s="226"/>
      <c r="H563" s="52"/>
      <c r="I563" s="154"/>
      <c r="J563" s="227"/>
      <c r="K563" s="226"/>
      <c r="L563" s="52"/>
      <c r="M563" s="154"/>
      <c r="N563" s="227"/>
      <c r="O563" s="226"/>
      <c r="P563" s="52"/>
      <c r="Q563" s="154"/>
      <c r="R563" s="227"/>
      <c r="S563" s="226"/>
      <c r="T563" s="52"/>
      <c r="U563" s="154"/>
      <c r="V563" s="227"/>
      <c r="W563" s="226"/>
      <c r="X563" s="52"/>
      <c r="Y563" s="154"/>
      <c r="Z563" s="227"/>
      <c r="AA563" s="226"/>
      <c r="AB563" s="52"/>
      <c r="AC563" s="154"/>
      <c r="AD563" s="227"/>
      <c r="AE563" s="226"/>
      <c r="AF563" s="52"/>
      <c r="AG563" s="154"/>
      <c r="AH563" s="227"/>
      <c r="AI563" s="226"/>
      <c r="AJ563" s="52"/>
      <c r="AK563" s="154"/>
      <c r="AL563" s="227"/>
      <c r="AM563" s="226"/>
      <c r="AN563" s="52"/>
      <c r="AO563" s="154"/>
      <c r="AP563" s="227"/>
      <c r="AQ563" s="226"/>
      <c r="AR563" s="52"/>
      <c r="AS563" s="154"/>
      <c r="AT563" s="227"/>
      <c r="AU563" s="226"/>
      <c r="AV563" s="52"/>
      <c r="AW563" s="154"/>
      <c r="AX563" s="227"/>
      <c r="AY563" s="226"/>
      <c r="AZ563" s="52"/>
      <c r="BA563" s="154"/>
      <c r="BB563" s="267"/>
      <c r="BC563" s="34"/>
      <c r="BD563" s="608"/>
      <c r="BE563" s="608"/>
      <c r="BF563" s="608"/>
      <c r="BG563" s="608"/>
      <c r="BH563" s="608"/>
      <c r="BI563" s="608"/>
      <c r="BJ563" s="608"/>
      <c r="BK563" s="608"/>
      <c r="BL563" s="608"/>
      <c r="BM563" s="131"/>
      <c r="BN563" s="608"/>
    </row>
    <row r="564" spans="1:69" s="409" customFormat="1" ht="12.75" customHeight="1" x14ac:dyDescent="0.2">
      <c r="A564" s="170"/>
      <c r="B564" s="128"/>
      <c r="C564" s="614">
        <v>54000</v>
      </c>
      <c r="D564" s="615"/>
      <c r="E564" s="630" t="s">
        <v>484</v>
      </c>
      <c r="F564" s="616"/>
      <c r="G564" s="617"/>
      <c r="H564" s="105"/>
      <c r="I564" s="618"/>
      <c r="J564" s="619">
        <f>I564*G564</f>
        <v>0</v>
      </c>
      <c r="K564" s="617"/>
      <c r="L564" s="248">
        <f>H564</f>
        <v>0</v>
      </c>
      <c r="M564" s="410"/>
      <c r="N564" s="212">
        <f>M564*K564</f>
        <v>0</v>
      </c>
      <c r="O564" s="211"/>
      <c r="P564" s="248">
        <f>L564</f>
        <v>0</v>
      </c>
      <c r="Q564" s="410"/>
      <c r="R564" s="212">
        <f>Q564*O564</f>
        <v>0</v>
      </c>
      <c r="S564" s="211"/>
      <c r="T564" s="248">
        <f>P564</f>
        <v>0</v>
      </c>
      <c r="U564" s="410"/>
      <c r="V564" s="212">
        <f>U564*S564</f>
        <v>0</v>
      </c>
      <c r="W564" s="211"/>
      <c r="X564" s="248">
        <f>T564</f>
        <v>0</v>
      </c>
      <c r="Y564" s="410"/>
      <c r="Z564" s="212">
        <f>Y564*W564</f>
        <v>0</v>
      </c>
      <c r="AA564" s="211"/>
      <c r="AB564" s="248">
        <f>X564</f>
        <v>0</v>
      </c>
      <c r="AC564" s="410"/>
      <c r="AD564" s="212">
        <f>AC564*AA564</f>
        <v>0</v>
      </c>
      <c r="AE564" s="211"/>
      <c r="AF564" s="248">
        <f>AB564</f>
        <v>0</v>
      </c>
      <c r="AG564" s="410"/>
      <c r="AH564" s="212">
        <f>AG564*AE564</f>
        <v>0</v>
      </c>
      <c r="AI564" s="211"/>
      <c r="AJ564" s="248">
        <f>AF564</f>
        <v>0</v>
      </c>
      <c r="AK564" s="410"/>
      <c r="AL564" s="212">
        <f>AK564*AI564</f>
        <v>0</v>
      </c>
      <c r="AM564" s="211"/>
      <c r="AN564" s="248">
        <f>AJ564</f>
        <v>0</v>
      </c>
      <c r="AO564" s="410"/>
      <c r="AP564" s="212">
        <f>AO564*AM564</f>
        <v>0</v>
      </c>
      <c r="AQ564" s="211"/>
      <c r="AR564" s="248">
        <f>AN564</f>
        <v>0</v>
      </c>
      <c r="AS564" s="410"/>
      <c r="AT564" s="212">
        <f>AS564*AQ564</f>
        <v>0</v>
      </c>
      <c r="AU564" s="211"/>
      <c r="AV564" s="248">
        <f>AR564</f>
        <v>0</v>
      </c>
      <c r="AW564" s="410"/>
      <c r="AX564" s="212">
        <f>AW564*AU564</f>
        <v>0</v>
      </c>
      <c r="AY564" s="211"/>
      <c r="AZ564" s="248">
        <f>AV564</f>
        <v>0</v>
      </c>
      <c r="BA564" s="618"/>
      <c r="BB564" s="620">
        <f>BA564*AY564</f>
        <v>0</v>
      </c>
      <c r="BC564" s="34"/>
      <c r="BD564" s="621">
        <f>SUM(BB564,AX564,AT564,AP564,AL564,AH564,AD564,Z564,R564,N564,J564,V564,)</f>
        <v>0</v>
      </c>
      <c r="BE564" s="608"/>
      <c r="BF564" s="621">
        <v>82.28</v>
      </c>
      <c r="BG564" s="608"/>
      <c r="BH564" s="621">
        <v>0</v>
      </c>
      <c r="BI564" s="608"/>
      <c r="BJ564" s="621">
        <f>SUM(BF564,BH564)</f>
        <v>82.28</v>
      </c>
      <c r="BK564" s="608"/>
      <c r="BL564" s="621">
        <v>0</v>
      </c>
      <c r="BM564" s="131"/>
      <c r="BN564" s="621">
        <v>120828.08</v>
      </c>
    </row>
    <row r="565" spans="1:69" s="409" customFormat="1" x14ac:dyDescent="0.2">
      <c r="A565" s="170"/>
      <c r="B565" s="128"/>
      <c r="C565" s="41"/>
      <c r="D565" s="42"/>
      <c r="E565" s="461"/>
      <c r="F565" s="616"/>
      <c r="G565" s="617"/>
      <c r="H565" s="591"/>
      <c r="I565" s="618"/>
      <c r="J565" s="619">
        <f>I565*G565</f>
        <v>0</v>
      </c>
      <c r="K565" s="617"/>
      <c r="L565" s="594">
        <f>H565</f>
        <v>0</v>
      </c>
      <c r="M565" s="592"/>
      <c r="N565" s="593">
        <f>M565*K565</f>
        <v>0</v>
      </c>
      <c r="O565" s="590"/>
      <c r="P565" s="594">
        <f>L565</f>
        <v>0</v>
      </c>
      <c r="Q565" s="592"/>
      <c r="R565" s="593">
        <f>Q565*O565</f>
        <v>0</v>
      </c>
      <c r="S565" s="590"/>
      <c r="T565" s="594">
        <f>P565</f>
        <v>0</v>
      </c>
      <c r="U565" s="592"/>
      <c r="V565" s="593">
        <f>U565*S565</f>
        <v>0</v>
      </c>
      <c r="W565" s="590"/>
      <c r="X565" s="594">
        <f>T565</f>
        <v>0</v>
      </c>
      <c r="Y565" s="592"/>
      <c r="Z565" s="593">
        <f>Y565*W565</f>
        <v>0</v>
      </c>
      <c r="AA565" s="590"/>
      <c r="AB565" s="594">
        <f>X565</f>
        <v>0</v>
      </c>
      <c r="AC565" s="592"/>
      <c r="AD565" s="593">
        <f>AC565*AA565</f>
        <v>0</v>
      </c>
      <c r="AE565" s="590"/>
      <c r="AF565" s="594">
        <f>AB565</f>
        <v>0</v>
      </c>
      <c r="AG565" s="592"/>
      <c r="AH565" s="593">
        <f>AG565*AE565</f>
        <v>0</v>
      </c>
      <c r="AI565" s="590"/>
      <c r="AJ565" s="594">
        <f>AF565</f>
        <v>0</v>
      </c>
      <c r="AK565" s="592"/>
      <c r="AL565" s="593">
        <f>AK565*AI565</f>
        <v>0</v>
      </c>
      <c r="AM565" s="590"/>
      <c r="AN565" s="594">
        <f>AJ565</f>
        <v>0</v>
      </c>
      <c r="AO565" s="592"/>
      <c r="AP565" s="593">
        <f>AO565*AM565</f>
        <v>0</v>
      </c>
      <c r="AQ565" s="590"/>
      <c r="AR565" s="594">
        <f>AN565</f>
        <v>0</v>
      </c>
      <c r="AS565" s="592"/>
      <c r="AT565" s="593">
        <f>AS565*AQ565</f>
        <v>0</v>
      </c>
      <c r="AU565" s="590"/>
      <c r="AV565" s="594">
        <f>AR565</f>
        <v>0</v>
      </c>
      <c r="AW565" s="592"/>
      <c r="AX565" s="593">
        <f>AW565*AU565</f>
        <v>0</v>
      </c>
      <c r="AY565" s="590"/>
      <c r="AZ565" s="594">
        <f>AV565</f>
        <v>0</v>
      </c>
      <c r="BA565" s="618"/>
      <c r="BB565" s="620">
        <f>BA565*AY565</f>
        <v>0</v>
      </c>
      <c r="BC565" s="34"/>
      <c r="BD565" s="622">
        <f>SUM(BB565,AX565,AT565,AP565,AL565,AH565,AD565,Z565,R565,N565,J565,V565,)</f>
        <v>0</v>
      </c>
      <c r="BE565" s="623"/>
      <c r="BF565" s="622">
        <v>0</v>
      </c>
      <c r="BG565" s="623"/>
      <c r="BH565" s="622">
        <v>0</v>
      </c>
      <c r="BI565" s="623"/>
      <c r="BJ565" s="622">
        <v>0</v>
      </c>
      <c r="BK565" s="623"/>
      <c r="BL565" s="622">
        <v>0</v>
      </c>
      <c r="BM565" s="131"/>
      <c r="BN565" s="622"/>
    </row>
    <row r="566" spans="1:69" s="409" customFormat="1" x14ac:dyDescent="0.2">
      <c r="A566" s="170"/>
      <c r="B566" s="128"/>
      <c r="C566" s="41"/>
      <c r="D566" s="42"/>
      <c r="E566" s="42"/>
      <c r="F566" s="616"/>
      <c r="G566" s="617"/>
      <c r="H566" s="106"/>
      <c r="I566" s="618"/>
      <c r="J566" s="619">
        <f>I566*G566</f>
        <v>0</v>
      </c>
      <c r="K566" s="617"/>
      <c r="L566" s="249">
        <f>H566</f>
        <v>0</v>
      </c>
      <c r="M566" s="411"/>
      <c r="N566" s="214">
        <f>M566*K566</f>
        <v>0</v>
      </c>
      <c r="O566" s="213"/>
      <c r="P566" s="249">
        <f>L566</f>
        <v>0</v>
      </c>
      <c r="Q566" s="411"/>
      <c r="R566" s="214">
        <f>Q566*O566</f>
        <v>0</v>
      </c>
      <c r="S566" s="213"/>
      <c r="T566" s="249">
        <f>P566</f>
        <v>0</v>
      </c>
      <c r="U566" s="411"/>
      <c r="V566" s="214">
        <f>U566*S566</f>
        <v>0</v>
      </c>
      <c r="W566" s="213"/>
      <c r="X566" s="249">
        <f>T566</f>
        <v>0</v>
      </c>
      <c r="Y566" s="411"/>
      <c r="Z566" s="214">
        <f>Y566*W566</f>
        <v>0</v>
      </c>
      <c r="AA566" s="213"/>
      <c r="AB566" s="249">
        <f>X566</f>
        <v>0</v>
      </c>
      <c r="AC566" s="411"/>
      <c r="AD566" s="214">
        <f>AC566*AA566</f>
        <v>0</v>
      </c>
      <c r="AE566" s="213"/>
      <c r="AF566" s="249">
        <f>AB566</f>
        <v>0</v>
      </c>
      <c r="AG566" s="411"/>
      <c r="AH566" s="214">
        <f>AG566*AE566</f>
        <v>0</v>
      </c>
      <c r="AI566" s="213"/>
      <c r="AJ566" s="249">
        <f>AF566</f>
        <v>0</v>
      </c>
      <c r="AK566" s="411"/>
      <c r="AL566" s="214">
        <f>AK566*AI566</f>
        <v>0</v>
      </c>
      <c r="AM566" s="213"/>
      <c r="AN566" s="249">
        <f>AJ566</f>
        <v>0</v>
      </c>
      <c r="AO566" s="411"/>
      <c r="AP566" s="214">
        <f>AO566*AM566</f>
        <v>0</v>
      </c>
      <c r="AQ566" s="213"/>
      <c r="AR566" s="249">
        <f>AN566</f>
        <v>0</v>
      </c>
      <c r="AS566" s="411"/>
      <c r="AT566" s="214">
        <f>AS566*AQ566</f>
        <v>0</v>
      </c>
      <c r="AU566" s="213"/>
      <c r="AV566" s="249">
        <f>AR566</f>
        <v>0</v>
      </c>
      <c r="AW566" s="411"/>
      <c r="AX566" s="214">
        <f>AW566*AU566</f>
        <v>0</v>
      </c>
      <c r="AY566" s="213"/>
      <c r="AZ566" s="249">
        <f>AV566</f>
        <v>0</v>
      </c>
      <c r="BA566" s="618"/>
      <c r="BB566" s="620">
        <f>BA566*AY566</f>
        <v>0</v>
      </c>
      <c r="BC566" s="34"/>
      <c r="BD566" s="622">
        <f>SUM(BB566,AX566,AT566,AP566,AL566,AH566,AD566,Z566,R566,N566,J566,V566,)</f>
        <v>0</v>
      </c>
      <c r="BE566" s="623"/>
      <c r="BF566" s="622">
        <v>0</v>
      </c>
      <c r="BG566" s="623"/>
      <c r="BH566" s="622">
        <v>0</v>
      </c>
      <c r="BI566" s="623"/>
      <c r="BJ566" s="622">
        <v>0</v>
      </c>
      <c r="BK566" s="623"/>
      <c r="BL566" s="622">
        <v>0</v>
      </c>
      <c r="BM566" s="131"/>
      <c r="BN566" s="622"/>
    </row>
    <row r="567" spans="1:69" s="409" customFormat="1" x14ac:dyDescent="0.2">
      <c r="A567" s="170"/>
      <c r="B567" s="128"/>
      <c r="C567" s="41"/>
      <c r="D567" s="42"/>
      <c r="E567" s="42"/>
      <c r="F567" s="616"/>
      <c r="G567" s="617"/>
      <c r="H567" s="106"/>
      <c r="I567" s="618"/>
      <c r="J567" s="619">
        <f>G567*I567</f>
        <v>0</v>
      </c>
      <c r="K567" s="617"/>
      <c r="L567" s="249">
        <f>H567</f>
        <v>0</v>
      </c>
      <c r="M567" s="411"/>
      <c r="N567" s="214">
        <f>M567*K567</f>
        <v>0</v>
      </c>
      <c r="O567" s="213"/>
      <c r="P567" s="249">
        <f>L567</f>
        <v>0</v>
      </c>
      <c r="Q567" s="411"/>
      <c r="R567" s="214">
        <f>Q567*O567</f>
        <v>0</v>
      </c>
      <c r="S567" s="213"/>
      <c r="T567" s="249">
        <f>P567</f>
        <v>0</v>
      </c>
      <c r="U567" s="411"/>
      <c r="V567" s="214">
        <f>U567*S567</f>
        <v>0</v>
      </c>
      <c r="W567" s="213"/>
      <c r="X567" s="249">
        <f>T567</f>
        <v>0</v>
      </c>
      <c r="Y567" s="411"/>
      <c r="Z567" s="214">
        <f>Y567*W567</f>
        <v>0</v>
      </c>
      <c r="AA567" s="213"/>
      <c r="AB567" s="249">
        <f>X567</f>
        <v>0</v>
      </c>
      <c r="AC567" s="411"/>
      <c r="AD567" s="214">
        <f>AC567*AA567</f>
        <v>0</v>
      </c>
      <c r="AE567" s="213"/>
      <c r="AF567" s="249">
        <f>AB567</f>
        <v>0</v>
      </c>
      <c r="AG567" s="411"/>
      <c r="AH567" s="214">
        <f>AG567*AE567</f>
        <v>0</v>
      </c>
      <c r="AI567" s="213"/>
      <c r="AJ567" s="249">
        <f>AF567</f>
        <v>0</v>
      </c>
      <c r="AK567" s="411"/>
      <c r="AL567" s="214">
        <f>AK567*AI567</f>
        <v>0</v>
      </c>
      <c r="AM567" s="213"/>
      <c r="AN567" s="249">
        <f>AJ567</f>
        <v>0</v>
      </c>
      <c r="AO567" s="411"/>
      <c r="AP567" s="214">
        <f>AO567*AM567</f>
        <v>0</v>
      </c>
      <c r="AQ567" s="213"/>
      <c r="AR567" s="249">
        <f>AN567</f>
        <v>0</v>
      </c>
      <c r="AS567" s="411"/>
      <c r="AT567" s="214">
        <f>AS567*AQ567</f>
        <v>0</v>
      </c>
      <c r="AU567" s="213"/>
      <c r="AV567" s="249">
        <f>AR567</f>
        <v>0</v>
      </c>
      <c r="AW567" s="411"/>
      <c r="AX567" s="214">
        <f>AW567*AU567</f>
        <v>0</v>
      </c>
      <c r="AY567" s="213"/>
      <c r="AZ567" s="249">
        <f>AV567</f>
        <v>0</v>
      </c>
      <c r="BA567" s="618"/>
      <c r="BB567" s="620">
        <f>AY567*BA567</f>
        <v>0</v>
      </c>
      <c r="BC567" s="34"/>
      <c r="BD567" s="622">
        <f>SUM(BB567,AX567,AT567,AP567,AL567,AH567,AD567,Z567,R567,N567,J567,V567,)</f>
        <v>0</v>
      </c>
      <c r="BE567" s="623"/>
      <c r="BF567" s="622">
        <v>0</v>
      </c>
      <c r="BG567" s="623"/>
      <c r="BH567" s="622">
        <v>0</v>
      </c>
      <c r="BI567" s="623"/>
      <c r="BJ567" s="622">
        <v>0</v>
      </c>
      <c r="BK567" s="623"/>
      <c r="BL567" s="622">
        <v>0</v>
      </c>
      <c r="BM567" s="131"/>
      <c r="BN567" s="622"/>
    </row>
    <row r="568" spans="1:69" s="395" customFormat="1" x14ac:dyDescent="0.2">
      <c r="A568" s="444"/>
      <c r="B568" s="445"/>
      <c r="C568" s="462"/>
      <c r="D568" s="463"/>
      <c r="E568" s="463"/>
      <c r="F568" s="631"/>
      <c r="G568" s="632"/>
      <c r="H568" s="633"/>
      <c r="I568" s="104" t="s">
        <v>132</v>
      </c>
      <c r="J568" s="634">
        <f>SUM(J564:J567)</f>
        <v>0</v>
      </c>
      <c r="K568" s="632"/>
      <c r="L568" s="633"/>
      <c r="M568" s="104" t="s">
        <v>118</v>
      </c>
      <c r="N568" s="634">
        <f>SUM(N564:N567)</f>
        <v>0</v>
      </c>
      <c r="O568" s="632"/>
      <c r="P568" s="633"/>
      <c r="Q568" s="625" t="s">
        <v>119</v>
      </c>
      <c r="R568" s="634">
        <f>SUM(R564:R567)</f>
        <v>0</v>
      </c>
      <c r="S568" s="632"/>
      <c r="T568" s="633"/>
      <c r="U568" s="625" t="s">
        <v>120</v>
      </c>
      <c r="V568" s="634">
        <f>SUM(V564:V567)</f>
        <v>0</v>
      </c>
      <c r="W568" s="632"/>
      <c r="X568" s="633"/>
      <c r="Y568" s="625" t="s">
        <v>121</v>
      </c>
      <c r="Z568" s="634">
        <f>SUM(Z564:Z567)</f>
        <v>0</v>
      </c>
      <c r="AA568" s="632"/>
      <c r="AB568" s="633"/>
      <c r="AC568" s="625" t="s">
        <v>122</v>
      </c>
      <c r="AD568" s="634">
        <f>SUM(AD564:AD567)</f>
        <v>0</v>
      </c>
      <c r="AE568" s="632"/>
      <c r="AF568" s="633"/>
      <c r="AG568" s="625" t="s">
        <v>123</v>
      </c>
      <c r="AH568" s="634">
        <f>SUM(AH564:AH567)</f>
        <v>0</v>
      </c>
      <c r="AI568" s="632"/>
      <c r="AJ568" s="633"/>
      <c r="AK568" s="625" t="s">
        <v>124</v>
      </c>
      <c r="AL568" s="634">
        <f>SUM(AL564:AL567)</f>
        <v>0</v>
      </c>
      <c r="AM568" s="632"/>
      <c r="AN568" s="633"/>
      <c r="AO568" s="625" t="s">
        <v>125</v>
      </c>
      <c r="AP568" s="634">
        <f>SUM(AP564:AP567)</f>
        <v>0</v>
      </c>
      <c r="AQ568" s="632"/>
      <c r="AR568" s="633"/>
      <c r="AS568" s="625" t="s">
        <v>126</v>
      </c>
      <c r="AT568" s="634">
        <f>SUM(AT564:AT567)</f>
        <v>0</v>
      </c>
      <c r="AU568" s="632"/>
      <c r="AV568" s="633"/>
      <c r="AW568" s="625" t="s">
        <v>127</v>
      </c>
      <c r="AX568" s="634">
        <f>SUM(AX564:AX567)</f>
        <v>0</v>
      </c>
      <c r="AY568" s="632"/>
      <c r="AZ568" s="633"/>
      <c r="BA568" s="625" t="s">
        <v>128</v>
      </c>
      <c r="BB568" s="635">
        <f>SUM(BB564:BB567)</f>
        <v>0</v>
      </c>
      <c r="BC568" s="449"/>
      <c r="BD568" s="57">
        <f>SUM(BD564:BD567)</f>
        <v>0</v>
      </c>
      <c r="BE568" s="11"/>
      <c r="BF568" s="57">
        <f>SUM(BF564:BF567)</f>
        <v>82.28</v>
      </c>
      <c r="BG568" s="11"/>
      <c r="BH568" s="57">
        <f>SUM(BH564:BH567)</f>
        <v>0</v>
      </c>
      <c r="BI568" s="11"/>
      <c r="BJ568" s="57">
        <f>SUM(BJ564:BJ567)</f>
        <v>82.28</v>
      </c>
      <c r="BK568" s="11"/>
      <c r="BL568" s="57">
        <v>0</v>
      </c>
      <c r="BM568" s="127"/>
      <c r="BN568" s="57">
        <f>SUM(BN564:BN567)</f>
        <v>120828.08</v>
      </c>
    </row>
    <row r="569" spans="1:69" s="27" customFormat="1" ht="5.0999999999999996" customHeight="1" x14ac:dyDescent="0.2">
      <c r="A569" s="170"/>
      <c r="B569" s="128"/>
      <c r="C569" s="32"/>
      <c r="F569" s="51"/>
      <c r="G569" s="226"/>
      <c r="H569" s="52"/>
      <c r="I569" s="154"/>
      <c r="J569" s="227"/>
      <c r="K569" s="226"/>
      <c r="L569" s="52"/>
      <c r="M569" s="154"/>
      <c r="N569" s="227"/>
      <c r="O569" s="226"/>
      <c r="P569" s="52"/>
      <c r="Q569" s="154"/>
      <c r="R569" s="227"/>
      <c r="S569" s="226"/>
      <c r="T569" s="52"/>
      <c r="U569" s="154"/>
      <c r="V569" s="227"/>
      <c r="W569" s="226"/>
      <c r="X569" s="52"/>
      <c r="Y569" s="154"/>
      <c r="Z569" s="227"/>
      <c r="AA569" s="226"/>
      <c r="AB569" s="52"/>
      <c r="AC569" s="154"/>
      <c r="AD569" s="227"/>
      <c r="AE569" s="226"/>
      <c r="AF569" s="52"/>
      <c r="AG569" s="154"/>
      <c r="AH569" s="227"/>
      <c r="AI569" s="226"/>
      <c r="AJ569" s="52"/>
      <c r="AK569" s="154"/>
      <c r="AL569" s="227"/>
      <c r="AM569" s="226"/>
      <c r="AN569" s="52"/>
      <c r="AO569" s="154"/>
      <c r="AP569" s="227"/>
      <c r="AQ569" s="226"/>
      <c r="AR569" s="52"/>
      <c r="AS569" s="154"/>
      <c r="AT569" s="227"/>
      <c r="AU569" s="226"/>
      <c r="AV569" s="52"/>
      <c r="AW569" s="154"/>
      <c r="AX569" s="227"/>
      <c r="AY569" s="226"/>
      <c r="AZ569" s="52"/>
      <c r="BA569" s="154"/>
      <c r="BB569" s="267"/>
      <c r="BC569" s="34"/>
      <c r="BD569" s="608"/>
      <c r="BE569" s="608"/>
      <c r="BF569" s="608"/>
      <c r="BG569" s="608"/>
      <c r="BH569" s="608"/>
      <c r="BI569" s="608"/>
      <c r="BJ569" s="608"/>
      <c r="BK569" s="608"/>
      <c r="BL569" s="608"/>
      <c r="BM569" s="131"/>
      <c r="BN569" s="608"/>
    </row>
    <row r="570" spans="1:69" s="443" customFormat="1" ht="12.75" customHeight="1" x14ac:dyDescent="0.25">
      <c r="A570" s="434"/>
      <c r="B570" s="435"/>
      <c r="C570" s="436"/>
      <c r="D570" s="437"/>
      <c r="E570" s="437"/>
      <c r="F570" s="238" t="s">
        <v>166</v>
      </c>
      <c r="G570" s="438"/>
      <c r="H570" s="439"/>
      <c r="I570" s="440"/>
      <c r="J570" s="457">
        <f>SUM(J556,J548,J540,J534,J528,J522,J516,J562,J508,J420,J502,J496,J490,J484,J475,J469,J463,J456,J450,J442,J436,J430)</f>
        <v>169308.07202913778</v>
      </c>
      <c r="K570" s="438"/>
      <c r="L570" s="439"/>
      <c r="M570" s="440"/>
      <c r="N570" s="457">
        <f>SUM(N556,N548,N540,N534,N528,N522,N516,N562,N508,N420,N502,N496,N490,N484,N475,N469,N463,N456,N450,N442,N436,N430)</f>
        <v>37943.607629153135</v>
      </c>
      <c r="O570" s="438"/>
      <c r="P570" s="439"/>
      <c r="Q570" s="440"/>
      <c r="R570" s="457">
        <f>SUM(R556,R548,R540,R534,R528,R522,R516,R502,R496,R490,R484,R475,R469,R463,R456,R450,R442,R436,R430,R562,R568,R508,R420)</f>
        <v>37943.607629153135</v>
      </c>
      <c r="S570" s="438"/>
      <c r="T570" s="439"/>
      <c r="U570" s="440"/>
      <c r="V570" s="457">
        <f>SUM(V556,V548,V540,V534,V528,V522,V516,V502,V496,V490,V484,V475,V469,V463,V456,V450,V442,V436,V430,V562,V568,V508,V420)</f>
        <v>37943.607629153135</v>
      </c>
      <c r="W570" s="438"/>
      <c r="X570" s="439"/>
      <c r="Y570" s="440"/>
      <c r="Z570" s="457">
        <f>SUM(Z556,Z548,Z540,Z534,Z528,Z522,Z516,Z502,Z496,Z490,Z484,Z475,Z469,Z463,Z456,Z450,Z442,Z436,Z430,Z562,Z568,Z508,Z420)</f>
        <v>37943.607629153135</v>
      </c>
      <c r="AA570" s="438"/>
      <c r="AB570" s="439"/>
      <c r="AC570" s="440"/>
      <c r="AD570" s="457">
        <f>SUM(AD556,AD548,AD540,AD534,AD528,AD522,AD516,AD502,AD496,AD490,AD484,AD475,AD469,AD463,AD456,AD450,AD442,AD436,AD430,AD562,AD568,AD508,AD420)</f>
        <v>37943.607629153135</v>
      </c>
      <c r="AE570" s="438"/>
      <c r="AF570" s="439"/>
      <c r="AG570" s="440"/>
      <c r="AH570" s="457">
        <f>SUM(AH556,AH548,AH540,AH534,AH528,AH522,AH516,AH502,AH496,AH490,AH484,AH475,AH469,AH463,AH456,AH450,AH442,AH436,AH430,AH562,AH568,AH508,AH420)</f>
        <v>37943.607629153135</v>
      </c>
      <c r="AI570" s="438"/>
      <c r="AJ570" s="439"/>
      <c r="AK570" s="440"/>
      <c r="AL570" s="457">
        <f>SUM(AL556,AL548,AL540,AL534,AL528,AL522,AL516,AL502,AL496,AL490,AL484,AL475,AL469,AL463,AL456,AL450,AL442,AL436,AL430,AL562,AL568,AL508,AL420)</f>
        <v>37943.607629153135</v>
      </c>
      <c r="AM570" s="438"/>
      <c r="AN570" s="439"/>
      <c r="AO570" s="440"/>
      <c r="AP570" s="457">
        <f>SUM(AP556,AP548,AP540,AP534,AP528,AP522,AP516,AP502,AP496,AP490,AP484,AP475,AP469,AP463,AP456,AP450,AP442,AP436,AP430,AP562,AP568,AP508,AP420)</f>
        <v>37943.607629153135</v>
      </c>
      <c r="AQ570" s="438"/>
      <c r="AR570" s="439"/>
      <c r="AS570" s="440"/>
      <c r="AT570" s="457">
        <f>SUM(AT556,AT548,AT540,AT534,AT528,AT522,AT516,AT502,AT496,AT490,AT484,AT475,AT469,AT463,AT456,AT450,AT442,AT436,AT430,AT562,AT568,AT508,AT420)</f>
        <v>37943.607629153135</v>
      </c>
      <c r="AU570" s="438"/>
      <c r="AV570" s="439"/>
      <c r="AW570" s="440"/>
      <c r="AX570" s="457">
        <f>SUM(AX556,AX548,AX540,AX534,AX528,AX522,AX516,AX502,AX496,AX490,AX484,AX475,AX469,AX463,AX456,AX450,AX442,AX436,AX430,AX562,AX568,AX508,AX420)</f>
        <v>37943.607629153135</v>
      </c>
      <c r="AY570" s="438"/>
      <c r="AZ570" s="439"/>
      <c r="BA570" s="440"/>
      <c r="BB570" s="457">
        <f>SUM(BB556,BB548,BB540,BB534,BB528,BB522,BB516,BB502,BB496,BB490,BB484,BB475,BB469,BB463,BB456,BB450,BB442,BB436,BB430,BB562,BB568,BB508,BB420)</f>
        <v>37943.607629153135</v>
      </c>
      <c r="BC570" s="440"/>
      <c r="BD570" s="442">
        <f>SUM(BD556,BD548,BD540,BD534,BD528,BD522,BD516,BD502,BD496,BD490,BD484,BD475,BD469,BD463,BD456,BD450,BD442,BD436,BD430,BD562,BD568,BD508,BD420)</f>
        <v>586687.75594982225</v>
      </c>
      <c r="BE570" s="117"/>
      <c r="BF570" s="442">
        <f>SUM(BF556,BF548,BF540,BF534,BF528,BF522,BF516,BF502,BF496,BF490,BF484,BF475,BF469,BF463,BF456,BF450,BF442,BF436,BF430,BF562,BF568,BF508,BF420)</f>
        <v>374640.45999999996</v>
      </c>
      <c r="BG570" s="117"/>
      <c r="BH570" s="442">
        <f>SUM(BH556,BH548,BH540,BH534,BH528,BH522,BH516,BH502,BH496,BH490,BH484,BH475,BH469,BH463,BH456,BH450,BH442,BH436,BH430,BH562,BH568,BH508,BH420)</f>
        <v>230745.48343076924</v>
      </c>
      <c r="BI570" s="117"/>
      <c r="BJ570" s="442">
        <f>SUM(BJ556,BJ548,BJ540,BJ534,BJ528,BJ522,BJ516,BJ502,BJ496,BJ490,BJ484,BJ475,BJ469,BJ463,BJ456,BJ450,BJ442,BJ436,BJ430,BJ562,BJ568,BJ508,BJ420)</f>
        <v>605385.94343076926</v>
      </c>
      <c r="BK570" s="117"/>
      <c r="BL570" s="442">
        <f>SUM(BL568,BL562,BL556,BL548,BL540,BL534,BL528,BL522,BL516,BL508,BL502,BL496,BL490,BL484,BL475,BL469,BL463,BL456,BL450,BL442,BL436,BL430,,BL420)</f>
        <v>615380.73</v>
      </c>
      <c r="BM570" s="130"/>
      <c r="BN570" s="442">
        <f>SUM(BN556,BN548,BN540,BN534,BN528,BN522,BN516,BN502,BN496,BN490,BN484,BN475,BN469,BN463,BN456,BN450,BN442,BN436,BN430,BN562,BN568,BN508,BN420)</f>
        <v>577541.10000000009</v>
      </c>
    </row>
    <row r="571" spans="1:69" s="395" customFormat="1" ht="5.0999999999999996" customHeight="1" x14ac:dyDescent="0.2">
      <c r="A571" s="444"/>
      <c r="B571" s="445"/>
      <c r="C571" s="446"/>
      <c r="D571" s="33"/>
      <c r="E571" s="33"/>
      <c r="F571" s="464"/>
      <c r="G571" s="447"/>
      <c r="H571" s="448"/>
      <c r="I571" s="431"/>
      <c r="J571" s="465"/>
      <c r="K571" s="447"/>
      <c r="L571" s="448"/>
      <c r="M571" s="431"/>
      <c r="N571" s="465"/>
      <c r="O571" s="447"/>
      <c r="P571" s="448"/>
      <c r="Q571" s="431"/>
      <c r="R571" s="465"/>
      <c r="S571" s="447"/>
      <c r="T571" s="448"/>
      <c r="U571" s="431"/>
      <c r="V571" s="465"/>
      <c r="W571" s="447"/>
      <c r="X571" s="448"/>
      <c r="Y571" s="431"/>
      <c r="Z571" s="465"/>
      <c r="AA571" s="447"/>
      <c r="AB571" s="448"/>
      <c r="AC571" s="431"/>
      <c r="AD571" s="465"/>
      <c r="AE571" s="447"/>
      <c r="AF571" s="448"/>
      <c r="AG571" s="431"/>
      <c r="AH571" s="465"/>
      <c r="AI571" s="447"/>
      <c r="AJ571" s="448"/>
      <c r="AK571" s="431"/>
      <c r="AL571" s="465"/>
      <c r="AM571" s="447"/>
      <c r="AN571" s="448"/>
      <c r="AO571" s="431"/>
      <c r="AP571" s="465"/>
      <c r="AQ571" s="447"/>
      <c r="AR571" s="448"/>
      <c r="AS571" s="431"/>
      <c r="AT571" s="465"/>
      <c r="AU571" s="447"/>
      <c r="AV571" s="448"/>
      <c r="AW571" s="431"/>
      <c r="AX571" s="465"/>
      <c r="AY571" s="447"/>
      <c r="AZ571" s="448"/>
      <c r="BA571" s="431"/>
      <c r="BB571" s="466"/>
      <c r="BC571" s="449"/>
      <c r="BD571" s="11"/>
      <c r="BE571" s="11"/>
      <c r="BF571" s="11"/>
      <c r="BG571" s="11"/>
      <c r="BH571" s="11"/>
      <c r="BI571" s="11"/>
      <c r="BJ571" s="11"/>
      <c r="BK571" s="11"/>
      <c r="BL571" s="11"/>
      <c r="BM571" s="127"/>
      <c r="BN571" s="11"/>
    </row>
    <row r="572" spans="1:69" s="409" customFormat="1" ht="12.75" customHeight="1" x14ac:dyDescent="0.2">
      <c r="A572" s="170"/>
      <c r="B572" s="128"/>
      <c r="C572" s="577">
        <f>'General Fund Budget Summary'!A130</f>
        <v>55000</v>
      </c>
      <c r="D572" s="600" t="str">
        <f>'General Fund Budget Summary'!B130</f>
        <v>Staff Development</v>
      </c>
      <c r="E572" s="601"/>
      <c r="F572" s="602"/>
      <c r="G572" s="603"/>
      <c r="H572" s="604"/>
      <c r="I572" s="605"/>
      <c r="J572" s="606"/>
      <c r="K572" s="603"/>
      <c r="L572" s="604"/>
      <c r="M572" s="605"/>
      <c r="N572" s="606"/>
      <c r="O572" s="603"/>
      <c r="P572" s="604"/>
      <c r="Q572" s="605"/>
      <c r="R572" s="606"/>
      <c r="S572" s="603"/>
      <c r="T572" s="604"/>
      <c r="U572" s="605"/>
      <c r="V572" s="606"/>
      <c r="W572" s="603"/>
      <c r="X572" s="604"/>
      <c r="Y572" s="605"/>
      <c r="Z572" s="606"/>
      <c r="AA572" s="603"/>
      <c r="AB572" s="604"/>
      <c r="AC572" s="605"/>
      <c r="AD572" s="606"/>
      <c r="AE572" s="603"/>
      <c r="AF572" s="604"/>
      <c r="AG572" s="605"/>
      <c r="AH572" s="606"/>
      <c r="AI572" s="603"/>
      <c r="AJ572" s="604"/>
      <c r="AK572" s="605"/>
      <c r="AL572" s="606"/>
      <c r="AM572" s="603"/>
      <c r="AN572" s="604"/>
      <c r="AO572" s="605"/>
      <c r="AP572" s="606"/>
      <c r="AQ572" s="603"/>
      <c r="AR572" s="604"/>
      <c r="AS572" s="605"/>
      <c r="AT572" s="606"/>
      <c r="AU572" s="603"/>
      <c r="AV572" s="604"/>
      <c r="AW572" s="605"/>
      <c r="AX572" s="606"/>
      <c r="AY572" s="603"/>
      <c r="AZ572" s="604"/>
      <c r="BA572" s="605"/>
      <c r="BB572" s="607"/>
      <c r="BC572" s="34"/>
      <c r="BD572" s="608"/>
      <c r="BE572" s="608"/>
      <c r="BF572" s="608"/>
      <c r="BG572" s="608"/>
      <c r="BH572" s="608"/>
      <c r="BI572" s="608"/>
      <c r="BJ572" s="608"/>
      <c r="BK572" s="608"/>
      <c r="BL572" s="608"/>
      <c r="BM572" s="131"/>
      <c r="BN572" s="608"/>
    </row>
    <row r="573" spans="1:69" s="27" customFormat="1" ht="5.0999999999999996" customHeight="1" x14ac:dyDescent="0.2">
      <c r="A573" s="170"/>
      <c r="B573" s="128"/>
      <c r="C573" s="32"/>
      <c r="F573" s="51"/>
      <c r="G573" s="226"/>
      <c r="H573" s="52"/>
      <c r="I573" s="154"/>
      <c r="J573" s="227"/>
      <c r="K573" s="226"/>
      <c r="L573" s="52"/>
      <c r="M573" s="154"/>
      <c r="N573" s="227"/>
      <c r="O573" s="226"/>
      <c r="P573" s="52"/>
      <c r="Q573" s="154"/>
      <c r="R573" s="227"/>
      <c r="S573" s="226"/>
      <c r="T573" s="52"/>
      <c r="U573" s="154"/>
      <c r="V573" s="227"/>
      <c r="W573" s="226"/>
      <c r="X573" s="52"/>
      <c r="Y573" s="154"/>
      <c r="Z573" s="227"/>
      <c r="AA573" s="226"/>
      <c r="AB573" s="52"/>
      <c r="AC573" s="154"/>
      <c r="AD573" s="227"/>
      <c r="AE573" s="226"/>
      <c r="AF573" s="52"/>
      <c r="AG573" s="154"/>
      <c r="AH573" s="227"/>
      <c r="AI573" s="226"/>
      <c r="AJ573" s="52"/>
      <c r="AK573" s="154"/>
      <c r="AL573" s="227"/>
      <c r="AM573" s="226"/>
      <c r="AN573" s="52"/>
      <c r="AO573" s="154"/>
      <c r="AP573" s="227"/>
      <c r="AQ573" s="226"/>
      <c r="AR573" s="52"/>
      <c r="AS573" s="154"/>
      <c r="AT573" s="227"/>
      <c r="AU573" s="226"/>
      <c r="AV573" s="52"/>
      <c r="AW573" s="154"/>
      <c r="AX573" s="227"/>
      <c r="AY573" s="226"/>
      <c r="AZ573" s="52"/>
      <c r="BA573" s="154"/>
      <c r="BB573" s="267"/>
      <c r="BC573" s="34"/>
      <c r="BD573" s="608"/>
      <c r="BE573" s="608"/>
      <c r="BF573" s="608"/>
      <c r="BG573" s="608"/>
      <c r="BH573" s="608"/>
      <c r="BI573" s="608"/>
      <c r="BJ573" s="608"/>
      <c r="BK573" s="608"/>
      <c r="BL573" s="608"/>
      <c r="BM573" s="131"/>
      <c r="BN573" s="608"/>
    </row>
    <row r="574" spans="1:69" x14ac:dyDescent="0.2">
      <c r="A574" s="170"/>
      <c r="B574" s="128"/>
      <c r="C574" s="614">
        <f>'General Fund Budget Summary'!A131</f>
        <v>55010</v>
      </c>
      <c r="D574" s="614"/>
      <c r="E574" s="614" t="str">
        <f>'General Fund Budget Summary'!C131</f>
        <v xml:space="preserve">Staff Training &amp; Seminar Exp. </v>
      </c>
      <c r="F574" s="616"/>
      <c r="G574" s="617">
        <v>1</v>
      </c>
      <c r="H574" s="105" t="s">
        <v>100</v>
      </c>
      <c r="I574" s="618">
        <v>600</v>
      </c>
      <c r="J574" s="619">
        <f>I574*G574</f>
        <v>600</v>
      </c>
      <c r="K574" s="617"/>
      <c r="L574" s="248" t="str">
        <f>H574</f>
        <v>Admin</v>
      </c>
      <c r="M574" s="410"/>
      <c r="N574" s="212">
        <f>M574*K574</f>
        <v>0</v>
      </c>
      <c r="O574" s="211"/>
      <c r="P574" s="248" t="str">
        <f>L574</f>
        <v>Admin</v>
      </c>
      <c r="Q574" s="410"/>
      <c r="R574" s="212">
        <f>Q574*O574</f>
        <v>0</v>
      </c>
      <c r="S574" s="211"/>
      <c r="T574" s="248" t="str">
        <f>P574</f>
        <v>Admin</v>
      </c>
      <c r="U574" s="410"/>
      <c r="V574" s="212">
        <f>U574*S574</f>
        <v>0</v>
      </c>
      <c r="W574" s="211"/>
      <c r="X574" s="248" t="str">
        <f>T574</f>
        <v>Admin</v>
      </c>
      <c r="Y574" s="410"/>
      <c r="Z574" s="212">
        <f>Y574*W574</f>
        <v>0</v>
      </c>
      <c r="AA574" s="211"/>
      <c r="AB574" s="248" t="str">
        <f>X574</f>
        <v>Admin</v>
      </c>
      <c r="AC574" s="410"/>
      <c r="AD574" s="212">
        <f>AC574*AA574</f>
        <v>0</v>
      </c>
      <c r="AE574" s="211">
        <v>1</v>
      </c>
      <c r="AF574" s="248" t="str">
        <f>AB574</f>
        <v>Admin</v>
      </c>
      <c r="AG574" s="410">
        <v>0</v>
      </c>
      <c r="AH574" s="212">
        <f>AG574*AE574</f>
        <v>0</v>
      </c>
      <c r="AI574" s="211"/>
      <c r="AJ574" s="248" t="str">
        <f>AF574</f>
        <v>Admin</v>
      </c>
      <c r="AK574" s="410"/>
      <c r="AL574" s="212">
        <f>AK574*AI574</f>
        <v>0</v>
      </c>
      <c r="AM574" s="211"/>
      <c r="AN574" s="248" t="str">
        <f>AJ574</f>
        <v>Admin</v>
      </c>
      <c r="AO574" s="410"/>
      <c r="AP574" s="212">
        <f>AO574*AM574</f>
        <v>0</v>
      </c>
      <c r="AQ574" s="211"/>
      <c r="AR574" s="248" t="str">
        <f>AN574</f>
        <v>Admin</v>
      </c>
      <c r="AS574" s="410"/>
      <c r="AT574" s="212">
        <f>AS574*AQ574</f>
        <v>0</v>
      </c>
      <c r="AU574" s="211"/>
      <c r="AV574" s="248" t="str">
        <f>AR574</f>
        <v>Admin</v>
      </c>
      <c r="AW574" s="410"/>
      <c r="AX574" s="212">
        <f>AW574*AU574</f>
        <v>0</v>
      </c>
      <c r="AY574" s="211"/>
      <c r="AZ574" s="248" t="str">
        <f>AV574</f>
        <v>Admin</v>
      </c>
      <c r="BA574" s="618"/>
      <c r="BB574" s="620">
        <f>BA574*AY574</f>
        <v>0</v>
      </c>
      <c r="BC574" s="34"/>
      <c r="BD574" s="621">
        <f>SUM(BB574,AX574,AT574,AP574,AL574,AH574,AD574,Z574,R574,N574,J574,V574,)</f>
        <v>600</v>
      </c>
      <c r="BE574" s="608"/>
      <c r="BF574" s="621">
        <v>0</v>
      </c>
      <c r="BG574" s="608"/>
      <c r="BH574" s="621">
        <v>0</v>
      </c>
      <c r="BI574" s="608"/>
      <c r="BJ574" s="621">
        <f>SUM(BF574,BH574)</f>
        <v>0</v>
      </c>
      <c r="BK574" s="608"/>
      <c r="BL574" s="621">
        <v>600</v>
      </c>
      <c r="BM574" s="131"/>
      <c r="BN574" s="621">
        <v>60</v>
      </c>
      <c r="BO574" s="409"/>
      <c r="BP574" s="409"/>
      <c r="BQ574" s="409"/>
    </row>
    <row r="575" spans="1:69" x14ac:dyDescent="0.2">
      <c r="A575" s="170"/>
      <c r="B575" s="128"/>
      <c r="C575" s="41"/>
      <c r="D575" s="42"/>
      <c r="E575" s="42"/>
      <c r="F575" s="616"/>
      <c r="G575" s="617"/>
      <c r="H575" s="591"/>
      <c r="I575" s="618"/>
      <c r="J575" s="619">
        <f>I575*G575</f>
        <v>0</v>
      </c>
      <c r="K575" s="617"/>
      <c r="L575" s="594">
        <f>H575</f>
        <v>0</v>
      </c>
      <c r="M575" s="592"/>
      <c r="N575" s="593">
        <f>M575*K575</f>
        <v>0</v>
      </c>
      <c r="O575" s="590"/>
      <c r="P575" s="594">
        <f>L575</f>
        <v>0</v>
      </c>
      <c r="Q575" s="592"/>
      <c r="R575" s="593">
        <f>Q575*O575</f>
        <v>0</v>
      </c>
      <c r="S575" s="590"/>
      <c r="T575" s="594">
        <f>P575</f>
        <v>0</v>
      </c>
      <c r="U575" s="592"/>
      <c r="V575" s="593">
        <f>U575*S575</f>
        <v>0</v>
      </c>
      <c r="W575" s="590"/>
      <c r="X575" s="594">
        <f>T575</f>
        <v>0</v>
      </c>
      <c r="Y575" s="592"/>
      <c r="Z575" s="593">
        <f>Y575*W575</f>
        <v>0</v>
      </c>
      <c r="AA575" s="590"/>
      <c r="AB575" s="594">
        <f>X575</f>
        <v>0</v>
      </c>
      <c r="AC575" s="592"/>
      <c r="AD575" s="593">
        <f>AC575*AA575</f>
        <v>0</v>
      </c>
      <c r="AE575" s="590"/>
      <c r="AF575" s="594">
        <f>AB575</f>
        <v>0</v>
      </c>
      <c r="AG575" s="592"/>
      <c r="AH575" s="593">
        <f>AG575*AE575</f>
        <v>0</v>
      </c>
      <c r="AI575" s="590"/>
      <c r="AJ575" s="594">
        <f>AF575</f>
        <v>0</v>
      </c>
      <c r="AK575" s="592"/>
      <c r="AL575" s="593">
        <f>AK575*AI575</f>
        <v>0</v>
      </c>
      <c r="AM575" s="590"/>
      <c r="AN575" s="594">
        <f>AJ575</f>
        <v>0</v>
      </c>
      <c r="AO575" s="592"/>
      <c r="AP575" s="593">
        <f>AO575*AM575</f>
        <v>0</v>
      </c>
      <c r="AQ575" s="590"/>
      <c r="AR575" s="594">
        <f>AN575</f>
        <v>0</v>
      </c>
      <c r="AS575" s="592"/>
      <c r="AT575" s="593">
        <f>AS575*AQ575</f>
        <v>0</v>
      </c>
      <c r="AU575" s="590"/>
      <c r="AV575" s="594">
        <f>AR575</f>
        <v>0</v>
      </c>
      <c r="AW575" s="592"/>
      <c r="AX575" s="593">
        <f>AW575*AU575</f>
        <v>0</v>
      </c>
      <c r="AY575" s="590"/>
      <c r="AZ575" s="594">
        <f>AV575</f>
        <v>0</v>
      </c>
      <c r="BA575" s="618"/>
      <c r="BB575" s="620">
        <f>BA575*AY575</f>
        <v>0</v>
      </c>
      <c r="BC575" s="34"/>
      <c r="BD575" s="622">
        <f>SUM(BB575,AX575,AT575,AP575,AL575,AH575,AD575,Z575,R575,N575,J575,V575,)</f>
        <v>0</v>
      </c>
      <c r="BE575" s="623"/>
      <c r="BF575" s="622">
        <v>0</v>
      </c>
      <c r="BG575" s="623"/>
      <c r="BH575" s="622">
        <v>0</v>
      </c>
      <c r="BI575" s="623"/>
      <c r="BJ575" s="622">
        <v>0</v>
      </c>
      <c r="BK575" s="623"/>
      <c r="BL575" s="622">
        <v>0</v>
      </c>
      <c r="BM575" s="131"/>
      <c r="BN575" s="622"/>
      <c r="BO575" s="409"/>
      <c r="BP575" s="409"/>
      <c r="BQ575" s="409"/>
    </row>
    <row r="576" spans="1:69" x14ac:dyDescent="0.2">
      <c r="A576" s="170"/>
      <c r="B576" s="128"/>
      <c r="C576" s="41"/>
      <c r="D576" s="42"/>
      <c r="E576" s="42"/>
      <c r="F576" s="616"/>
      <c r="G576" s="617"/>
      <c r="H576" s="106"/>
      <c r="I576" s="618"/>
      <c r="J576" s="619">
        <f>I576*G576</f>
        <v>0</v>
      </c>
      <c r="K576" s="617"/>
      <c r="L576" s="249">
        <f>H576</f>
        <v>0</v>
      </c>
      <c r="M576" s="411"/>
      <c r="N576" s="214">
        <f>M576*K576</f>
        <v>0</v>
      </c>
      <c r="O576" s="213"/>
      <c r="P576" s="249">
        <f>L576</f>
        <v>0</v>
      </c>
      <c r="Q576" s="411"/>
      <c r="R576" s="214">
        <f>Q576*O576</f>
        <v>0</v>
      </c>
      <c r="S576" s="213"/>
      <c r="T576" s="249">
        <f>P576</f>
        <v>0</v>
      </c>
      <c r="U576" s="411"/>
      <c r="V576" s="214">
        <f>U576*S576</f>
        <v>0</v>
      </c>
      <c r="W576" s="213"/>
      <c r="X576" s="249">
        <f>T576</f>
        <v>0</v>
      </c>
      <c r="Y576" s="411"/>
      <c r="Z576" s="214">
        <f>Y576*W576</f>
        <v>0</v>
      </c>
      <c r="AA576" s="213"/>
      <c r="AB576" s="249">
        <f>X576</f>
        <v>0</v>
      </c>
      <c r="AC576" s="411"/>
      <c r="AD576" s="214">
        <f>AC576*AA576</f>
        <v>0</v>
      </c>
      <c r="AE576" s="213"/>
      <c r="AF576" s="249">
        <f>AB576</f>
        <v>0</v>
      </c>
      <c r="AG576" s="411"/>
      <c r="AH576" s="214">
        <f>AG576*AE576</f>
        <v>0</v>
      </c>
      <c r="AI576" s="213"/>
      <c r="AJ576" s="249">
        <f>AF576</f>
        <v>0</v>
      </c>
      <c r="AK576" s="411"/>
      <c r="AL576" s="214">
        <f>AK576*AI576</f>
        <v>0</v>
      </c>
      <c r="AM576" s="213"/>
      <c r="AN576" s="249">
        <f>AJ576</f>
        <v>0</v>
      </c>
      <c r="AO576" s="411"/>
      <c r="AP576" s="214">
        <f>AO576*AM576</f>
        <v>0</v>
      </c>
      <c r="AQ576" s="213"/>
      <c r="AR576" s="249">
        <f>AN576</f>
        <v>0</v>
      </c>
      <c r="AS576" s="411"/>
      <c r="AT576" s="214">
        <f>AS576*AQ576</f>
        <v>0</v>
      </c>
      <c r="AU576" s="213"/>
      <c r="AV576" s="249">
        <f>AR576</f>
        <v>0</v>
      </c>
      <c r="AW576" s="411"/>
      <c r="AX576" s="214">
        <f>AW576*AU576</f>
        <v>0</v>
      </c>
      <c r="AY576" s="213"/>
      <c r="AZ576" s="249">
        <f>AV576</f>
        <v>0</v>
      </c>
      <c r="BA576" s="618"/>
      <c r="BB576" s="620">
        <f>BA576*AY576</f>
        <v>0</v>
      </c>
      <c r="BC576" s="34"/>
      <c r="BD576" s="622">
        <f>SUM(BB576,AX576,AT576,AP576,AL576,AH576,AD576,Z576,R576,N576,J576,V576,)</f>
        <v>0</v>
      </c>
      <c r="BE576" s="623"/>
      <c r="BF576" s="622">
        <v>0</v>
      </c>
      <c r="BG576" s="623"/>
      <c r="BH576" s="622">
        <v>0</v>
      </c>
      <c r="BI576" s="623"/>
      <c r="BJ576" s="622">
        <v>0</v>
      </c>
      <c r="BK576" s="623"/>
      <c r="BL576" s="622">
        <v>0</v>
      </c>
      <c r="BM576" s="131"/>
      <c r="BN576" s="622"/>
      <c r="BO576" s="409"/>
      <c r="BP576" s="409"/>
      <c r="BQ576" s="409"/>
    </row>
    <row r="577" spans="1:69" x14ac:dyDescent="0.2">
      <c r="A577" s="170"/>
      <c r="B577" s="128"/>
      <c r="C577" s="41"/>
      <c r="D577" s="42"/>
      <c r="E577" s="42"/>
      <c r="F577" s="616"/>
      <c r="G577" s="617"/>
      <c r="H577" s="106"/>
      <c r="I577" s="618"/>
      <c r="J577" s="619">
        <f>G577*I577</f>
        <v>0</v>
      </c>
      <c r="K577" s="617"/>
      <c r="L577" s="249">
        <f>H577</f>
        <v>0</v>
      </c>
      <c r="M577" s="411"/>
      <c r="N577" s="214">
        <f>M577*K577</f>
        <v>0</v>
      </c>
      <c r="O577" s="213"/>
      <c r="P577" s="249">
        <f>L577</f>
        <v>0</v>
      </c>
      <c r="Q577" s="411"/>
      <c r="R577" s="214">
        <f>Q577*O577</f>
        <v>0</v>
      </c>
      <c r="S577" s="213"/>
      <c r="T577" s="249">
        <f>P577</f>
        <v>0</v>
      </c>
      <c r="U577" s="411"/>
      <c r="V577" s="214">
        <f>U577*S577</f>
        <v>0</v>
      </c>
      <c r="W577" s="213"/>
      <c r="X577" s="249">
        <f>T577</f>
        <v>0</v>
      </c>
      <c r="Y577" s="411"/>
      <c r="Z577" s="214">
        <f>Y577*W577</f>
        <v>0</v>
      </c>
      <c r="AA577" s="213"/>
      <c r="AB577" s="249">
        <f>X577</f>
        <v>0</v>
      </c>
      <c r="AC577" s="411"/>
      <c r="AD577" s="214">
        <f>AC577*AA577</f>
        <v>0</v>
      </c>
      <c r="AE577" s="213"/>
      <c r="AF577" s="249">
        <f>AB577</f>
        <v>0</v>
      </c>
      <c r="AG577" s="411"/>
      <c r="AH577" s="214">
        <f>AG577*AE577</f>
        <v>0</v>
      </c>
      <c r="AI577" s="213"/>
      <c r="AJ577" s="249">
        <f>AF577</f>
        <v>0</v>
      </c>
      <c r="AK577" s="411"/>
      <c r="AL577" s="214">
        <f>AK577*AI577</f>
        <v>0</v>
      </c>
      <c r="AM577" s="213"/>
      <c r="AN577" s="249">
        <f>AJ577</f>
        <v>0</v>
      </c>
      <c r="AO577" s="411"/>
      <c r="AP577" s="214">
        <f>AO577*AM577</f>
        <v>0</v>
      </c>
      <c r="AQ577" s="213"/>
      <c r="AR577" s="249">
        <f>AN577</f>
        <v>0</v>
      </c>
      <c r="AS577" s="411"/>
      <c r="AT577" s="214">
        <f>AS577*AQ577</f>
        <v>0</v>
      </c>
      <c r="AU577" s="213"/>
      <c r="AV577" s="249">
        <f>AR577</f>
        <v>0</v>
      </c>
      <c r="AW577" s="411"/>
      <c r="AX577" s="214">
        <f>AW577*AU577</f>
        <v>0</v>
      </c>
      <c r="AY577" s="213"/>
      <c r="AZ577" s="249">
        <f>AV577</f>
        <v>0</v>
      </c>
      <c r="BA577" s="618"/>
      <c r="BB577" s="620">
        <f>AY577*BA577</f>
        <v>0</v>
      </c>
      <c r="BC577" s="34"/>
      <c r="BD577" s="622">
        <f>SUM(BB577,AX577,AT577,AP577,AL577,AH577,AD577,Z577,R577,N577,J577,V577,)</f>
        <v>0</v>
      </c>
      <c r="BE577" s="623"/>
      <c r="BF577" s="622">
        <v>0</v>
      </c>
      <c r="BG577" s="623"/>
      <c r="BH577" s="622">
        <v>0</v>
      </c>
      <c r="BI577" s="623"/>
      <c r="BJ577" s="622">
        <v>0</v>
      </c>
      <c r="BK577" s="623"/>
      <c r="BL577" s="622">
        <v>0</v>
      </c>
      <c r="BM577" s="131"/>
      <c r="BN577" s="622"/>
      <c r="BO577" s="409"/>
      <c r="BP577" s="409"/>
      <c r="BQ577" s="409"/>
    </row>
    <row r="578" spans="1:69" x14ac:dyDescent="0.2">
      <c r="A578" s="170"/>
      <c r="B578" s="128"/>
      <c r="C578" s="48"/>
      <c r="D578" s="43"/>
      <c r="E578" s="43"/>
      <c r="F578" s="624"/>
      <c r="G578" s="581"/>
      <c r="H578" s="582"/>
      <c r="I578" s="104" t="s">
        <v>132</v>
      </c>
      <c r="J578" s="619">
        <f>SUM(J574:J577)</f>
        <v>600</v>
      </c>
      <c r="K578" s="581"/>
      <c r="L578" s="582"/>
      <c r="M578" s="104" t="s">
        <v>118</v>
      </c>
      <c r="N578" s="619">
        <f>SUM(N574:N577)</f>
        <v>0</v>
      </c>
      <c r="O578" s="581"/>
      <c r="P578" s="582"/>
      <c r="Q578" s="625" t="s">
        <v>119</v>
      </c>
      <c r="R578" s="619">
        <f>SUM(R574:R577)</f>
        <v>0</v>
      </c>
      <c r="S578" s="581"/>
      <c r="T578" s="582"/>
      <c r="U578" s="625" t="s">
        <v>120</v>
      </c>
      <c r="V578" s="619">
        <f>SUM(V574:V577)</f>
        <v>0</v>
      </c>
      <c r="W578" s="581"/>
      <c r="X578" s="582"/>
      <c r="Y578" s="625" t="s">
        <v>121</v>
      </c>
      <c r="Z578" s="619">
        <f>SUM(Z574:Z577)</f>
        <v>0</v>
      </c>
      <c r="AA578" s="581"/>
      <c r="AB578" s="582"/>
      <c r="AC578" s="625" t="s">
        <v>122</v>
      </c>
      <c r="AD578" s="619">
        <f>SUM(AD574:AD577)</f>
        <v>0</v>
      </c>
      <c r="AE578" s="581"/>
      <c r="AF578" s="582"/>
      <c r="AG578" s="625" t="s">
        <v>123</v>
      </c>
      <c r="AH578" s="619">
        <f>SUM(AH574:AH577)</f>
        <v>0</v>
      </c>
      <c r="AI578" s="581"/>
      <c r="AJ578" s="582"/>
      <c r="AK578" s="625" t="s">
        <v>124</v>
      </c>
      <c r="AL578" s="619">
        <f>SUM(AL574:AL577)</f>
        <v>0</v>
      </c>
      <c r="AM578" s="581"/>
      <c r="AN578" s="582"/>
      <c r="AO578" s="625" t="s">
        <v>125</v>
      </c>
      <c r="AP578" s="619">
        <f>SUM(AP574:AP577)</f>
        <v>0</v>
      </c>
      <c r="AQ578" s="581"/>
      <c r="AR578" s="582"/>
      <c r="AS578" s="625" t="s">
        <v>126</v>
      </c>
      <c r="AT578" s="619">
        <f>SUM(AT574:AT577)</f>
        <v>0</v>
      </c>
      <c r="AU578" s="581"/>
      <c r="AV578" s="582"/>
      <c r="AW578" s="625" t="s">
        <v>127</v>
      </c>
      <c r="AX578" s="619">
        <f>SUM(AX574:AX577)</f>
        <v>0</v>
      </c>
      <c r="AY578" s="581"/>
      <c r="AZ578" s="582"/>
      <c r="BA578" s="625" t="s">
        <v>128</v>
      </c>
      <c r="BB578" s="620">
        <f>SUM(BB574:BB577)</f>
        <v>0</v>
      </c>
      <c r="BC578" s="34"/>
      <c r="BD578" s="57">
        <f>SUM(BD574:BD577)</f>
        <v>600</v>
      </c>
      <c r="BE578" s="608"/>
      <c r="BF578" s="57">
        <f>SUM(BF574:BF577)</f>
        <v>0</v>
      </c>
      <c r="BG578" s="608"/>
      <c r="BH578" s="57">
        <f>SUM(BH574:BH577)</f>
        <v>0</v>
      </c>
      <c r="BI578" s="608"/>
      <c r="BJ578" s="57">
        <f>SUM(BJ574:BJ577)</f>
        <v>0</v>
      </c>
      <c r="BK578" s="608"/>
      <c r="BL578" s="57">
        <v>600</v>
      </c>
      <c r="BM578" s="131"/>
      <c r="BN578" s="57">
        <f>SUM(BN574:BN577)</f>
        <v>60</v>
      </c>
      <c r="BO578" s="409"/>
      <c r="BP578" s="409"/>
      <c r="BQ578" s="409"/>
    </row>
    <row r="579" spans="1:69" s="27" customFormat="1" ht="5.0999999999999996" customHeight="1" x14ac:dyDescent="0.2">
      <c r="A579" s="170"/>
      <c r="B579" s="128"/>
      <c r="C579" s="32"/>
      <c r="F579" s="51"/>
      <c r="G579" s="226"/>
      <c r="H579" s="52"/>
      <c r="I579" s="154"/>
      <c r="J579" s="227"/>
      <c r="K579" s="226"/>
      <c r="L579" s="52"/>
      <c r="M579" s="154"/>
      <c r="N579" s="227"/>
      <c r="O579" s="226"/>
      <c r="P579" s="52"/>
      <c r="Q579" s="154"/>
      <c r="R579" s="227"/>
      <c r="S579" s="226"/>
      <c r="T579" s="52"/>
      <c r="U579" s="154"/>
      <c r="V579" s="227"/>
      <c r="W579" s="226"/>
      <c r="X579" s="52"/>
      <c r="Y579" s="154"/>
      <c r="Z579" s="227"/>
      <c r="AA579" s="226"/>
      <c r="AB579" s="52"/>
      <c r="AC579" s="154"/>
      <c r="AD579" s="227"/>
      <c r="AE579" s="226"/>
      <c r="AF579" s="52"/>
      <c r="AG579" s="154"/>
      <c r="AH579" s="227"/>
      <c r="AI579" s="226"/>
      <c r="AJ579" s="52"/>
      <c r="AK579" s="154"/>
      <c r="AL579" s="227"/>
      <c r="AM579" s="226"/>
      <c r="AN579" s="52"/>
      <c r="AO579" s="154"/>
      <c r="AP579" s="227"/>
      <c r="AQ579" s="226"/>
      <c r="AR579" s="52"/>
      <c r="AS579" s="154"/>
      <c r="AT579" s="227"/>
      <c r="AU579" s="226"/>
      <c r="AV579" s="52"/>
      <c r="AW579" s="154"/>
      <c r="AX579" s="227"/>
      <c r="AY579" s="226"/>
      <c r="AZ579" s="52"/>
      <c r="BA579" s="154"/>
      <c r="BB579" s="267"/>
      <c r="BC579" s="34"/>
      <c r="BD579" s="608"/>
      <c r="BE579" s="608"/>
      <c r="BF579" s="608"/>
      <c r="BG579" s="608"/>
      <c r="BH579" s="608"/>
      <c r="BI579" s="608"/>
      <c r="BJ579" s="608"/>
      <c r="BK579" s="608"/>
      <c r="BL579" s="608"/>
      <c r="BM579" s="131"/>
      <c r="BN579" s="608"/>
    </row>
    <row r="580" spans="1:69" x14ac:dyDescent="0.2">
      <c r="A580" s="170"/>
      <c r="B580" s="128"/>
      <c r="C580" s="614">
        <f>'General Fund Budget Summary'!A132</f>
        <v>55020</v>
      </c>
      <c r="D580" s="614"/>
      <c r="E580" s="614" t="str">
        <f>'General Fund Budget Summary'!C132</f>
        <v>Staff Conference Expense</v>
      </c>
      <c r="F580" s="616"/>
      <c r="G580" s="617">
        <v>1</v>
      </c>
      <c r="H580" s="105" t="s">
        <v>100</v>
      </c>
      <c r="I580" s="618">
        <v>650</v>
      </c>
      <c r="J580" s="619">
        <f>I580*G580</f>
        <v>650</v>
      </c>
      <c r="K580" s="617"/>
      <c r="L580" s="248" t="str">
        <f>H580</f>
        <v>Admin</v>
      </c>
      <c r="M580" s="410">
        <v>0</v>
      </c>
      <c r="N580" s="212">
        <f>M580*K580</f>
        <v>0</v>
      </c>
      <c r="O580" s="211">
        <v>1</v>
      </c>
      <c r="P580" s="248" t="str">
        <f>L580</f>
        <v>Admin</v>
      </c>
      <c r="Q580" s="410">
        <f>M580</f>
        <v>0</v>
      </c>
      <c r="R580" s="212">
        <f>Q580*O580</f>
        <v>0</v>
      </c>
      <c r="S580" s="211">
        <v>1</v>
      </c>
      <c r="T580" s="248" t="str">
        <f>P580</f>
        <v>Admin</v>
      </c>
      <c r="U580" s="410">
        <f>Q580</f>
        <v>0</v>
      </c>
      <c r="V580" s="212">
        <f>U580*S580</f>
        <v>0</v>
      </c>
      <c r="W580" s="211">
        <v>1</v>
      </c>
      <c r="X580" s="248" t="str">
        <f>T580</f>
        <v>Admin</v>
      </c>
      <c r="Y580" s="410">
        <f>U580</f>
        <v>0</v>
      </c>
      <c r="Z580" s="212">
        <f>Y580*W580</f>
        <v>0</v>
      </c>
      <c r="AA580" s="211">
        <v>1</v>
      </c>
      <c r="AB580" s="248" t="str">
        <f>X580</f>
        <v>Admin</v>
      </c>
      <c r="AC580" s="410">
        <f>Y580</f>
        <v>0</v>
      </c>
      <c r="AD580" s="212">
        <f>AC580*AA580</f>
        <v>0</v>
      </c>
      <c r="AE580" s="211">
        <v>1</v>
      </c>
      <c r="AF580" s="248" t="str">
        <f>AB580</f>
        <v>Admin</v>
      </c>
      <c r="AG580" s="410">
        <f>AC580</f>
        <v>0</v>
      </c>
      <c r="AH580" s="212">
        <f>AG580*AE580</f>
        <v>0</v>
      </c>
      <c r="AI580" s="211">
        <v>1</v>
      </c>
      <c r="AJ580" s="248" t="str">
        <f>AF580</f>
        <v>Admin</v>
      </c>
      <c r="AK580" s="410">
        <f>AG580</f>
        <v>0</v>
      </c>
      <c r="AL580" s="212">
        <f>AK580*AI580</f>
        <v>0</v>
      </c>
      <c r="AM580" s="211">
        <v>1</v>
      </c>
      <c r="AN580" s="248" t="str">
        <f>AJ580</f>
        <v>Admin</v>
      </c>
      <c r="AO580" s="410">
        <f>AK580</f>
        <v>0</v>
      </c>
      <c r="AP580" s="212">
        <f>AO580*AM580</f>
        <v>0</v>
      </c>
      <c r="AQ580" s="211">
        <v>1</v>
      </c>
      <c r="AR580" s="248" t="str">
        <f>AN580</f>
        <v>Admin</v>
      </c>
      <c r="AS580" s="410">
        <f>AO580</f>
        <v>0</v>
      </c>
      <c r="AT580" s="212">
        <f>AS580*AQ580</f>
        <v>0</v>
      </c>
      <c r="AU580" s="211">
        <v>1</v>
      </c>
      <c r="AV580" s="248" t="str">
        <f>AR580</f>
        <v>Admin</v>
      </c>
      <c r="AW580" s="410">
        <f>AS580</f>
        <v>0</v>
      </c>
      <c r="AX580" s="212">
        <f>AW580*AU580</f>
        <v>0</v>
      </c>
      <c r="AY580" s="211">
        <v>1</v>
      </c>
      <c r="AZ580" s="248" t="str">
        <f>AV580</f>
        <v>Admin</v>
      </c>
      <c r="BA580" s="410">
        <f>AW580</f>
        <v>0</v>
      </c>
      <c r="BB580" s="620">
        <f>BA580*AY580</f>
        <v>0</v>
      </c>
      <c r="BC580" s="34"/>
      <c r="BD580" s="621">
        <f>SUM(BB580,AX580,AT580,AP580,AL580,AH580,AD580,Z580,R580,N580,J580,V580,)</f>
        <v>650</v>
      </c>
      <c r="BE580" s="608"/>
      <c r="BF580" s="621">
        <v>0</v>
      </c>
      <c r="BG580" s="608"/>
      <c r="BH580" s="621">
        <v>0</v>
      </c>
      <c r="BI580" s="608"/>
      <c r="BJ580" s="621">
        <f>SUM(BF580,BH580)</f>
        <v>0</v>
      </c>
      <c r="BK580" s="608"/>
      <c r="BL580" s="621">
        <v>650</v>
      </c>
      <c r="BM580" s="131"/>
      <c r="BN580" s="621">
        <v>0</v>
      </c>
      <c r="BO580" s="409"/>
      <c r="BP580" s="409"/>
      <c r="BQ580" s="409"/>
    </row>
    <row r="581" spans="1:69" x14ac:dyDescent="0.2">
      <c r="A581" s="170"/>
      <c r="B581" s="128"/>
      <c r="C581" s="41"/>
      <c r="D581" s="42"/>
      <c r="E581" s="42"/>
      <c r="F581" s="616"/>
      <c r="G581" s="617"/>
      <c r="H581" s="591"/>
      <c r="I581" s="618"/>
      <c r="J581" s="619">
        <f>I581*G581</f>
        <v>0</v>
      </c>
      <c r="K581" s="617"/>
      <c r="L581" s="594">
        <f>H581</f>
        <v>0</v>
      </c>
      <c r="M581" s="592"/>
      <c r="N581" s="593">
        <f>M581*K581</f>
        <v>0</v>
      </c>
      <c r="O581" s="590"/>
      <c r="P581" s="594">
        <f>L581</f>
        <v>0</v>
      </c>
      <c r="Q581" s="592"/>
      <c r="R581" s="593">
        <f>Q581*O581</f>
        <v>0</v>
      </c>
      <c r="S581" s="590"/>
      <c r="T581" s="594">
        <f>P581</f>
        <v>0</v>
      </c>
      <c r="U581" s="592"/>
      <c r="V581" s="593">
        <f>U581*S581</f>
        <v>0</v>
      </c>
      <c r="W581" s="590"/>
      <c r="X581" s="594">
        <f>T581</f>
        <v>0</v>
      </c>
      <c r="Y581" s="592"/>
      <c r="Z581" s="593">
        <f>Y581*W581</f>
        <v>0</v>
      </c>
      <c r="AA581" s="590"/>
      <c r="AB581" s="594">
        <f>X581</f>
        <v>0</v>
      </c>
      <c r="AC581" s="592"/>
      <c r="AD581" s="593">
        <f>AC581*AA581</f>
        <v>0</v>
      </c>
      <c r="AE581" s="590"/>
      <c r="AF581" s="594">
        <f>AB581</f>
        <v>0</v>
      </c>
      <c r="AG581" s="592"/>
      <c r="AH581" s="593">
        <f>AG581*AE581</f>
        <v>0</v>
      </c>
      <c r="AI581" s="590"/>
      <c r="AJ581" s="594">
        <f>AF581</f>
        <v>0</v>
      </c>
      <c r="AK581" s="592"/>
      <c r="AL581" s="593">
        <f>AK581*AI581</f>
        <v>0</v>
      </c>
      <c r="AM581" s="590"/>
      <c r="AN581" s="594">
        <f>AJ581</f>
        <v>0</v>
      </c>
      <c r="AO581" s="592"/>
      <c r="AP581" s="593">
        <f>AO581*AM581</f>
        <v>0</v>
      </c>
      <c r="AQ581" s="590"/>
      <c r="AR581" s="594">
        <f>AN581</f>
        <v>0</v>
      </c>
      <c r="AS581" s="592"/>
      <c r="AT581" s="593">
        <f>AS581*AQ581</f>
        <v>0</v>
      </c>
      <c r="AU581" s="590"/>
      <c r="AV581" s="594">
        <f>AR581</f>
        <v>0</v>
      </c>
      <c r="AW581" s="592"/>
      <c r="AX581" s="593">
        <f>AW581*AU581</f>
        <v>0</v>
      </c>
      <c r="AY581" s="590"/>
      <c r="AZ581" s="594">
        <f>AV581</f>
        <v>0</v>
      </c>
      <c r="BA581" s="618"/>
      <c r="BB581" s="620">
        <f>BA581*AY581</f>
        <v>0</v>
      </c>
      <c r="BC581" s="34"/>
      <c r="BD581" s="622">
        <f>SUM(BB581,AX581,AT581,AP581,AL581,AH581,AD581,Z581,R581,N581,J581,V581,)</f>
        <v>0</v>
      </c>
      <c r="BE581" s="623"/>
      <c r="BF581" s="622">
        <v>0</v>
      </c>
      <c r="BG581" s="623"/>
      <c r="BH581" s="622">
        <v>0</v>
      </c>
      <c r="BI581" s="623"/>
      <c r="BJ581" s="622">
        <v>0</v>
      </c>
      <c r="BK581" s="623"/>
      <c r="BL581" s="622">
        <v>0</v>
      </c>
      <c r="BM581" s="131"/>
      <c r="BN581" s="622"/>
      <c r="BO581" s="409"/>
      <c r="BP581" s="409"/>
      <c r="BQ581" s="409"/>
    </row>
    <row r="582" spans="1:69" x14ac:dyDescent="0.2">
      <c r="A582" s="170"/>
      <c r="B582" s="128"/>
      <c r="C582" s="41"/>
      <c r="D582" s="42"/>
      <c r="E582" s="42"/>
      <c r="F582" s="616"/>
      <c r="G582" s="617"/>
      <c r="H582" s="106"/>
      <c r="I582" s="618"/>
      <c r="J582" s="619">
        <f>I582*G582</f>
        <v>0</v>
      </c>
      <c r="K582" s="617"/>
      <c r="L582" s="249">
        <f>H582</f>
        <v>0</v>
      </c>
      <c r="M582" s="411"/>
      <c r="N582" s="214">
        <f>M582*K582</f>
        <v>0</v>
      </c>
      <c r="O582" s="213"/>
      <c r="P582" s="249">
        <f>L582</f>
        <v>0</v>
      </c>
      <c r="Q582" s="411"/>
      <c r="R582" s="214">
        <f>Q582*O582</f>
        <v>0</v>
      </c>
      <c r="S582" s="213"/>
      <c r="T582" s="249">
        <f>P582</f>
        <v>0</v>
      </c>
      <c r="U582" s="411"/>
      <c r="V582" s="214">
        <f>U582*S582</f>
        <v>0</v>
      </c>
      <c r="W582" s="213"/>
      <c r="X582" s="249">
        <f>T582</f>
        <v>0</v>
      </c>
      <c r="Y582" s="411"/>
      <c r="Z582" s="214">
        <f>Y582*W582</f>
        <v>0</v>
      </c>
      <c r="AA582" s="213"/>
      <c r="AB582" s="249">
        <f>X582</f>
        <v>0</v>
      </c>
      <c r="AC582" s="411"/>
      <c r="AD582" s="214">
        <f>AC582*AA582</f>
        <v>0</v>
      </c>
      <c r="AE582" s="213"/>
      <c r="AF582" s="249">
        <f>AB582</f>
        <v>0</v>
      </c>
      <c r="AG582" s="411"/>
      <c r="AH582" s="214">
        <f>AG582*AE582</f>
        <v>0</v>
      </c>
      <c r="AI582" s="213"/>
      <c r="AJ582" s="249">
        <f>AF582</f>
        <v>0</v>
      </c>
      <c r="AK582" s="411"/>
      <c r="AL582" s="214">
        <f>AK582*AI582</f>
        <v>0</v>
      </c>
      <c r="AM582" s="213"/>
      <c r="AN582" s="249">
        <f>AJ582</f>
        <v>0</v>
      </c>
      <c r="AO582" s="411"/>
      <c r="AP582" s="214">
        <f>AO582*AM582</f>
        <v>0</v>
      </c>
      <c r="AQ582" s="213"/>
      <c r="AR582" s="249">
        <f>AN582</f>
        <v>0</v>
      </c>
      <c r="AS582" s="411"/>
      <c r="AT582" s="214">
        <f>AS582*AQ582</f>
        <v>0</v>
      </c>
      <c r="AU582" s="213"/>
      <c r="AV582" s="249">
        <f>AR582</f>
        <v>0</v>
      </c>
      <c r="AW582" s="411"/>
      <c r="AX582" s="214">
        <f>AW582*AU582</f>
        <v>0</v>
      </c>
      <c r="AY582" s="213"/>
      <c r="AZ582" s="249">
        <f>AV582</f>
        <v>0</v>
      </c>
      <c r="BA582" s="618"/>
      <c r="BB582" s="620">
        <f>BA582*AY582</f>
        <v>0</v>
      </c>
      <c r="BC582" s="34"/>
      <c r="BD582" s="622">
        <f>SUM(BB582,AX582,AT582,AP582,AL582,AH582,AD582,Z582,R582,N582,J582,V582,)</f>
        <v>0</v>
      </c>
      <c r="BE582" s="623"/>
      <c r="BF582" s="622">
        <v>0</v>
      </c>
      <c r="BG582" s="623"/>
      <c r="BH582" s="622">
        <v>0</v>
      </c>
      <c r="BI582" s="623"/>
      <c r="BJ582" s="622">
        <v>0</v>
      </c>
      <c r="BK582" s="623"/>
      <c r="BL582" s="622">
        <v>0</v>
      </c>
      <c r="BM582" s="131"/>
      <c r="BN582" s="622"/>
      <c r="BO582" s="409"/>
      <c r="BP582" s="409"/>
      <c r="BQ582" s="409"/>
    </row>
    <row r="583" spans="1:69" x14ac:dyDescent="0.2">
      <c r="A583" s="170"/>
      <c r="B583" s="128"/>
      <c r="C583" s="41"/>
      <c r="D583" s="42"/>
      <c r="E583" s="42"/>
      <c r="F583" s="616"/>
      <c r="G583" s="617"/>
      <c r="H583" s="106"/>
      <c r="I583" s="618"/>
      <c r="J583" s="619">
        <f>G583*I583</f>
        <v>0</v>
      </c>
      <c r="K583" s="617"/>
      <c r="L583" s="249">
        <f>H583</f>
        <v>0</v>
      </c>
      <c r="M583" s="411"/>
      <c r="N583" s="214">
        <f>M583*K583</f>
        <v>0</v>
      </c>
      <c r="O583" s="213"/>
      <c r="P583" s="249">
        <f>L583</f>
        <v>0</v>
      </c>
      <c r="Q583" s="411"/>
      <c r="R583" s="214">
        <f>Q583*O583</f>
        <v>0</v>
      </c>
      <c r="S583" s="213"/>
      <c r="T583" s="249">
        <f>P583</f>
        <v>0</v>
      </c>
      <c r="U583" s="411"/>
      <c r="V583" s="214">
        <f>U583*S583</f>
        <v>0</v>
      </c>
      <c r="W583" s="213"/>
      <c r="X583" s="249">
        <f>T583</f>
        <v>0</v>
      </c>
      <c r="Y583" s="411"/>
      <c r="Z583" s="214">
        <f>Y583*W583</f>
        <v>0</v>
      </c>
      <c r="AA583" s="213"/>
      <c r="AB583" s="249">
        <f>X583</f>
        <v>0</v>
      </c>
      <c r="AC583" s="411"/>
      <c r="AD583" s="214">
        <f>AC583*AA583</f>
        <v>0</v>
      </c>
      <c r="AE583" s="213"/>
      <c r="AF583" s="249">
        <f>AB583</f>
        <v>0</v>
      </c>
      <c r="AG583" s="411"/>
      <c r="AH583" s="214">
        <f>AG583*AE583</f>
        <v>0</v>
      </c>
      <c r="AI583" s="213"/>
      <c r="AJ583" s="249">
        <f>AF583</f>
        <v>0</v>
      </c>
      <c r="AK583" s="411"/>
      <c r="AL583" s="214">
        <f>AK583*AI583</f>
        <v>0</v>
      </c>
      <c r="AM583" s="213"/>
      <c r="AN583" s="249">
        <f>AJ583</f>
        <v>0</v>
      </c>
      <c r="AO583" s="411"/>
      <c r="AP583" s="214">
        <f>AO583*AM583</f>
        <v>0</v>
      </c>
      <c r="AQ583" s="213"/>
      <c r="AR583" s="249">
        <f>AN583</f>
        <v>0</v>
      </c>
      <c r="AS583" s="411"/>
      <c r="AT583" s="214">
        <f>AS583*AQ583</f>
        <v>0</v>
      </c>
      <c r="AU583" s="213"/>
      <c r="AV583" s="249">
        <f>AR583</f>
        <v>0</v>
      </c>
      <c r="AW583" s="411"/>
      <c r="AX583" s="214">
        <f>AW583*AU583</f>
        <v>0</v>
      </c>
      <c r="AY583" s="213"/>
      <c r="AZ583" s="249">
        <f>AV583</f>
        <v>0</v>
      </c>
      <c r="BA583" s="618"/>
      <c r="BB583" s="620">
        <f>AY583*BA583</f>
        <v>0</v>
      </c>
      <c r="BC583" s="34"/>
      <c r="BD583" s="622">
        <f>SUM(BB583,AX583,AT583,AP583,AL583,AH583,AD583,Z583,R583,N583,J583,V583,)</f>
        <v>0</v>
      </c>
      <c r="BE583" s="623"/>
      <c r="BF583" s="622">
        <v>0</v>
      </c>
      <c r="BG583" s="623"/>
      <c r="BH583" s="622">
        <v>0</v>
      </c>
      <c r="BI583" s="623"/>
      <c r="BJ583" s="622">
        <v>0</v>
      </c>
      <c r="BK583" s="623"/>
      <c r="BL583" s="622">
        <v>0</v>
      </c>
      <c r="BM583" s="131"/>
      <c r="BN583" s="622"/>
      <c r="BO583" s="409"/>
      <c r="BP583" s="409"/>
      <c r="BQ583" s="409"/>
    </row>
    <row r="584" spans="1:69" x14ac:dyDescent="0.2">
      <c r="A584" s="170"/>
      <c r="B584" s="128"/>
      <c r="C584" s="48"/>
      <c r="D584" s="43"/>
      <c r="E584" s="43"/>
      <c r="F584" s="624"/>
      <c r="G584" s="581"/>
      <c r="H584" s="582"/>
      <c r="I584" s="104" t="s">
        <v>132</v>
      </c>
      <c r="J584" s="619">
        <f>SUM(J580:J583)</f>
        <v>650</v>
      </c>
      <c r="K584" s="581"/>
      <c r="L584" s="582"/>
      <c r="M584" s="104" t="s">
        <v>118</v>
      </c>
      <c r="N584" s="619">
        <f>SUM(N580:N583)</f>
        <v>0</v>
      </c>
      <c r="O584" s="581"/>
      <c r="P584" s="582"/>
      <c r="Q584" s="625" t="s">
        <v>119</v>
      </c>
      <c r="R584" s="619">
        <f>SUM(R580:R583)</f>
        <v>0</v>
      </c>
      <c r="S584" s="581"/>
      <c r="T584" s="582"/>
      <c r="U584" s="625" t="s">
        <v>120</v>
      </c>
      <c r="V584" s="619">
        <f>SUM(V580:V583)</f>
        <v>0</v>
      </c>
      <c r="W584" s="581"/>
      <c r="X584" s="582"/>
      <c r="Y584" s="625" t="s">
        <v>121</v>
      </c>
      <c r="Z584" s="619">
        <f>SUM(Z580:Z583)</f>
        <v>0</v>
      </c>
      <c r="AA584" s="581"/>
      <c r="AB584" s="582"/>
      <c r="AC584" s="625" t="s">
        <v>122</v>
      </c>
      <c r="AD584" s="619">
        <f>SUM(AD580:AD583)</f>
        <v>0</v>
      </c>
      <c r="AE584" s="581"/>
      <c r="AF584" s="582"/>
      <c r="AG584" s="625" t="s">
        <v>123</v>
      </c>
      <c r="AH584" s="619">
        <f>SUM(AH580:AH583)</f>
        <v>0</v>
      </c>
      <c r="AI584" s="581"/>
      <c r="AJ584" s="582"/>
      <c r="AK584" s="625" t="s">
        <v>124</v>
      </c>
      <c r="AL584" s="619">
        <f>SUM(AL580:AL583)</f>
        <v>0</v>
      </c>
      <c r="AM584" s="581"/>
      <c r="AN584" s="582"/>
      <c r="AO584" s="625" t="s">
        <v>125</v>
      </c>
      <c r="AP584" s="619">
        <f>SUM(AP580:AP583)</f>
        <v>0</v>
      </c>
      <c r="AQ584" s="581"/>
      <c r="AR584" s="582"/>
      <c r="AS584" s="625" t="s">
        <v>126</v>
      </c>
      <c r="AT584" s="619">
        <f>SUM(AT580:AT583)</f>
        <v>0</v>
      </c>
      <c r="AU584" s="581"/>
      <c r="AV584" s="582"/>
      <c r="AW584" s="625" t="s">
        <v>127</v>
      </c>
      <c r="AX584" s="619">
        <f>SUM(AX580:AX583)</f>
        <v>0</v>
      </c>
      <c r="AY584" s="581"/>
      <c r="AZ584" s="582"/>
      <c r="BA584" s="625" t="s">
        <v>128</v>
      </c>
      <c r="BB584" s="620">
        <f>SUM(BB580:BB583)</f>
        <v>0</v>
      </c>
      <c r="BC584" s="34"/>
      <c r="BD584" s="57">
        <f>SUM(BD580:BD583)</f>
        <v>650</v>
      </c>
      <c r="BE584" s="608"/>
      <c r="BF584" s="57">
        <f>SUM(BF580:BF583)</f>
        <v>0</v>
      </c>
      <c r="BG584" s="608"/>
      <c r="BH584" s="57">
        <f>SUM(BH580:BH583)</f>
        <v>0</v>
      </c>
      <c r="BI584" s="608"/>
      <c r="BJ584" s="57">
        <f>SUM(BJ580:BJ583)</f>
        <v>0</v>
      </c>
      <c r="BK584" s="608"/>
      <c r="BL584" s="57">
        <v>650</v>
      </c>
      <c r="BM584" s="131"/>
      <c r="BN584" s="57">
        <f>SUM(BN580:BN583)</f>
        <v>0</v>
      </c>
      <c r="BO584" s="409"/>
      <c r="BP584" s="409"/>
      <c r="BQ584" s="409"/>
    </row>
    <row r="585" spans="1:69" s="409" customFormat="1" ht="5.0999999999999996" customHeight="1" x14ac:dyDescent="0.2">
      <c r="A585" s="170"/>
      <c r="B585" s="128"/>
      <c r="C585" s="32"/>
      <c r="D585" s="27"/>
      <c r="E585" s="27"/>
      <c r="F585" s="51"/>
      <c r="G585" s="226"/>
      <c r="H585" s="52"/>
      <c r="I585" s="431"/>
      <c r="J585" s="227"/>
      <c r="K585" s="226"/>
      <c r="L585" s="52"/>
      <c r="M585" s="431"/>
      <c r="N585" s="227"/>
      <c r="O585" s="226"/>
      <c r="P585" s="52"/>
      <c r="Q585" s="431"/>
      <c r="R585" s="227"/>
      <c r="S585" s="226"/>
      <c r="T585" s="52"/>
      <c r="U585" s="431"/>
      <c r="V585" s="227"/>
      <c r="W585" s="226"/>
      <c r="X585" s="52"/>
      <c r="Y585" s="431"/>
      <c r="Z585" s="227"/>
      <c r="AA585" s="226"/>
      <c r="AB585" s="52"/>
      <c r="AC585" s="431"/>
      <c r="AD585" s="227"/>
      <c r="AE585" s="226"/>
      <c r="AF585" s="52"/>
      <c r="AG585" s="431"/>
      <c r="AH585" s="227"/>
      <c r="AI585" s="226"/>
      <c r="AJ585" s="52"/>
      <c r="AK585" s="431"/>
      <c r="AL585" s="227"/>
      <c r="AM585" s="226"/>
      <c r="AN585" s="52"/>
      <c r="AO585" s="431"/>
      <c r="AP585" s="227"/>
      <c r="AQ585" s="226"/>
      <c r="AR585" s="52"/>
      <c r="AS585" s="431"/>
      <c r="AT585" s="227"/>
      <c r="AU585" s="226"/>
      <c r="AV585" s="52"/>
      <c r="AW585" s="431"/>
      <c r="AX585" s="227"/>
      <c r="AY585" s="226"/>
      <c r="AZ585" s="52"/>
      <c r="BA585" s="431"/>
      <c r="BB585" s="267"/>
      <c r="BC585" s="34"/>
      <c r="BD585" s="11"/>
      <c r="BE585" s="608"/>
      <c r="BF585" s="11"/>
      <c r="BG585" s="608"/>
      <c r="BH585" s="11"/>
      <c r="BI585" s="608"/>
      <c r="BJ585" s="608"/>
      <c r="BK585" s="608"/>
      <c r="BL585" s="11"/>
      <c r="BM585" s="131"/>
      <c r="BN585" s="11"/>
    </row>
    <row r="586" spans="1:69" s="116" customFormat="1" ht="12.75" customHeight="1" x14ac:dyDescent="0.25">
      <c r="A586" s="171"/>
      <c r="B586" s="129"/>
      <c r="C586" s="113"/>
      <c r="D586" s="113"/>
      <c r="E586" s="114"/>
      <c r="F586" s="238" t="s">
        <v>167</v>
      </c>
      <c r="G586" s="216"/>
      <c r="H586" s="56"/>
      <c r="I586" s="56"/>
      <c r="J586" s="441">
        <f>SUM(J578,J584)</f>
        <v>1250</v>
      </c>
      <c r="K586" s="216"/>
      <c r="L586" s="115"/>
      <c r="M586" s="56"/>
      <c r="N586" s="441">
        <f>SUM(N578,N584)</f>
        <v>0</v>
      </c>
      <c r="O586" s="216"/>
      <c r="P586" s="115"/>
      <c r="Q586" s="56"/>
      <c r="R586" s="441">
        <f>SUM(R578,R584)</f>
        <v>0</v>
      </c>
      <c r="S586" s="216"/>
      <c r="T586" s="115"/>
      <c r="U586" s="56"/>
      <c r="V586" s="441">
        <f>SUM(V578,V584)</f>
        <v>0</v>
      </c>
      <c r="W586" s="216"/>
      <c r="X586" s="115"/>
      <c r="Y586" s="56"/>
      <c r="Z586" s="441">
        <f>SUM(Z578,Z584)</f>
        <v>0</v>
      </c>
      <c r="AA586" s="216"/>
      <c r="AB586" s="115"/>
      <c r="AC586" s="56"/>
      <c r="AD586" s="441">
        <f>SUM(AD578,AD584)</f>
        <v>0</v>
      </c>
      <c r="AE586" s="216"/>
      <c r="AF586" s="115"/>
      <c r="AG586" s="56"/>
      <c r="AH586" s="441">
        <f>SUM(AH578,AH584)</f>
        <v>0</v>
      </c>
      <c r="AI586" s="216"/>
      <c r="AJ586" s="115"/>
      <c r="AK586" s="56"/>
      <c r="AL586" s="441">
        <f>SUM(AL578,AL584)</f>
        <v>0</v>
      </c>
      <c r="AM586" s="216"/>
      <c r="AN586" s="115"/>
      <c r="AO586" s="56"/>
      <c r="AP586" s="441">
        <f>SUM(AP578,AP584)</f>
        <v>0</v>
      </c>
      <c r="AQ586" s="216"/>
      <c r="AR586" s="115"/>
      <c r="AS586" s="56"/>
      <c r="AT586" s="441">
        <f>SUM(AT578,AT584)</f>
        <v>0</v>
      </c>
      <c r="AU586" s="216"/>
      <c r="AV586" s="115"/>
      <c r="AW586" s="56"/>
      <c r="AX586" s="441">
        <f>SUM(AX578,AX584)</f>
        <v>0</v>
      </c>
      <c r="AY586" s="216"/>
      <c r="AZ586" s="115"/>
      <c r="BA586" s="56"/>
      <c r="BB586" s="441">
        <f>SUM(BB578,BB584)</f>
        <v>0</v>
      </c>
      <c r="BC586" s="56"/>
      <c r="BD586" s="440">
        <f>SUM(BD578,BD584)</f>
        <v>1250</v>
      </c>
      <c r="BE586" s="117"/>
      <c r="BF586" s="440">
        <f>SUM(BF584,BF578)</f>
        <v>0</v>
      </c>
      <c r="BG586" s="117"/>
      <c r="BH586" s="440">
        <f t="shared" ref="BH586" si="1264">SUM(BH584,BH578)</f>
        <v>0</v>
      </c>
      <c r="BI586" s="117"/>
      <c r="BJ586" s="440">
        <f t="shared" ref="BJ586" si="1265">SUM(BJ584,BJ578)</f>
        <v>0</v>
      </c>
      <c r="BK586" s="117"/>
      <c r="BL586" s="440">
        <v>1250</v>
      </c>
      <c r="BM586" s="130"/>
      <c r="BN586" s="440">
        <f>SUM(BN584,BN578)</f>
        <v>60</v>
      </c>
    </row>
    <row r="587" spans="1:69" s="409" customFormat="1" ht="5.0999999999999996" customHeight="1" x14ac:dyDescent="0.2">
      <c r="A587" s="170"/>
      <c r="B587" s="128"/>
      <c r="C587" s="32"/>
      <c r="D587" s="27"/>
      <c r="E587" s="27"/>
      <c r="F587" s="51"/>
      <c r="G587" s="226"/>
      <c r="H587" s="52"/>
      <c r="I587" s="431"/>
      <c r="J587" s="227"/>
      <c r="K587" s="226"/>
      <c r="L587" s="52"/>
      <c r="M587" s="431"/>
      <c r="N587" s="227"/>
      <c r="O587" s="226"/>
      <c r="P587" s="52"/>
      <c r="Q587" s="431"/>
      <c r="R587" s="227"/>
      <c r="S587" s="226"/>
      <c r="T587" s="52"/>
      <c r="U587" s="431"/>
      <c r="V587" s="227"/>
      <c r="W587" s="226"/>
      <c r="X587" s="52"/>
      <c r="Y587" s="431"/>
      <c r="Z587" s="227"/>
      <c r="AA587" s="226"/>
      <c r="AB587" s="52"/>
      <c r="AC587" s="431"/>
      <c r="AD587" s="227"/>
      <c r="AE587" s="226"/>
      <c r="AF587" s="52"/>
      <c r="AG587" s="431"/>
      <c r="AH587" s="227"/>
      <c r="AI587" s="226"/>
      <c r="AJ587" s="52"/>
      <c r="AK587" s="431"/>
      <c r="AL587" s="227"/>
      <c r="AM587" s="226"/>
      <c r="AN587" s="52"/>
      <c r="AO587" s="431"/>
      <c r="AP587" s="227"/>
      <c r="AQ587" s="226"/>
      <c r="AR587" s="52"/>
      <c r="AS587" s="431"/>
      <c r="AT587" s="227"/>
      <c r="AU587" s="226"/>
      <c r="AV587" s="52"/>
      <c r="AW587" s="431"/>
      <c r="AX587" s="227"/>
      <c r="AY587" s="226"/>
      <c r="AZ587" s="52"/>
      <c r="BA587" s="431"/>
      <c r="BB587" s="267"/>
      <c r="BC587" s="34"/>
      <c r="BD587" s="11"/>
      <c r="BE587" s="608"/>
      <c r="BF587" s="11"/>
      <c r="BG587" s="608"/>
      <c r="BH587" s="11"/>
      <c r="BI587" s="608"/>
      <c r="BJ587" s="11"/>
      <c r="BK587" s="608"/>
      <c r="BL587" s="11"/>
      <c r="BM587" s="131"/>
      <c r="BN587" s="11"/>
    </row>
    <row r="588" spans="1:69" s="409" customFormat="1" ht="12.75" customHeight="1" x14ac:dyDescent="0.2">
      <c r="A588" s="170"/>
      <c r="B588" s="128"/>
      <c r="C588" s="577">
        <f>'General Fund Budget Summary'!A135</f>
        <v>56000</v>
      </c>
      <c r="D588" s="600" t="str">
        <f>'General Fund Budget Summary'!B135</f>
        <v>Pension Expense</v>
      </c>
      <c r="E588" s="601"/>
      <c r="F588" s="602"/>
      <c r="G588" s="603"/>
      <c r="H588" s="604"/>
      <c r="I588" s="605"/>
      <c r="J588" s="606"/>
      <c r="K588" s="603"/>
      <c r="L588" s="604"/>
      <c r="M588" s="605"/>
      <c r="N588" s="606"/>
      <c r="O588" s="603"/>
      <c r="P588" s="604"/>
      <c r="Q588" s="605"/>
      <c r="R588" s="606"/>
      <c r="S588" s="603"/>
      <c r="T588" s="604"/>
      <c r="U588" s="605"/>
      <c r="V588" s="606"/>
      <c r="W588" s="603"/>
      <c r="X588" s="604"/>
      <c r="Y588" s="605"/>
      <c r="Z588" s="606"/>
      <c r="AA588" s="603"/>
      <c r="AB588" s="604"/>
      <c r="AC588" s="605"/>
      <c r="AD588" s="606"/>
      <c r="AE588" s="603"/>
      <c r="AF588" s="604"/>
      <c r="AG588" s="605"/>
      <c r="AH588" s="606"/>
      <c r="AI588" s="603"/>
      <c r="AJ588" s="604"/>
      <c r="AK588" s="605"/>
      <c r="AL588" s="606"/>
      <c r="AM588" s="603"/>
      <c r="AN588" s="604"/>
      <c r="AO588" s="605"/>
      <c r="AP588" s="606"/>
      <c r="AQ588" s="603"/>
      <c r="AR588" s="604"/>
      <c r="AS588" s="605"/>
      <c r="AT588" s="606"/>
      <c r="AU588" s="603"/>
      <c r="AV588" s="604"/>
      <c r="AW588" s="605"/>
      <c r="AX588" s="606"/>
      <c r="AY588" s="603"/>
      <c r="AZ588" s="604"/>
      <c r="BA588" s="605"/>
      <c r="BB588" s="607"/>
      <c r="BC588" s="34"/>
      <c r="BD588" s="608"/>
      <c r="BE588" s="608"/>
      <c r="BF588" s="608"/>
      <c r="BG588" s="608"/>
      <c r="BH588" s="608"/>
      <c r="BI588" s="608"/>
      <c r="BJ588" s="608"/>
      <c r="BK588" s="608"/>
      <c r="BL588" s="608"/>
      <c r="BM588" s="131"/>
      <c r="BN588" s="608"/>
    </row>
    <row r="589" spans="1:69" s="27" customFormat="1" ht="5.0999999999999996" customHeight="1" x14ac:dyDescent="0.2">
      <c r="A589" s="170"/>
      <c r="B589" s="128"/>
      <c r="C589" s="32"/>
      <c r="F589" s="51"/>
      <c r="G589" s="226"/>
      <c r="H589" s="52"/>
      <c r="I589" s="154"/>
      <c r="J589" s="227"/>
      <c r="K589" s="226"/>
      <c r="L589" s="52"/>
      <c r="M589" s="154"/>
      <c r="N589" s="227"/>
      <c r="O589" s="226"/>
      <c r="P589" s="52"/>
      <c r="Q589" s="154"/>
      <c r="R589" s="227"/>
      <c r="S589" s="226"/>
      <c r="T589" s="52"/>
      <c r="U589" s="154"/>
      <c r="V589" s="227"/>
      <c r="W589" s="226"/>
      <c r="X589" s="52"/>
      <c r="Y589" s="154"/>
      <c r="Z589" s="227"/>
      <c r="AA589" s="226"/>
      <c r="AB589" s="52"/>
      <c r="AC589" s="154"/>
      <c r="AD589" s="227"/>
      <c r="AE589" s="226"/>
      <c r="AF589" s="52"/>
      <c r="AG589" s="154"/>
      <c r="AH589" s="227"/>
      <c r="AI589" s="226"/>
      <c r="AJ589" s="52"/>
      <c r="AK589" s="154"/>
      <c r="AL589" s="227"/>
      <c r="AM589" s="226"/>
      <c r="AN589" s="52"/>
      <c r="AO589" s="154"/>
      <c r="AP589" s="227"/>
      <c r="AQ589" s="226"/>
      <c r="AR589" s="52"/>
      <c r="AS589" s="154"/>
      <c r="AT589" s="227"/>
      <c r="AU589" s="226"/>
      <c r="AV589" s="52"/>
      <c r="AW589" s="154"/>
      <c r="AX589" s="227"/>
      <c r="AY589" s="226"/>
      <c r="AZ589" s="52"/>
      <c r="BA589" s="154"/>
      <c r="BB589" s="267"/>
      <c r="BC589" s="34"/>
      <c r="BD589" s="608"/>
      <c r="BE589" s="608"/>
      <c r="BF589" s="608"/>
      <c r="BG589" s="608"/>
      <c r="BH589" s="608"/>
      <c r="BI589" s="608"/>
      <c r="BJ589" s="608"/>
      <c r="BK589" s="608"/>
      <c r="BL589" s="608"/>
      <c r="BM589" s="131"/>
      <c r="BN589" s="608"/>
    </row>
    <row r="590" spans="1:69" s="409" customFormat="1" x14ac:dyDescent="0.2">
      <c r="A590" s="170"/>
      <c r="B590" s="128"/>
      <c r="C590" s="614">
        <f>'General Fund Budget Summary'!A136</f>
        <v>56020</v>
      </c>
      <c r="D590" s="614"/>
      <c r="E590" s="614" t="str">
        <f>'General Fund Budget Summary'!C136</f>
        <v>Volunteer Pension Expense</v>
      </c>
      <c r="F590" s="686">
        <v>53074</v>
      </c>
      <c r="G590" s="617">
        <v>1</v>
      </c>
      <c r="H590" s="105" t="s">
        <v>36</v>
      </c>
      <c r="I590" s="618">
        <v>53074</v>
      </c>
      <c r="J590" s="619">
        <f>I590*G590</f>
        <v>53074</v>
      </c>
      <c r="K590" s="617"/>
      <c r="L590" s="248" t="str">
        <f>H590</f>
        <v>Fire</v>
      </c>
      <c r="M590" s="410"/>
      <c r="N590" s="212">
        <f>M590*K590</f>
        <v>0</v>
      </c>
      <c r="O590" s="211"/>
      <c r="P590" s="248"/>
      <c r="Q590" s="410"/>
      <c r="R590" s="212">
        <f>Q590*O590</f>
        <v>0</v>
      </c>
      <c r="S590" s="211"/>
      <c r="T590" s="248">
        <f>P590</f>
        <v>0</v>
      </c>
      <c r="U590" s="410"/>
      <c r="V590" s="212">
        <f>U590*S590</f>
        <v>0</v>
      </c>
      <c r="W590" s="211"/>
      <c r="X590" s="248"/>
      <c r="Y590" s="410"/>
      <c r="Z590" s="212">
        <f>Y590*W590</f>
        <v>0</v>
      </c>
      <c r="AA590" s="211"/>
      <c r="AB590" s="248">
        <f>X590</f>
        <v>0</v>
      </c>
      <c r="AC590" s="410"/>
      <c r="AD590" s="212">
        <f>AC590*AA590</f>
        <v>0</v>
      </c>
      <c r="AE590" s="211">
        <v>1</v>
      </c>
      <c r="AF590" s="248">
        <f>AB590</f>
        <v>0</v>
      </c>
      <c r="AG590" s="410">
        <v>0</v>
      </c>
      <c r="AH590" s="212">
        <f>AG590*AE590</f>
        <v>0</v>
      </c>
      <c r="AI590" s="211"/>
      <c r="AJ590" s="248">
        <f>AF590</f>
        <v>0</v>
      </c>
      <c r="AK590" s="410"/>
      <c r="AL590" s="212">
        <f>AK590*AI590</f>
        <v>0</v>
      </c>
      <c r="AM590" s="211"/>
      <c r="AN590" s="248">
        <f>AJ590</f>
        <v>0</v>
      </c>
      <c r="AO590" s="410"/>
      <c r="AP590" s="212">
        <f>AO590*AM590</f>
        <v>0</v>
      </c>
      <c r="AQ590" s="211"/>
      <c r="AR590" s="248">
        <f>AN590</f>
        <v>0</v>
      </c>
      <c r="AS590" s="410"/>
      <c r="AT590" s="212">
        <f>AS590*AQ590</f>
        <v>0</v>
      </c>
      <c r="AU590" s="211"/>
      <c r="AV590" s="248">
        <f>AR590</f>
        <v>0</v>
      </c>
      <c r="AW590" s="410"/>
      <c r="AX590" s="212">
        <f>AW590*AU590</f>
        <v>0</v>
      </c>
      <c r="AY590" s="211"/>
      <c r="AZ590" s="248">
        <f>AV590</f>
        <v>0</v>
      </c>
      <c r="BA590" s="618"/>
      <c r="BB590" s="620">
        <f>BA590*AY590</f>
        <v>0</v>
      </c>
      <c r="BC590" s="34"/>
      <c r="BD590" s="621">
        <f>SUM(BB590,AX590,AT590,AP590,AL590,AH590,AD590,Z590,R590,N590,J590,V590,)</f>
        <v>53074</v>
      </c>
      <c r="BE590" s="608"/>
      <c r="BF590" s="621">
        <v>20000</v>
      </c>
      <c r="BG590" s="608"/>
      <c r="BH590" s="621">
        <v>0</v>
      </c>
      <c r="BI590" s="608"/>
      <c r="BJ590" s="621">
        <f>SUM(BF590,BH590)</f>
        <v>20000</v>
      </c>
      <c r="BK590" s="608"/>
      <c r="BL590" s="621">
        <v>20000</v>
      </c>
      <c r="BM590" s="131"/>
      <c r="BN590" s="621">
        <v>20000</v>
      </c>
    </row>
    <row r="591" spans="1:69" s="409" customFormat="1" x14ac:dyDescent="0.2">
      <c r="A591" s="170"/>
      <c r="B591" s="128"/>
      <c r="C591" s="41"/>
      <c r="D591" s="42"/>
      <c r="E591" s="42"/>
      <c r="F591" s="616"/>
      <c r="G591" s="617"/>
      <c r="H591" s="591"/>
      <c r="I591" s="618"/>
      <c r="J591" s="619">
        <f>I591*G591</f>
        <v>0</v>
      </c>
      <c r="K591" s="617"/>
      <c r="L591" s="594">
        <f>H591</f>
        <v>0</v>
      </c>
      <c r="M591" s="592"/>
      <c r="N591" s="593">
        <f>M591*K591</f>
        <v>0</v>
      </c>
      <c r="O591" s="590"/>
      <c r="P591" s="594"/>
      <c r="Q591" s="592"/>
      <c r="R591" s="593">
        <f>Q591*O591</f>
        <v>0</v>
      </c>
      <c r="S591" s="590"/>
      <c r="T591" s="594">
        <f>P591</f>
        <v>0</v>
      </c>
      <c r="U591" s="592"/>
      <c r="V591" s="593">
        <f>U591*S591</f>
        <v>0</v>
      </c>
      <c r="W591" s="590"/>
      <c r="X591" s="594"/>
      <c r="Y591" s="592"/>
      <c r="Z591" s="593">
        <f>Y591*W591</f>
        <v>0</v>
      </c>
      <c r="AA591" s="590"/>
      <c r="AB591" s="594">
        <f>X591</f>
        <v>0</v>
      </c>
      <c r="AC591" s="592"/>
      <c r="AD591" s="593">
        <f>AC591*AA591</f>
        <v>0</v>
      </c>
      <c r="AE591" s="590"/>
      <c r="AF591" s="594">
        <f>AB591</f>
        <v>0</v>
      </c>
      <c r="AG591" s="592"/>
      <c r="AH591" s="593">
        <f>AG591*AE591</f>
        <v>0</v>
      </c>
      <c r="AI591" s="590"/>
      <c r="AJ591" s="594">
        <f>AF591</f>
        <v>0</v>
      </c>
      <c r="AK591" s="592"/>
      <c r="AL591" s="593">
        <f>AK591*AI591</f>
        <v>0</v>
      </c>
      <c r="AM591" s="590"/>
      <c r="AN591" s="594">
        <f>AJ591</f>
        <v>0</v>
      </c>
      <c r="AO591" s="592"/>
      <c r="AP591" s="593">
        <f>AO591*AM591</f>
        <v>0</v>
      </c>
      <c r="AQ591" s="590"/>
      <c r="AR591" s="594">
        <f>AN591</f>
        <v>0</v>
      </c>
      <c r="AS591" s="592"/>
      <c r="AT591" s="593">
        <f>AS591*AQ591</f>
        <v>0</v>
      </c>
      <c r="AU591" s="590"/>
      <c r="AV591" s="594">
        <f>AR591</f>
        <v>0</v>
      </c>
      <c r="AW591" s="592"/>
      <c r="AX591" s="593">
        <f>AW591*AU591</f>
        <v>0</v>
      </c>
      <c r="AY591" s="590"/>
      <c r="AZ591" s="594">
        <f>AV591</f>
        <v>0</v>
      </c>
      <c r="BA591" s="618"/>
      <c r="BB591" s="620">
        <f>BA591*AY591</f>
        <v>0</v>
      </c>
      <c r="BC591" s="34"/>
      <c r="BD591" s="622">
        <f>SUM(BB591,AX591,AT591,AP591,AL591,AH591,AD591,Z591,R591,N591,J591,V591,)</f>
        <v>0</v>
      </c>
      <c r="BE591" s="623"/>
      <c r="BF591" s="622">
        <v>0</v>
      </c>
      <c r="BG591" s="623"/>
      <c r="BH591" s="622">
        <v>0</v>
      </c>
      <c r="BI591" s="623"/>
      <c r="BJ591" s="622">
        <v>0</v>
      </c>
      <c r="BK591" s="623"/>
      <c r="BL591" s="622">
        <v>0</v>
      </c>
      <c r="BM591" s="131"/>
      <c r="BN591" s="622"/>
    </row>
    <row r="592" spans="1:69" s="409" customFormat="1" x14ac:dyDescent="0.2">
      <c r="A592" s="170"/>
      <c r="B592" s="128"/>
      <c r="C592" s="41"/>
      <c r="D592" s="42"/>
      <c r="E592" s="42"/>
      <c r="F592" s="616"/>
      <c r="G592" s="617"/>
      <c r="H592" s="106"/>
      <c r="I592" s="618"/>
      <c r="J592" s="619">
        <f>I592*G592</f>
        <v>0</v>
      </c>
      <c r="K592" s="617"/>
      <c r="L592" s="249">
        <f>H592</f>
        <v>0</v>
      </c>
      <c r="M592" s="411"/>
      <c r="N592" s="214">
        <f>M592*K592</f>
        <v>0</v>
      </c>
      <c r="O592" s="213"/>
      <c r="P592" s="249"/>
      <c r="Q592" s="411"/>
      <c r="R592" s="214">
        <f>Q592*O592</f>
        <v>0</v>
      </c>
      <c r="S592" s="213"/>
      <c r="T592" s="249">
        <f>P592</f>
        <v>0</v>
      </c>
      <c r="U592" s="411"/>
      <c r="V592" s="214">
        <f>U592*S592</f>
        <v>0</v>
      </c>
      <c r="W592" s="213"/>
      <c r="X592" s="249"/>
      <c r="Y592" s="411"/>
      <c r="Z592" s="214">
        <f>Y592*W592</f>
        <v>0</v>
      </c>
      <c r="AA592" s="213"/>
      <c r="AB592" s="249">
        <f>X592</f>
        <v>0</v>
      </c>
      <c r="AC592" s="411"/>
      <c r="AD592" s="214">
        <f>AC592*AA592</f>
        <v>0</v>
      </c>
      <c r="AE592" s="213"/>
      <c r="AF592" s="249">
        <f>AB592</f>
        <v>0</v>
      </c>
      <c r="AG592" s="411"/>
      <c r="AH592" s="214">
        <f>AG592*AE592</f>
        <v>0</v>
      </c>
      <c r="AI592" s="213"/>
      <c r="AJ592" s="249">
        <f>AF592</f>
        <v>0</v>
      </c>
      <c r="AK592" s="411"/>
      <c r="AL592" s="214">
        <f>AK592*AI592</f>
        <v>0</v>
      </c>
      <c r="AM592" s="213"/>
      <c r="AN592" s="249">
        <f>AJ592</f>
        <v>0</v>
      </c>
      <c r="AO592" s="411"/>
      <c r="AP592" s="214">
        <f>AO592*AM592</f>
        <v>0</v>
      </c>
      <c r="AQ592" s="213"/>
      <c r="AR592" s="249">
        <f>AN592</f>
        <v>0</v>
      </c>
      <c r="AS592" s="411"/>
      <c r="AT592" s="214">
        <f>AS592*AQ592</f>
        <v>0</v>
      </c>
      <c r="AU592" s="213"/>
      <c r="AV592" s="249">
        <f>AR592</f>
        <v>0</v>
      </c>
      <c r="AW592" s="411"/>
      <c r="AX592" s="214">
        <f>AW592*AU592</f>
        <v>0</v>
      </c>
      <c r="AY592" s="213"/>
      <c r="AZ592" s="249">
        <f>AV592</f>
        <v>0</v>
      </c>
      <c r="BA592" s="618"/>
      <c r="BB592" s="620">
        <f>BA592*AY592</f>
        <v>0</v>
      </c>
      <c r="BC592" s="34"/>
      <c r="BD592" s="622">
        <f>SUM(BB592,AX592,AT592,AP592,AL592,AH592,AD592,Z592,R592,N592,J592,V592,)</f>
        <v>0</v>
      </c>
      <c r="BE592" s="623"/>
      <c r="BF592" s="622">
        <v>0</v>
      </c>
      <c r="BG592" s="623"/>
      <c r="BH592" s="622">
        <v>0</v>
      </c>
      <c r="BI592" s="623"/>
      <c r="BJ592" s="622">
        <v>0</v>
      </c>
      <c r="BK592" s="623"/>
      <c r="BL592" s="622">
        <v>0</v>
      </c>
      <c r="BM592" s="131"/>
      <c r="BN592" s="622"/>
    </row>
    <row r="593" spans="1:69" s="409" customFormat="1" x14ac:dyDescent="0.2">
      <c r="A593" s="170"/>
      <c r="B593" s="128"/>
      <c r="C593" s="41"/>
      <c r="D593" s="42"/>
      <c r="E593" s="42"/>
      <c r="F593" s="616"/>
      <c r="G593" s="617"/>
      <c r="H593" s="106"/>
      <c r="I593" s="618"/>
      <c r="J593" s="619">
        <f>G593*I593</f>
        <v>0</v>
      </c>
      <c r="K593" s="617"/>
      <c r="L593" s="249">
        <f>H593</f>
        <v>0</v>
      </c>
      <c r="M593" s="411"/>
      <c r="N593" s="214">
        <f>M593*K593</f>
        <v>0</v>
      </c>
      <c r="O593" s="213"/>
      <c r="P593" s="249"/>
      <c r="Q593" s="411"/>
      <c r="R593" s="214">
        <f>Q593*O593</f>
        <v>0</v>
      </c>
      <c r="S593" s="213"/>
      <c r="T593" s="249">
        <f>P593</f>
        <v>0</v>
      </c>
      <c r="U593" s="411"/>
      <c r="V593" s="214">
        <f>U593*S593</f>
        <v>0</v>
      </c>
      <c r="W593" s="213"/>
      <c r="X593" s="249"/>
      <c r="Y593" s="411"/>
      <c r="Z593" s="214">
        <f>Y593*W593</f>
        <v>0</v>
      </c>
      <c r="AA593" s="213"/>
      <c r="AB593" s="249">
        <f>X593</f>
        <v>0</v>
      </c>
      <c r="AC593" s="411"/>
      <c r="AD593" s="214">
        <f>AC593*AA593</f>
        <v>0</v>
      </c>
      <c r="AE593" s="213"/>
      <c r="AF593" s="249">
        <f>AB593</f>
        <v>0</v>
      </c>
      <c r="AG593" s="411"/>
      <c r="AH593" s="214">
        <f>AG593*AE593</f>
        <v>0</v>
      </c>
      <c r="AI593" s="213"/>
      <c r="AJ593" s="249">
        <f>AF593</f>
        <v>0</v>
      </c>
      <c r="AK593" s="411"/>
      <c r="AL593" s="214">
        <f>AK593*AI593</f>
        <v>0</v>
      </c>
      <c r="AM593" s="213"/>
      <c r="AN593" s="249">
        <f>AJ593</f>
        <v>0</v>
      </c>
      <c r="AO593" s="411"/>
      <c r="AP593" s="214">
        <f>AO593*AM593</f>
        <v>0</v>
      </c>
      <c r="AQ593" s="213"/>
      <c r="AR593" s="249">
        <f>AN593</f>
        <v>0</v>
      </c>
      <c r="AS593" s="411"/>
      <c r="AT593" s="214">
        <f>AS593*AQ593</f>
        <v>0</v>
      </c>
      <c r="AU593" s="213"/>
      <c r="AV593" s="249">
        <f>AR593</f>
        <v>0</v>
      </c>
      <c r="AW593" s="411"/>
      <c r="AX593" s="214">
        <f>AW593*AU593</f>
        <v>0</v>
      </c>
      <c r="AY593" s="213"/>
      <c r="AZ593" s="249">
        <f>AV593</f>
        <v>0</v>
      </c>
      <c r="BA593" s="618"/>
      <c r="BB593" s="620">
        <f>AY593*BA593</f>
        <v>0</v>
      </c>
      <c r="BC593" s="34"/>
      <c r="BD593" s="622">
        <f>SUM(BB593,AX593,AT593,AP593,AL593,AH593,AD593,Z593,R593,N593,J593,V593,)</f>
        <v>0</v>
      </c>
      <c r="BE593" s="623"/>
      <c r="BF593" s="622">
        <v>0</v>
      </c>
      <c r="BG593" s="623"/>
      <c r="BH593" s="622">
        <v>0</v>
      </c>
      <c r="BI593" s="623"/>
      <c r="BJ593" s="622">
        <v>0</v>
      </c>
      <c r="BK593" s="623"/>
      <c r="BL593" s="622">
        <v>0</v>
      </c>
      <c r="BM593" s="131"/>
      <c r="BN593" s="622"/>
    </row>
    <row r="594" spans="1:69" s="409" customFormat="1" x14ac:dyDescent="0.2">
      <c r="A594" s="170"/>
      <c r="B594" s="128"/>
      <c r="C594" s="48"/>
      <c r="D594" s="43"/>
      <c r="E594" s="43"/>
      <c r="F594" s="624"/>
      <c r="G594" s="581"/>
      <c r="H594" s="582"/>
      <c r="I594" s="104" t="s">
        <v>132</v>
      </c>
      <c r="J594" s="619">
        <f>SUM(J590:J593)</f>
        <v>53074</v>
      </c>
      <c r="K594" s="581"/>
      <c r="L594" s="582"/>
      <c r="M594" s="104" t="s">
        <v>118</v>
      </c>
      <c r="N594" s="619">
        <f>SUM(N590:N593)</f>
        <v>0</v>
      </c>
      <c r="O594" s="581"/>
      <c r="P594" s="582"/>
      <c r="Q594" s="625" t="s">
        <v>119</v>
      </c>
      <c r="R594" s="619">
        <f>SUM(R590:R593)</f>
        <v>0</v>
      </c>
      <c r="S594" s="581"/>
      <c r="T594" s="582"/>
      <c r="U594" s="625" t="s">
        <v>120</v>
      </c>
      <c r="V594" s="619">
        <f>SUM(V590:V593)</f>
        <v>0</v>
      </c>
      <c r="W594" s="581"/>
      <c r="X594" s="582"/>
      <c r="Y594" s="625" t="s">
        <v>121</v>
      </c>
      <c r="Z594" s="619">
        <f>SUM(Z590:Z593)</f>
        <v>0</v>
      </c>
      <c r="AA594" s="581"/>
      <c r="AB594" s="582"/>
      <c r="AC594" s="625" t="s">
        <v>122</v>
      </c>
      <c r="AD594" s="619">
        <f>SUM(AD590:AD593)</f>
        <v>0</v>
      </c>
      <c r="AE594" s="581"/>
      <c r="AF594" s="582"/>
      <c r="AG594" s="625" t="s">
        <v>123</v>
      </c>
      <c r="AH594" s="619">
        <f>SUM(AH590:AH593)</f>
        <v>0</v>
      </c>
      <c r="AI594" s="581"/>
      <c r="AJ594" s="582"/>
      <c r="AK594" s="625" t="s">
        <v>124</v>
      </c>
      <c r="AL594" s="619">
        <f>SUM(AL590:AL593)</f>
        <v>0</v>
      </c>
      <c r="AM594" s="581"/>
      <c r="AN594" s="582"/>
      <c r="AO594" s="625" t="s">
        <v>125</v>
      </c>
      <c r="AP594" s="619">
        <f>SUM(AP590:AP593)</f>
        <v>0</v>
      </c>
      <c r="AQ594" s="581"/>
      <c r="AR594" s="582"/>
      <c r="AS594" s="625" t="s">
        <v>126</v>
      </c>
      <c r="AT594" s="619">
        <f>SUM(AT590:AT593)</f>
        <v>0</v>
      </c>
      <c r="AU594" s="581"/>
      <c r="AV594" s="582"/>
      <c r="AW594" s="625" t="s">
        <v>127</v>
      </c>
      <c r="AX594" s="619">
        <f>SUM(AX590:AX593)</f>
        <v>0</v>
      </c>
      <c r="AY594" s="581"/>
      <c r="AZ594" s="582"/>
      <c r="BA594" s="625" t="s">
        <v>128</v>
      </c>
      <c r="BB594" s="620">
        <f>SUM(BB590:BB593)</f>
        <v>0</v>
      </c>
      <c r="BC594" s="34"/>
      <c r="BD594" s="57">
        <f>SUM(BD590:BD593)</f>
        <v>53074</v>
      </c>
      <c r="BE594" s="608"/>
      <c r="BF594" s="57">
        <v>20000</v>
      </c>
      <c r="BG594" s="608"/>
      <c r="BH594" s="57">
        <f>SUM(BH590:BH593)</f>
        <v>0</v>
      </c>
      <c r="BI594" s="608"/>
      <c r="BJ594" s="57">
        <f>SUM(BJ590:BJ593)</f>
        <v>20000</v>
      </c>
      <c r="BK594" s="608"/>
      <c r="BL594" s="57">
        <v>20000</v>
      </c>
      <c r="BM594" s="131"/>
      <c r="BN594" s="57">
        <f>SUM(BN590:BN593)</f>
        <v>20000</v>
      </c>
    </row>
    <row r="595" spans="1:69" s="27" customFormat="1" ht="5.0999999999999996" customHeight="1" x14ac:dyDescent="0.2">
      <c r="A595" s="170"/>
      <c r="B595" s="128"/>
      <c r="C595" s="32"/>
      <c r="F595" s="51"/>
      <c r="G595" s="226"/>
      <c r="H595" s="52"/>
      <c r="I595" s="154"/>
      <c r="J595" s="227"/>
      <c r="K595" s="226"/>
      <c r="L595" s="52"/>
      <c r="M595" s="154"/>
      <c r="N595" s="227"/>
      <c r="O595" s="226"/>
      <c r="P595" s="52"/>
      <c r="Q595" s="154"/>
      <c r="R595" s="227"/>
      <c r="S595" s="226"/>
      <c r="T595" s="52"/>
      <c r="U595" s="154"/>
      <c r="V595" s="227"/>
      <c r="W595" s="226"/>
      <c r="X595" s="52"/>
      <c r="Y595" s="154"/>
      <c r="Z595" s="227"/>
      <c r="AA595" s="226"/>
      <c r="AB595" s="52"/>
      <c r="AC595" s="154"/>
      <c r="AD595" s="227"/>
      <c r="AE595" s="226"/>
      <c r="AF595" s="52"/>
      <c r="AG595" s="154"/>
      <c r="AH595" s="227"/>
      <c r="AI595" s="226"/>
      <c r="AJ595" s="52"/>
      <c r="AK595" s="154"/>
      <c r="AL595" s="227"/>
      <c r="AM595" s="226"/>
      <c r="AN595" s="52"/>
      <c r="AO595" s="154"/>
      <c r="AP595" s="227"/>
      <c r="AQ595" s="226"/>
      <c r="AR595" s="52"/>
      <c r="AS595" s="154"/>
      <c r="AT595" s="227"/>
      <c r="AU595" s="226"/>
      <c r="AV595" s="52"/>
      <c r="AW595" s="154"/>
      <c r="AX595" s="227"/>
      <c r="AY595" s="226"/>
      <c r="AZ595" s="52"/>
      <c r="BA595" s="154"/>
      <c r="BB595" s="267"/>
      <c r="BC595" s="34"/>
      <c r="BD595" s="608"/>
      <c r="BE595" s="608"/>
      <c r="BF595" s="608"/>
      <c r="BG595" s="608"/>
      <c r="BH595" s="608"/>
      <c r="BI595" s="608"/>
      <c r="BJ595" s="608"/>
      <c r="BK595" s="608"/>
      <c r="BL595" s="608"/>
      <c r="BM595" s="131"/>
      <c r="BN595" s="608"/>
    </row>
    <row r="596" spans="1:69" s="409" customFormat="1" x14ac:dyDescent="0.2">
      <c r="A596" s="170"/>
      <c r="B596" s="128"/>
      <c r="C596" s="614">
        <f>'General Fund Budget Summary'!A137</f>
        <v>56030</v>
      </c>
      <c r="D596" s="614"/>
      <c r="E596" s="614" t="str">
        <f>'General Fund Budget Summary'!C137</f>
        <v>Pension Administration Fees</v>
      </c>
      <c r="F596" s="616"/>
      <c r="G596" s="617">
        <v>1</v>
      </c>
      <c r="H596" s="105"/>
      <c r="I596" s="618">
        <v>0</v>
      </c>
      <c r="J596" s="619">
        <f>I596*G596</f>
        <v>0</v>
      </c>
      <c r="K596" s="617"/>
      <c r="L596" s="248"/>
      <c r="M596" s="410">
        <v>0</v>
      </c>
      <c r="N596" s="212">
        <f>M596*K596</f>
        <v>0</v>
      </c>
      <c r="O596" s="211">
        <v>1</v>
      </c>
      <c r="P596" s="248"/>
      <c r="Q596" s="410">
        <f>M596</f>
        <v>0</v>
      </c>
      <c r="R596" s="212">
        <f>Q596*O596</f>
        <v>0</v>
      </c>
      <c r="S596" s="211">
        <v>1</v>
      </c>
      <c r="T596" s="248">
        <v>100</v>
      </c>
      <c r="U596" s="410">
        <f>Q596</f>
        <v>0</v>
      </c>
      <c r="V596" s="212">
        <f>U596*S596</f>
        <v>0</v>
      </c>
      <c r="W596" s="211">
        <v>1</v>
      </c>
      <c r="X596" s="248"/>
      <c r="Y596" s="410">
        <f>U596</f>
        <v>0</v>
      </c>
      <c r="Z596" s="212">
        <f>Y596*W596</f>
        <v>0</v>
      </c>
      <c r="AA596" s="211">
        <v>1</v>
      </c>
      <c r="AB596" s="248">
        <v>100</v>
      </c>
      <c r="AC596" s="410">
        <f>Y596</f>
        <v>0</v>
      </c>
      <c r="AD596" s="212">
        <f>AC596*AA596</f>
        <v>0</v>
      </c>
      <c r="AE596" s="211">
        <v>1</v>
      </c>
      <c r="AF596" s="248">
        <v>100</v>
      </c>
      <c r="AG596" s="410">
        <f>AC596</f>
        <v>0</v>
      </c>
      <c r="AH596" s="212">
        <f>AG596*AE596</f>
        <v>0</v>
      </c>
      <c r="AI596" s="211">
        <v>1</v>
      </c>
      <c r="AJ596" s="248">
        <v>100</v>
      </c>
      <c r="AK596" s="410">
        <f>AG596</f>
        <v>0</v>
      </c>
      <c r="AL596" s="212">
        <f>AK596*AI596</f>
        <v>0</v>
      </c>
      <c r="AM596" s="211">
        <v>1</v>
      </c>
      <c r="AN596" s="248">
        <v>100</v>
      </c>
      <c r="AO596" s="410">
        <f>AK596</f>
        <v>0</v>
      </c>
      <c r="AP596" s="212">
        <f>AO596*AM596</f>
        <v>0</v>
      </c>
      <c r="AQ596" s="211">
        <v>1</v>
      </c>
      <c r="AR596" s="248">
        <v>100</v>
      </c>
      <c r="AS596" s="410">
        <f>AO596</f>
        <v>0</v>
      </c>
      <c r="AT596" s="212">
        <f>AS596*AQ596</f>
        <v>0</v>
      </c>
      <c r="AU596" s="211">
        <v>1</v>
      </c>
      <c r="AV596" s="248">
        <v>100</v>
      </c>
      <c r="AW596" s="410">
        <f>AS596</f>
        <v>0</v>
      </c>
      <c r="AX596" s="212">
        <f>AW596*AU596</f>
        <v>0</v>
      </c>
      <c r="AY596" s="211">
        <v>1</v>
      </c>
      <c r="AZ596" s="248">
        <v>100</v>
      </c>
      <c r="BA596" s="410">
        <f>AW596</f>
        <v>0</v>
      </c>
      <c r="BB596" s="620">
        <f>BA596*AY596</f>
        <v>0</v>
      </c>
      <c r="BC596" s="34"/>
      <c r="BD596" s="621">
        <f>SUM(BB596,AX596,AT596,AP596,AL596,AH596,AD596,Z596,R596,N596,J596,V596,)</f>
        <v>0</v>
      </c>
      <c r="BE596" s="608"/>
      <c r="BF596" s="621">
        <v>0</v>
      </c>
      <c r="BG596" s="608"/>
      <c r="BH596" s="621">
        <v>0</v>
      </c>
      <c r="BI596" s="608"/>
      <c r="BJ596" s="621">
        <f>SUM(BF596,BH596)</f>
        <v>0</v>
      </c>
      <c r="BK596" s="608"/>
      <c r="BL596" s="621">
        <v>0</v>
      </c>
      <c r="BM596" s="131"/>
      <c r="BN596" s="621">
        <v>0</v>
      </c>
    </row>
    <row r="597" spans="1:69" s="409" customFormat="1" x14ac:dyDescent="0.2">
      <c r="A597" s="170"/>
      <c r="B597" s="128"/>
      <c r="C597" s="41"/>
      <c r="D597" s="42"/>
      <c r="E597" s="42"/>
      <c r="F597" s="616"/>
      <c r="G597" s="617"/>
      <c r="H597" s="591"/>
      <c r="I597" s="618"/>
      <c r="J597" s="619">
        <f>I597*G597</f>
        <v>0</v>
      </c>
      <c r="K597" s="617"/>
      <c r="L597" s="594">
        <f>H597</f>
        <v>0</v>
      </c>
      <c r="M597" s="592"/>
      <c r="N597" s="593">
        <f>M597*K597</f>
        <v>0</v>
      </c>
      <c r="O597" s="590"/>
      <c r="P597" s="594"/>
      <c r="Q597" s="592"/>
      <c r="R597" s="593">
        <f>Q597*O597</f>
        <v>0</v>
      </c>
      <c r="S597" s="590"/>
      <c r="T597" s="594">
        <f>P597</f>
        <v>0</v>
      </c>
      <c r="U597" s="592"/>
      <c r="V597" s="593">
        <f>U597*S597</f>
        <v>0</v>
      </c>
      <c r="W597" s="590"/>
      <c r="X597" s="594"/>
      <c r="Y597" s="592"/>
      <c r="Z597" s="593">
        <f>Y597*W597</f>
        <v>0</v>
      </c>
      <c r="AA597" s="590"/>
      <c r="AB597" s="594">
        <f>X597</f>
        <v>0</v>
      </c>
      <c r="AC597" s="592"/>
      <c r="AD597" s="593">
        <f>AC597*AA597</f>
        <v>0</v>
      </c>
      <c r="AE597" s="590"/>
      <c r="AF597" s="594">
        <f>AB597</f>
        <v>0</v>
      </c>
      <c r="AG597" s="592"/>
      <c r="AH597" s="593">
        <f>AG597*AE597</f>
        <v>0</v>
      </c>
      <c r="AI597" s="590"/>
      <c r="AJ597" s="594">
        <f>AF597</f>
        <v>0</v>
      </c>
      <c r="AK597" s="592"/>
      <c r="AL597" s="593">
        <f>AK597*AI597</f>
        <v>0</v>
      </c>
      <c r="AM597" s="590"/>
      <c r="AN597" s="594">
        <f>AJ597</f>
        <v>0</v>
      </c>
      <c r="AO597" s="592"/>
      <c r="AP597" s="593">
        <f>AO597*AM597</f>
        <v>0</v>
      </c>
      <c r="AQ597" s="590"/>
      <c r="AR597" s="594">
        <f>AN597</f>
        <v>0</v>
      </c>
      <c r="AS597" s="592"/>
      <c r="AT597" s="593">
        <f>AS597*AQ597</f>
        <v>0</v>
      </c>
      <c r="AU597" s="590"/>
      <c r="AV597" s="594">
        <f>AR597</f>
        <v>0</v>
      </c>
      <c r="AW597" s="592"/>
      <c r="AX597" s="593">
        <f>AW597*AU597</f>
        <v>0</v>
      </c>
      <c r="AY597" s="590"/>
      <c r="AZ597" s="594">
        <f>AV597</f>
        <v>0</v>
      </c>
      <c r="BA597" s="618"/>
      <c r="BB597" s="620">
        <f>BA597*AY597</f>
        <v>0</v>
      </c>
      <c r="BC597" s="34"/>
      <c r="BD597" s="622">
        <f>SUM(BB597,AX597,AT597,AP597,AL597,AH597,AD597,Z597,R597,N597,J597,V597,)</f>
        <v>0</v>
      </c>
      <c r="BE597" s="623"/>
      <c r="BF597" s="622">
        <v>0</v>
      </c>
      <c r="BG597" s="623"/>
      <c r="BH597" s="622">
        <v>0</v>
      </c>
      <c r="BI597" s="623"/>
      <c r="BJ597" s="622">
        <v>0</v>
      </c>
      <c r="BK597" s="623"/>
      <c r="BL597" s="622">
        <v>0</v>
      </c>
      <c r="BM597" s="131"/>
      <c r="BN597" s="622"/>
    </row>
    <row r="598" spans="1:69" s="409" customFormat="1" x14ac:dyDescent="0.2">
      <c r="A598" s="170"/>
      <c r="B598" s="128"/>
      <c r="C598" s="41"/>
      <c r="D598" s="42"/>
      <c r="E598" s="42"/>
      <c r="F598" s="616"/>
      <c r="G598" s="617"/>
      <c r="H598" s="106"/>
      <c r="I598" s="618"/>
      <c r="J598" s="619">
        <f>I598*G598</f>
        <v>0</v>
      </c>
      <c r="K598" s="617"/>
      <c r="L598" s="249">
        <f>H598</f>
        <v>0</v>
      </c>
      <c r="M598" s="411"/>
      <c r="N598" s="214">
        <f>M598*K598</f>
        <v>0</v>
      </c>
      <c r="O598" s="213"/>
      <c r="P598" s="249"/>
      <c r="Q598" s="411"/>
      <c r="R598" s="214">
        <f>Q598*O598</f>
        <v>0</v>
      </c>
      <c r="S598" s="213"/>
      <c r="T598" s="249">
        <f>P598</f>
        <v>0</v>
      </c>
      <c r="U598" s="411"/>
      <c r="V598" s="214">
        <f>U598*S598</f>
        <v>0</v>
      </c>
      <c r="W598" s="213"/>
      <c r="X598" s="249"/>
      <c r="Y598" s="411"/>
      <c r="Z598" s="214">
        <f>Y598*W598</f>
        <v>0</v>
      </c>
      <c r="AA598" s="213"/>
      <c r="AB598" s="249">
        <f>X598</f>
        <v>0</v>
      </c>
      <c r="AC598" s="411"/>
      <c r="AD598" s="214">
        <f>AC598*AA598</f>
        <v>0</v>
      </c>
      <c r="AE598" s="213"/>
      <c r="AF598" s="249">
        <f>AB598</f>
        <v>0</v>
      </c>
      <c r="AG598" s="411"/>
      <c r="AH598" s="214">
        <f>AG598*AE598</f>
        <v>0</v>
      </c>
      <c r="AI598" s="213"/>
      <c r="AJ598" s="249">
        <f>AF598</f>
        <v>0</v>
      </c>
      <c r="AK598" s="411"/>
      <c r="AL598" s="214">
        <f>AK598*AI598</f>
        <v>0</v>
      </c>
      <c r="AM598" s="213"/>
      <c r="AN598" s="249">
        <f>AJ598</f>
        <v>0</v>
      </c>
      <c r="AO598" s="411"/>
      <c r="AP598" s="214">
        <f>AO598*AM598</f>
        <v>0</v>
      </c>
      <c r="AQ598" s="213"/>
      <c r="AR598" s="249">
        <f>AN598</f>
        <v>0</v>
      </c>
      <c r="AS598" s="411"/>
      <c r="AT598" s="214">
        <f>AS598*AQ598</f>
        <v>0</v>
      </c>
      <c r="AU598" s="213"/>
      <c r="AV598" s="249">
        <f>AR598</f>
        <v>0</v>
      </c>
      <c r="AW598" s="411"/>
      <c r="AX598" s="214">
        <f>AW598*AU598</f>
        <v>0</v>
      </c>
      <c r="AY598" s="213"/>
      <c r="AZ598" s="249">
        <f>AV598</f>
        <v>0</v>
      </c>
      <c r="BA598" s="618"/>
      <c r="BB598" s="620">
        <f>BA598*AY598</f>
        <v>0</v>
      </c>
      <c r="BC598" s="34"/>
      <c r="BD598" s="622">
        <f>SUM(BB598,AX598,AT598,AP598,AL598,AH598,AD598,Z598,R598,N598,J598,V598,)</f>
        <v>0</v>
      </c>
      <c r="BE598" s="623"/>
      <c r="BF598" s="622">
        <v>0</v>
      </c>
      <c r="BG598" s="623"/>
      <c r="BH598" s="622">
        <v>0</v>
      </c>
      <c r="BI598" s="623"/>
      <c r="BJ598" s="622">
        <v>0</v>
      </c>
      <c r="BK598" s="623"/>
      <c r="BL598" s="622">
        <v>0</v>
      </c>
      <c r="BM598" s="131"/>
      <c r="BN598" s="622"/>
    </row>
    <row r="599" spans="1:69" s="409" customFormat="1" x14ac:dyDescent="0.2">
      <c r="A599" s="170"/>
      <c r="B599" s="128"/>
      <c r="C599" s="41"/>
      <c r="D599" s="42"/>
      <c r="E599" s="42"/>
      <c r="F599" s="616"/>
      <c r="G599" s="617"/>
      <c r="H599" s="106"/>
      <c r="I599" s="618"/>
      <c r="J599" s="619">
        <f>G599*I599</f>
        <v>0</v>
      </c>
      <c r="K599" s="617"/>
      <c r="L599" s="249">
        <f>H599</f>
        <v>0</v>
      </c>
      <c r="M599" s="411"/>
      <c r="N599" s="214">
        <f>M599*K599</f>
        <v>0</v>
      </c>
      <c r="O599" s="213"/>
      <c r="P599" s="249"/>
      <c r="Q599" s="411"/>
      <c r="R599" s="214">
        <f>Q599*O599</f>
        <v>0</v>
      </c>
      <c r="S599" s="213"/>
      <c r="T599" s="249">
        <f>P599</f>
        <v>0</v>
      </c>
      <c r="U599" s="411"/>
      <c r="V599" s="214">
        <f>U599*S599</f>
        <v>0</v>
      </c>
      <c r="W599" s="213"/>
      <c r="X599" s="249"/>
      <c r="Y599" s="411"/>
      <c r="Z599" s="214">
        <f>Y599*W599</f>
        <v>0</v>
      </c>
      <c r="AA599" s="213"/>
      <c r="AB599" s="249">
        <f>X599</f>
        <v>0</v>
      </c>
      <c r="AC599" s="411"/>
      <c r="AD599" s="214">
        <f>AC599*AA599</f>
        <v>0</v>
      </c>
      <c r="AE599" s="213"/>
      <c r="AF599" s="249">
        <f>AB599</f>
        <v>0</v>
      </c>
      <c r="AG599" s="411"/>
      <c r="AH599" s="214">
        <f>AG599*AE599</f>
        <v>0</v>
      </c>
      <c r="AI599" s="213"/>
      <c r="AJ599" s="249">
        <f>AF599</f>
        <v>0</v>
      </c>
      <c r="AK599" s="411"/>
      <c r="AL599" s="214">
        <f>AK599*AI599</f>
        <v>0</v>
      </c>
      <c r="AM599" s="213"/>
      <c r="AN599" s="249">
        <f>AJ599</f>
        <v>0</v>
      </c>
      <c r="AO599" s="411"/>
      <c r="AP599" s="214">
        <f>AO599*AM599</f>
        <v>0</v>
      </c>
      <c r="AQ599" s="213"/>
      <c r="AR599" s="249">
        <f>AN599</f>
        <v>0</v>
      </c>
      <c r="AS599" s="411"/>
      <c r="AT599" s="214">
        <f>AS599*AQ599</f>
        <v>0</v>
      </c>
      <c r="AU599" s="213"/>
      <c r="AV599" s="249">
        <f>AR599</f>
        <v>0</v>
      </c>
      <c r="AW599" s="411"/>
      <c r="AX599" s="214">
        <f>AW599*AU599</f>
        <v>0</v>
      </c>
      <c r="AY599" s="213"/>
      <c r="AZ599" s="249">
        <f>AV599</f>
        <v>0</v>
      </c>
      <c r="BA599" s="618"/>
      <c r="BB599" s="620">
        <f>AY599*BA599</f>
        <v>0</v>
      </c>
      <c r="BC599" s="34"/>
      <c r="BD599" s="622">
        <f>SUM(BB599,AX599,AT599,AP599,AL599,AH599,AD599,Z599,R599,N599,J599,V599,)</f>
        <v>0</v>
      </c>
      <c r="BE599" s="623"/>
      <c r="BF599" s="622">
        <v>0</v>
      </c>
      <c r="BG599" s="623"/>
      <c r="BH599" s="622">
        <v>0</v>
      </c>
      <c r="BI599" s="623"/>
      <c r="BJ599" s="622">
        <v>0</v>
      </c>
      <c r="BK599" s="623"/>
      <c r="BL599" s="622">
        <v>0</v>
      </c>
      <c r="BM599" s="131"/>
      <c r="BN599" s="622"/>
    </row>
    <row r="600" spans="1:69" s="409" customFormat="1" x14ac:dyDescent="0.2">
      <c r="A600" s="170"/>
      <c r="B600" s="128"/>
      <c r="C600" s="48"/>
      <c r="D600" s="43"/>
      <c r="E600" s="43"/>
      <c r="F600" s="624"/>
      <c r="G600" s="581"/>
      <c r="H600" s="582"/>
      <c r="I600" s="104" t="s">
        <v>132</v>
      </c>
      <c r="J600" s="619">
        <f>SUM(J596:J599)</f>
        <v>0</v>
      </c>
      <c r="K600" s="581"/>
      <c r="L600" s="582"/>
      <c r="M600" s="104" t="s">
        <v>118</v>
      </c>
      <c r="N600" s="619">
        <f>SUM(N596:N599)</f>
        <v>0</v>
      </c>
      <c r="O600" s="581"/>
      <c r="P600" s="582"/>
      <c r="Q600" s="625" t="s">
        <v>119</v>
      </c>
      <c r="R600" s="619">
        <f>SUM(R596:R599)</f>
        <v>0</v>
      </c>
      <c r="S600" s="581"/>
      <c r="T600" s="582"/>
      <c r="U600" s="625" t="s">
        <v>120</v>
      </c>
      <c r="V600" s="619">
        <f>SUM(V596:V599)</f>
        <v>0</v>
      </c>
      <c r="W600" s="581"/>
      <c r="X600" s="582"/>
      <c r="Y600" s="625" t="s">
        <v>121</v>
      </c>
      <c r="Z600" s="619">
        <f>SUM(Z596:Z599)</f>
        <v>0</v>
      </c>
      <c r="AA600" s="581"/>
      <c r="AB600" s="582"/>
      <c r="AC600" s="625" t="s">
        <v>122</v>
      </c>
      <c r="AD600" s="619">
        <f>SUM(AD596:AD599)</f>
        <v>0</v>
      </c>
      <c r="AE600" s="581"/>
      <c r="AF600" s="582"/>
      <c r="AG600" s="625" t="s">
        <v>123</v>
      </c>
      <c r="AH600" s="619">
        <f>SUM(AH596:AH599)</f>
        <v>0</v>
      </c>
      <c r="AI600" s="581"/>
      <c r="AJ600" s="582"/>
      <c r="AK600" s="625" t="s">
        <v>124</v>
      </c>
      <c r="AL600" s="619">
        <f>SUM(AL596:AL599)</f>
        <v>0</v>
      </c>
      <c r="AM600" s="581"/>
      <c r="AN600" s="582"/>
      <c r="AO600" s="625" t="s">
        <v>125</v>
      </c>
      <c r="AP600" s="619">
        <f>SUM(AP596:AP599)</f>
        <v>0</v>
      </c>
      <c r="AQ600" s="581"/>
      <c r="AR600" s="582"/>
      <c r="AS600" s="625" t="s">
        <v>126</v>
      </c>
      <c r="AT600" s="619">
        <f>SUM(AT596:AT599)</f>
        <v>0</v>
      </c>
      <c r="AU600" s="581"/>
      <c r="AV600" s="582"/>
      <c r="AW600" s="625" t="s">
        <v>127</v>
      </c>
      <c r="AX600" s="619">
        <f>SUM(AX596:AX599)</f>
        <v>0</v>
      </c>
      <c r="AY600" s="581"/>
      <c r="AZ600" s="582"/>
      <c r="BA600" s="625" t="s">
        <v>128</v>
      </c>
      <c r="BB600" s="620">
        <f>SUM(BB596:BB599)</f>
        <v>0</v>
      </c>
      <c r="BC600" s="34"/>
      <c r="BD600" s="57">
        <f>SUM(BD596:BD599)</f>
        <v>0</v>
      </c>
      <c r="BE600" s="608"/>
      <c r="BF600" s="57">
        <v>0</v>
      </c>
      <c r="BG600" s="608"/>
      <c r="BH600" s="57">
        <v>0</v>
      </c>
      <c r="BI600" s="608"/>
      <c r="BJ600" s="57">
        <f>SUM(BF600,BH600)</f>
        <v>0</v>
      </c>
      <c r="BK600" s="608"/>
      <c r="BL600" s="57">
        <f>SUM(BL596:BL599)</f>
        <v>0</v>
      </c>
      <c r="BM600" s="131"/>
      <c r="BN600" s="57">
        <f>SUM(BN596:BN599)</f>
        <v>0</v>
      </c>
    </row>
    <row r="601" spans="1:69" s="409" customFormat="1" ht="5.0999999999999996" customHeight="1" x14ac:dyDescent="0.2">
      <c r="A601" s="170"/>
      <c r="B601" s="128"/>
      <c r="C601" s="32"/>
      <c r="D601" s="27"/>
      <c r="E601" s="27"/>
      <c r="F601" s="51"/>
      <c r="G601" s="226"/>
      <c r="H601" s="52"/>
      <c r="I601" s="431"/>
      <c r="J601" s="227"/>
      <c r="K601" s="226"/>
      <c r="L601" s="52"/>
      <c r="M601" s="431"/>
      <c r="N601" s="227"/>
      <c r="O601" s="226"/>
      <c r="P601" s="52"/>
      <c r="Q601" s="431"/>
      <c r="R601" s="227"/>
      <c r="S601" s="226"/>
      <c r="T601" s="52"/>
      <c r="U601" s="431"/>
      <c r="V601" s="227"/>
      <c r="W601" s="226"/>
      <c r="X601" s="52"/>
      <c r="Y601" s="431"/>
      <c r="Z601" s="227"/>
      <c r="AA601" s="226"/>
      <c r="AB601" s="52"/>
      <c r="AC601" s="431"/>
      <c r="AD601" s="227"/>
      <c r="AE601" s="226"/>
      <c r="AF601" s="52"/>
      <c r="AG601" s="431"/>
      <c r="AH601" s="227"/>
      <c r="AI601" s="226"/>
      <c r="AJ601" s="52"/>
      <c r="AK601" s="431"/>
      <c r="AL601" s="227"/>
      <c r="AM601" s="226"/>
      <c r="AN601" s="52"/>
      <c r="AO601" s="431"/>
      <c r="AP601" s="227"/>
      <c r="AQ601" s="226"/>
      <c r="AR601" s="52"/>
      <c r="AS601" s="431"/>
      <c r="AT601" s="227"/>
      <c r="AU601" s="226"/>
      <c r="AV601" s="52"/>
      <c r="AW601" s="431"/>
      <c r="AX601" s="227"/>
      <c r="AY601" s="226"/>
      <c r="AZ601" s="52"/>
      <c r="BA601" s="431"/>
      <c r="BB601" s="267"/>
      <c r="BC601" s="34"/>
      <c r="BD601" s="11"/>
      <c r="BE601" s="608"/>
      <c r="BF601" s="11"/>
      <c r="BG601" s="608"/>
      <c r="BH601" s="11"/>
      <c r="BI601" s="608"/>
      <c r="BJ601" s="608"/>
      <c r="BK601" s="608"/>
      <c r="BL601" s="11"/>
      <c r="BM601" s="131"/>
      <c r="BN601" s="11"/>
    </row>
    <row r="602" spans="1:69" s="116" customFormat="1" ht="12.75" customHeight="1" x14ac:dyDescent="0.25">
      <c r="A602" s="171"/>
      <c r="B602" s="129"/>
      <c r="C602" s="113"/>
      <c r="D602" s="113"/>
      <c r="E602" s="114"/>
      <c r="F602" s="238" t="s">
        <v>168</v>
      </c>
      <c r="G602" s="216"/>
      <c r="H602" s="56"/>
      <c r="I602" s="56"/>
      <c r="J602" s="441">
        <f>SUM(J594,J600)</f>
        <v>53074</v>
      </c>
      <c r="K602" s="216"/>
      <c r="L602" s="115"/>
      <c r="M602" s="56"/>
      <c r="N602" s="441">
        <f>SUM(N594,N600)</f>
        <v>0</v>
      </c>
      <c r="O602" s="216"/>
      <c r="P602" s="115"/>
      <c r="Q602" s="56"/>
      <c r="R602" s="441">
        <f>SUM(R594,R600)</f>
        <v>0</v>
      </c>
      <c r="S602" s="216"/>
      <c r="T602" s="115"/>
      <c r="U602" s="56"/>
      <c r="V602" s="441">
        <f>SUM(V594,V600)</f>
        <v>0</v>
      </c>
      <c r="W602" s="216"/>
      <c r="X602" s="115"/>
      <c r="Y602" s="56"/>
      <c r="Z602" s="441">
        <f>SUM(Z594,Z600)</f>
        <v>0</v>
      </c>
      <c r="AA602" s="216"/>
      <c r="AB602" s="115"/>
      <c r="AC602" s="56"/>
      <c r="AD602" s="441">
        <f>SUM(AD594,AD600)</f>
        <v>0</v>
      </c>
      <c r="AE602" s="216"/>
      <c r="AF602" s="115"/>
      <c r="AG602" s="56"/>
      <c r="AH602" s="441">
        <f>SUM(AH594,AH600)</f>
        <v>0</v>
      </c>
      <c r="AI602" s="216"/>
      <c r="AJ602" s="115"/>
      <c r="AK602" s="56"/>
      <c r="AL602" s="441">
        <f>SUM(AL594,AL600)</f>
        <v>0</v>
      </c>
      <c r="AM602" s="216"/>
      <c r="AN602" s="115"/>
      <c r="AO602" s="56"/>
      <c r="AP602" s="441">
        <f>SUM(AP594,AP600)</f>
        <v>0</v>
      </c>
      <c r="AQ602" s="216"/>
      <c r="AR602" s="115"/>
      <c r="AS602" s="56"/>
      <c r="AT602" s="441">
        <f>SUM(AT594,AT600)</f>
        <v>0</v>
      </c>
      <c r="AU602" s="216"/>
      <c r="AV602" s="115"/>
      <c r="AW602" s="56"/>
      <c r="AX602" s="441">
        <f>SUM(AX594,AX600)</f>
        <v>0</v>
      </c>
      <c r="AY602" s="216"/>
      <c r="AZ602" s="115"/>
      <c r="BA602" s="56"/>
      <c r="BB602" s="441">
        <f>SUM(BB594,BB600)</f>
        <v>0</v>
      </c>
      <c r="BC602" s="56"/>
      <c r="BD602" s="440">
        <f>SUM(BD594,BD600)</f>
        <v>53074</v>
      </c>
      <c r="BE602" s="440"/>
      <c r="BF602" s="440">
        <f>SUM(BF594,BF600)</f>
        <v>20000</v>
      </c>
      <c r="BG602" s="440"/>
      <c r="BH602" s="440">
        <f t="shared" ref="BH602" si="1266">SUM(BH594,BH600)</f>
        <v>0</v>
      </c>
      <c r="BI602" s="440"/>
      <c r="BJ602" s="440">
        <f>SUM(BJ594,BJ600)</f>
        <v>20000</v>
      </c>
      <c r="BK602" s="440"/>
      <c r="BL602" s="440">
        <f>SUM(BL600,BL594)</f>
        <v>20000</v>
      </c>
      <c r="BM602" s="130"/>
      <c r="BN602" s="440">
        <f>SUM(BN600,BN594)</f>
        <v>20000</v>
      </c>
    </row>
    <row r="603" spans="1:69" s="409" customFormat="1" ht="5.0999999999999996" customHeight="1" x14ac:dyDescent="0.2">
      <c r="A603" s="170"/>
      <c r="B603" s="128"/>
      <c r="C603" s="32"/>
      <c r="D603" s="27"/>
      <c r="E603" s="27"/>
      <c r="F603" s="51"/>
      <c r="G603" s="226"/>
      <c r="H603" s="52"/>
      <c r="I603" s="431"/>
      <c r="J603" s="227"/>
      <c r="K603" s="226"/>
      <c r="L603" s="52"/>
      <c r="M603" s="431"/>
      <c r="N603" s="227"/>
      <c r="O603" s="226"/>
      <c r="P603" s="52"/>
      <c r="Q603" s="431"/>
      <c r="R603" s="227"/>
      <c r="S603" s="226"/>
      <c r="T603" s="52"/>
      <c r="U603" s="431"/>
      <c r="V603" s="227"/>
      <c r="W603" s="226"/>
      <c r="X603" s="52"/>
      <c r="Y603" s="431"/>
      <c r="Z603" s="227"/>
      <c r="AA603" s="226"/>
      <c r="AB603" s="52"/>
      <c r="AC603" s="431"/>
      <c r="AD603" s="227"/>
      <c r="AE603" s="226"/>
      <c r="AF603" s="52"/>
      <c r="AG603" s="431"/>
      <c r="AH603" s="227"/>
      <c r="AI603" s="226"/>
      <c r="AJ603" s="52"/>
      <c r="AK603" s="431"/>
      <c r="AL603" s="227"/>
      <c r="AM603" s="226"/>
      <c r="AN603" s="52"/>
      <c r="AO603" s="431"/>
      <c r="AP603" s="227"/>
      <c r="AQ603" s="226"/>
      <c r="AR603" s="52"/>
      <c r="AS603" s="431"/>
      <c r="AT603" s="227"/>
      <c r="AU603" s="226"/>
      <c r="AV603" s="52"/>
      <c r="AW603" s="431"/>
      <c r="AX603" s="227"/>
      <c r="AY603" s="226"/>
      <c r="AZ603" s="52"/>
      <c r="BA603" s="431"/>
      <c r="BB603" s="267"/>
      <c r="BC603" s="34"/>
      <c r="BD603" s="11"/>
      <c r="BE603" s="608"/>
      <c r="BF603" s="11"/>
      <c r="BG603" s="608"/>
      <c r="BH603" s="11"/>
      <c r="BI603" s="608"/>
      <c r="BJ603" s="11"/>
      <c r="BK603" s="608"/>
      <c r="BL603" s="11"/>
      <c r="BM603" s="131"/>
      <c r="BN603" s="11"/>
    </row>
    <row r="604" spans="1:69" s="409" customFormat="1" ht="12.75" customHeight="1" x14ac:dyDescent="0.2">
      <c r="A604" s="170"/>
      <c r="B604" s="128"/>
      <c r="C604" s="577">
        <f>'General Fund Budget Summary'!A140</f>
        <v>57000</v>
      </c>
      <c r="D604" s="600" t="str">
        <f>'General Fund Budget Summary'!B140</f>
        <v>Professional Services Fees</v>
      </c>
      <c r="E604" s="601"/>
      <c r="F604" s="602"/>
      <c r="G604" s="603"/>
      <c r="H604" s="604"/>
      <c r="I604" s="605"/>
      <c r="J604" s="606"/>
      <c r="K604" s="603"/>
      <c r="L604" s="604"/>
      <c r="M604" s="605"/>
      <c r="N604" s="606"/>
      <c r="O604" s="603"/>
      <c r="P604" s="604"/>
      <c r="Q604" s="605"/>
      <c r="R604" s="606"/>
      <c r="S604" s="603"/>
      <c r="T604" s="604"/>
      <c r="U604" s="605"/>
      <c r="V604" s="606"/>
      <c r="W604" s="603"/>
      <c r="X604" s="604"/>
      <c r="Y604" s="605"/>
      <c r="Z604" s="606"/>
      <c r="AA604" s="603"/>
      <c r="AB604" s="604"/>
      <c r="AC604" s="605"/>
      <c r="AD604" s="606"/>
      <c r="AE604" s="603"/>
      <c r="AF604" s="604"/>
      <c r="AG604" s="605"/>
      <c r="AH604" s="606"/>
      <c r="AI604" s="603"/>
      <c r="AJ604" s="604"/>
      <c r="AK604" s="605"/>
      <c r="AL604" s="606"/>
      <c r="AM604" s="603"/>
      <c r="AN604" s="604"/>
      <c r="AO604" s="605"/>
      <c r="AP604" s="606"/>
      <c r="AQ604" s="603"/>
      <c r="AR604" s="604"/>
      <c r="AS604" s="605"/>
      <c r="AT604" s="606"/>
      <c r="AU604" s="603"/>
      <c r="AV604" s="604"/>
      <c r="AW604" s="605"/>
      <c r="AX604" s="606"/>
      <c r="AY604" s="603"/>
      <c r="AZ604" s="604"/>
      <c r="BA604" s="605"/>
      <c r="BB604" s="607"/>
      <c r="BC604" s="34"/>
      <c r="BD604" s="608"/>
      <c r="BE604" s="608"/>
      <c r="BF604" s="608"/>
      <c r="BG604" s="608"/>
      <c r="BH604" s="608"/>
      <c r="BI604" s="608"/>
      <c r="BJ604" s="608"/>
      <c r="BK604" s="608"/>
      <c r="BL604" s="608"/>
      <c r="BM604" s="131"/>
      <c r="BN604" s="608"/>
    </row>
    <row r="605" spans="1:69" s="27" customFormat="1" ht="5.0999999999999996" customHeight="1" x14ac:dyDescent="0.2">
      <c r="A605" s="170"/>
      <c r="B605" s="128"/>
      <c r="C605" s="32"/>
      <c r="F605" s="51"/>
      <c r="G605" s="226"/>
      <c r="H605" s="52"/>
      <c r="I605" s="154"/>
      <c r="J605" s="227"/>
      <c r="K605" s="226"/>
      <c r="L605" s="52"/>
      <c r="M605" s="154"/>
      <c r="N605" s="227"/>
      <c r="O605" s="226"/>
      <c r="P605" s="52"/>
      <c r="Q605" s="154"/>
      <c r="R605" s="227"/>
      <c r="S605" s="226"/>
      <c r="T605" s="52"/>
      <c r="U605" s="154"/>
      <c r="V605" s="227"/>
      <c r="W605" s="226"/>
      <c r="X605" s="52"/>
      <c r="Y605" s="154"/>
      <c r="Z605" s="227"/>
      <c r="AA605" s="226"/>
      <c r="AB605" s="52"/>
      <c r="AC605" s="154"/>
      <c r="AD605" s="227"/>
      <c r="AE605" s="226"/>
      <c r="AF605" s="52"/>
      <c r="AG605" s="154"/>
      <c r="AH605" s="227"/>
      <c r="AI605" s="226"/>
      <c r="AJ605" s="52"/>
      <c r="AK605" s="154"/>
      <c r="AL605" s="227"/>
      <c r="AM605" s="226"/>
      <c r="AN605" s="52"/>
      <c r="AO605" s="154"/>
      <c r="AP605" s="227"/>
      <c r="AQ605" s="226"/>
      <c r="AR605" s="52"/>
      <c r="AS605" s="154"/>
      <c r="AT605" s="227"/>
      <c r="AU605" s="226"/>
      <c r="AV605" s="52"/>
      <c r="AW605" s="154"/>
      <c r="AX605" s="227"/>
      <c r="AY605" s="226"/>
      <c r="AZ605" s="52"/>
      <c r="BA605" s="154"/>
      <c r="BB605" s="267"/>
      <c r="BC605" s="34"/>
      <c r="BD605" s="608"/>
      <c r="BE605" s="608"/>
      <c r="BF605" s="608"/>
      <c r="BG605" s="608"/>
      <c r="BH605" s="608"/>
      <c r="BI605" s="608"/>
      <c r="BJ605" s="608"/>
      <c r="BK605" s="608"/>
      <c r="BL605" s="608"/>
      <c r="BM605" s="131"/>
      <c r="BN605" s="608"/>
    </row>
    <row r="606" spans="1:69" x14ac:dyDescent="0.2">
      <c r="A606" s="170"/>
      <c r="B606" s="128"/>
      <c r="C606" s="614">
        <f>'General Fund Budget Summary'!A141</f>
        <v>57010</v>
      </c>
      <c r="D606" s="614"/>
      <c r="E606" s="614" t="str">
        <f>'General Fund Budget Summary'!C141</f>
        <v>Auditing</v>
      </c>
      <c r="F606" s="616" t="s">
        <v>532</v>
      </c>
      <c r="G606" s="617">
        <v>1</v>
      </c>
      <c r="H606" s="105" t="s">
        <v>100</v>
      </c>
      <c r="I606" s="618">
        <v>15000</v>
      </c>
      <c r="J606" s="619">
        <f>I606*G606</f>
        <v>15000</v>
      </c>
      <c r="K606" s="617"/>
      <c r="L606" s="248" t="str">
        <f>H606</f>
        <v>Admin</v>
      </c>
      <c r="M606" s="410"/>
      <c r="N606" s="212">
        <f>M606*K606</f>
        <v>0</v>
      </c>
      <c r="O606" s="211"/>
      <c r="P606" s="248" t="str">
        <f>L606</f>
        <v>Admin</v>
      </c>
      <c r="Q606" s="410"/>
      <c r="R606" s="212">
        <f>Q606*O606</f>
        <v>0</v>
      </c>
      <c r="S606" s="211"/>
      <c r="T606" s="248" t="str">
        <f>P606</f>
        <v>Admin</v>
      </c>
      <c r="U606" s="410"/>
      <c r="V606" s="212">
        <f>U606*S606</f>
        <v>0</v>
      </c>
      <c r="W606" s="211"/>
      <c r="X606" s="248" t="str">
        <f>T606</f>
        <v>Admin</v>
      </c>
      <c r="Y606" s="410"/>
      <c r="Z606" s="212">
        <f>Y606*W606</f>
        <v>0</v>
      </c>
      <c r="AA606" s="211"/>
      <c r="AB606" s="248" t="str">
        <f>X606</f>
        <v>Admin</v>
      </c>
      <c r="AC606" s="410"/>
      <c r="AD606" s="212">
        <f>AC606*AA606</f>
        <v>0</v>
      </c>
      <c r="AE606" s="211"/>
      <c r="AF606" s="248" t="str">
        <f>AB606</f>
        <v>Admin</v>
      </c>
      <c r="AG606" s="410"/>
      <c r="AH606" s="212">
        <f>AG606*AE606</f>
        <v>0</v>
      </c>
      <c r="AI606" s="211"/>
      <c r="AJ606" s="248" t="str">
        <f>AF606</f>
        <v>Admin</v>
      </c>
      <c r="AK606" s="410"/>
      <c r="AL606" s="212">
        <f>AK606*AI606</f>
        <v>0</v>
      </c>
      <c r="AM606" s="211"/>
      <c r="AN606" s="248" t="str">
        <f>AJ606</f>
        <v>Admin</v>
      </c>
      <c r="AO606" s="410"/>
      <c r="AP606" s="212">
        <f>AO606*AM606</f>
        <v>0</v>
      </c>
      <c r="AQ606" s="211"/>
      <c r="AR606" s="248" t="str">
        <f>AN606</f>
        <v>Admin</v>
      </c>
      <c r="AS606" s="410"/>
      <c r="AT606" s="212">
        <f>AS606*AQ606</f>
        <v>0</v>
      </c>
      <c r="AU606" s="211"/>
      <c r="AV606" s="248" t="str">
        <f>AR606</f>
        <v>Admin</v>
      </c>
      <c r="AW606" s="410"/>
      <c r="AX606" s="212">
        <f>AW606*AU606</f>
        <v>0</v>
      </c>
      <c r="AY606" s="211"/>
      <c r="AZ606" s="248" t="str">
        <f>AV606</f>
        <v>Admin</v>
      </c>
      <c r="BA606" s="618"/>
      <c r="BB606" s="620">
        <f>BA606*AY606</f>
        <v>0</v>
      </c>
      <c r="BC606" s="34"/>
      <c r="BD606" s="621">
        <f>SUM(BB606,AX606,AT606,AP606,AL606,AH606,AD606,Z606,R606,N606,J606,V606,)</f>
        <v>15000</v>
      </c>
      <c r="BE606" s="608"/>
      <c r="BF606" s="621">
        <v>15350</v>
      </c>
      <c r="BG606" s="608"/>
      <c r="BH606" s="621"/>
      <c r="BI606" s="608"/>
      <c r="BJ606" s="621">
        <f>SUM(BF606,BH606)</f>
        <v>15350</v>
      </c>
      <c r="BK606" s="608"/>
      <c r="BL606" s="621">
        <v>15000</v>
      </c>
      <c r="BM606" s="131"/>
      <c r="BN606" s="621">
        <v>14000</v>
      </c>
      <c r="BO606" s="409"/>
      <c r="BP606" s="409"/>
      <c r="BQ606" s="409"/>
    </row>
    <row r="607" spans="1:69" x14ac:dyDescent="0.2">
      <c r="A607" s="170"/>
      <c r="B607" s="128"/>
      <c r="C607" s="41"/>
      <c r="D607" s="42"/>
      <c r="E607" s="461"/>
      <c r="F607" s="616"/>
      <c r="G607" s="617"/>
      <c r="H607" s="591" t="s">
        <v>100</v>
      </c>
      <c r="I607" s="618"/>
      <c r="J607" s="619">
        <f>I607*G607</f>
        <v>0</v>
      </c>
      <c r="K607" s="617"/>
      <c r="L607" s="594" t="str">
        <f>H607</f>
        <v>Admin</v>
      </c>
      <c r="M607" s="592"/>
      <c r="N607" s="593">
        <f>M607*K607</f>
        <v>0</v>
      </c>
      <c r="O607" s="590"/>
      <c r="P607" s="594" t="str">
        <f>L607</f>
        <v>Admin</v>
      </c>
      <c r="Q607" s="592"/>
      <c r="R607" s="593">
        <f>Q607*O607</f>
        <v>0</v>
      </c>
      <c r="S607" s="590"/>
      <c r="T607" s="594" t="str">
        <f>P607</f>
        <v>Admin</v>
      </c>
      <c r="U607" s="592"/>
      <c r="V607" s="593">
        <f>U607*S607</f>
        <v>0</v>
      </c>
      <c r="W607" s="590"/>
      <c r="X607" s="594" t="str">
        <f>T607</f>
        <v>Admin</v>
      </c>
      <c r="Y607" s="592"/>
      <c r="Z607" s="593">
        <f>Y607*W607</f>
        <v>0</v>
      </c>
      <c r="AA607" s="590"/>
      <c r="AB607" s="594" t="str">
        <f>X607</f>
        <v>Admin</v>
      </c>
      <c r="AC607" s="592"/>
      <c r="AD607" s="593">
        <f>AC607*AA607</f>
        <v>0</v>
      </c>
      <c r="AE607" s="590"/>
      <c r="AF607" s="594" t="str">
        <f>AB607</f>
        <v>Admin</v>
      </c>
      <c r="AG607" s="592"/>
      <c r="AH607" s="593">
        <f>AG607*AE607</f>
        <v>0</v>
      </c>
      <c r="AI607" s="590"/>
      <c r="AJ607" s="594" t="str">
        <f>AF607</f>
        <v>Admin</v>
      </c>
      <c r="AK607" s="592"/>
      <c r="AL607" s="593">
        <f>AK607*AI607</f>
        <v>0</v>
      </c>
      <c r="AM607" s="590"/>
      <c r="AN607" s="594" t="str">
        <f>AJ607</f>
        <v>Admin</v>
      </c>
      <c r="AO607" s="592"/>
      <c r="AP607" s="593">
        <f>AO607*AM607</f>
        <v>0</v>
      </c>
      <c r="AQ607" s="590"/>
      <c r="AR607" s="594" t="str">
        <f>AN607</f>
        <v>Admin</v>
      </c>
      <c r="AS607" s="592"/>
      <c r="AT607" s="593">
        <f>AS607*AQ607</f>
        <v>0</v>
      </c>
      <c r="AU607" s="590"/>
      <c r="AV607" s="594" t="str">
        <f>AR607</f>
        <v>Admin</v>
      </c>
      <c r="AW607" s="592"/>
      <c r="AX607" s="593">
        <f>AW607*AU607</f>
        <v>0</v>
      </c>
      <c r="AY607" s="590"/>
      <c r="AZ607" s="594" t="str">
        <f>AV607</f>
        <v>Admin</v>
      </c>
      <c r="BA607" s="618"/>
      <c r="BB607" s="620">
        <f>BA607*AY607</f>
        <v>0</v>
      </c>
      <c r="BC607" s="34"/>
      <c r="BD607" s="622">
        <f>SUM(BB607,AX607,AT607,AP607,AL607,AH607,AD607,Z607,R607,N607,J607,V607,)</f>
        <v>0</v>
      </c>
      <c r="BE607" s="623"/>
      <c r="BF607" s="622"/>
      <c r="BG607" s="623"/>
      <c r="BH607" s="622"/>
      <c r="BI607" s="623"/>
      <c r="BJ607" s="622">
        <v>0</v>
      </c>
      <c r="BK607" s="623"/>
      <c r="BL607" s="622">
        <v>0</v>
      </c>
      <c r="BM607" s="131"/>
      <c r="BN607" s="622"/>
      <c r="BO607" s="409"/>
      <c r="BP607" s="409"/>
      <c r="BQ607" s="409"/>
    </row>
    <row r="608" spans="1:69" x14ac:dyDescent="0.2">
      <c r="A608" s="170"/>
      <c r="B608" s="128"/>
      <c r="C608" s="41"/>
      <c r="D608" s="42"/>
      <c r="E608" s="42"/>
      <c r="F608" s="616"/>
      <c r="G608" s="617"/>
      <c r="H608" s="106"/>
      <c r="I608" s="618"/>
      <c r="J608" s="619">
        <f>I608*G608</f>
        <v>0</v>
      </c>
      <c r="K608" s="617"/>
      <c r="L608" s="249">
        <f>H608</f>
        <v>0</v>
      </c>
      <c r="M608" s="411"/>
      <c r="N608" s="214">
        <f>M608*K608</f>
        <v>0</v>
      </c>
      <c r="O608" s="213"/>
      <c r="P608" s="249">
        <f>L608</f>
        <v>0</v>
      </c>
      <c r="Q608" s="411"/>
      <c r="R608" s="214">
        <f>Q608*O608</f>
        <v>0</v>
      </c>
      <c r="S608" s="213"/>
      <c r="T608" s="249">
        <f>P608</f>
        <v>0</v>
      </c>
      <c r="U608" s="411"/>
      <c r="V608" s="214">
        <f>U608*S608</f>
        <v>0</v>
      </c>
      <c r="W608" s="213"/>
      <c r="X608" s="249">
        <f>T608</f>
        <v>0</v>
      </c>
      <c r="Y608" s="411"/>
      <c r="Z608" s="214">
        <f>Y608*W608</f>
        <v>0</v>
      </c>
      <c r="AA608" s="213"/>
      <c r="AB608" s="249">
        <f>X608</f>
        <v>0</v>
      </c>
      <c r="AC608" s="411"/>
      <c r="AD608" s="214">
        <f>AC608*AA608</f>
        <v>0</v>
      </c>
      <c r="AE608" s="213"/>
      <c r="AF608" s="249">
        <f>AB608</f>
        <v>0</v>
      </c>
      <c r="AG608" s="411"/>
      <c r="AH608" s="214">
        <f>AG608*AE608</f>
        <v>0</v>
      </c>
      <c r="AI608" s="213"/>
      <c r="AJ608" s="249">
        <f>AF608</f>
        <v>0</v>
      </c>
      <c r="AK608" s="411"/>
      <c r="AL608" s="214">
        <f>AK608*AI608</f>
        <v>0</v>
      </c>
      <c r="AM608" s="213"/>
      <c r="AN608" s="249">
        <f>AJ608</f>
        <v>0</v>
      </c>
      <c r="AO608" s="411"/>
      <c r="AP608" s="214">
        <f>AO608*AM608</f>
        <v>0</v>
      </c>
      <c r="AQ608" s="213"/>
      <c r="AR608" s="249">
        <f>AN608</f>
        <v>0</v>
      </c>
      <c r="AS608" s="411"/>
      <c r="AT608" s="214">
        <f>AS608*AQ608</f>
        <v>0</v>
      </c>
      <c r="AU608" s="213"/>
      <c r="AV608" s="249">
        <f>AR608</f>
        <v>0</v>
      </c>
      <c r="AW608" s="411"/>
      <c r="AX608" s="214">
        <f>AW608*AU608</f>
        <v>0</v>
      </c>
      <c r="AY608" s="213"/>
      <c r="AZ608" s="249">
        <f>AV608</f>
        <v>0</v>
      </c>
      <c r="BA608" s="618"/>
      <c r="BB608" s="620">
        <f>BA608*AY608</f>
        <v>0</v>
      </c>
      <c r="BC608" s="34"/>
      <c r="BD608" s="622">
        <f>SUM(BB608,AX608,AT608,AP608,AL608,AH608,AD608,Z608,R608,N608,J608,V608,)</f>
        <v>0</v>
      </c>
      <c r="BE608" s="623"/>
      <c r="BF608" s="622">
        <v>0</v>
      </c>
      <c r="BG608" s="623"/>
      <c r="BH608" s="622">
        <v>0</v>
      </c>
      <c r="BI608" s="623"/>
      <c r="BJ608" s="622">
        <v>0</v>
      </c>
      <c r="BK608" s="623"/>
      <c r="BL608" s="622">
        <v>0</v>
      </c>
      <c r="BM608" s="131"/>
      <c r="BN608" s="622"/>
      <c r="BO608" s="409"/>
      <c r="BP608" s="409"/>
      <c r="BQ608" s="409"/>
    </row>
    <row r="609" spans="1:69" x14ac:dyDescent="0.2">
      <c r="A609" s="170"/>
      <c r="B609" s="128"/>
      <c r="C609" s="41"/>
      <c r="D609" s="42"/>
      <c r="E609" s="42"/>
      <c r="F609" s="616"/>
      <c r="G609" s="617"/>
      <c r="H609" s="106"/>
      <c r="I609" s="618"/>
      <c r="J609" s="619">
        <f>G609*I609</f>
        <v>0</v>
      </c>
      <c r="K609" s="617"/>
      <c r="L609" s="249">
        <f>H609</f>
        <v>0</v>
      </c>
      <c r="M609" s="411"/>
      <c r="N609" s="214">
        <f>M609*K609</f>
        <v>0</v>
      </c>
      <c r="O609" s="213"/>
      <c r="P609" s="249">
        <f>L609</f>
        <v>0</v>
      </c>
      <c r="Q609" s="411"/>
      <c r="R609" s="214">
        <f>Q609*O609</f>
        <v>0</v>
      </c>
      <c r="S609" s="213"/>
      <c r="T609" s="249">
        <f>P609</f>
        <v>0</v>
      </c>
      <c r="U609" s="411"/>
      <c r="V609" s="214">
        <f>U609*S609</f>
        <v>0</v>
      </c>
      <c r="W609" s="213"/>
      <c r="X609" s="249">
        <f>T609</f>
        <v>0</v>
      </c>
      <c r="Y609" s="411"/>
      <c r="Z609" s="214">
        <f>Y609*W609</f>
        <v>0</v>
      </c>
      <c r="AA609" s="213"/>
      <c r="AB609" s="249">
        <f>X609</f>
        <v>0</v>
      </c>
      <c r="AC609" s="411"/>
      <c r="AD609" s="214">
        <f>AC609*AA609</f>
        <v>0</v>
      </c>
      <c r="AE609" s="213"/>
      <c r="AF609" s="249">
        <f>AB609</f>
        <v>0</v>
      </c>
      <c r="AG609" s="411"/>
      <c r="AH609" s="214">
        <f>AG609*AE609</f>
        <v>0</v>
      </c>
      <c r="AI609" s="213"/>
      <c r="AJ609" s="249">
        <f>AF609</f>
        <v>0</v>
      </c>
      <c r="AK609" s="411"/>
      <c r="AL609" s="214">
        <f>AK609*AI609</f>
        <v>0</v>
      </c>
      <c r="AM609" s="213"/>
      <c r="AN609" s="249">
        <f>AJ609</f>
        <v>0</v>
      </c>
      <c r="AO609" s="411"/>
      <c r="AP609" s="214">
        <f>AO609*AM609</f>
        <v>0</v>
      </c>
      <c r="AQ609" s="213"/>
      <c r="AR609" s="249">
        <f>AN609</f>
        <v>0</v>
      </c>
      <c r="AS609" s="411"/>
      <c r="AT609" s="214">
        <f>AS609*AQ609</f>
        <v>0</v>
      </c>
      <c r="AU609" s="213"/>
      <c r="AV609" s="249">
        <f>AR609</f>
        <v>0</v>
      </c>
      <c r="AW609" s="411"/>
      <c r="AX609" s="214">
        <f>AW609*AU609</f>
        <v>0</v>
      </c>
      <c r="AY609" s="213"/>
      <c r="AZ609" s="249">
        <f>AV609</f>
        <v>0</v>
      </c>
      <c r="BA609" s="618"/>
      <c r="BB609" s="620">
        <f>AY609*BA609</f>
        <v>0</v>
      </c>
      <c r="BC609" s="34"/>
      <c r="BD609" s="622">
        <f>SUM(BB609,AX609,AT609,AP609,AL609,AH609,AD609,Z609,R609,N609,J609,V609,)</f>
        <v>0</v>
      </c>
      <c r="BE609" s="623"/>
      <c r="BF609" s="622">
        <v>0</v>
      </c>
      <c r="BG609" s="623"/>
      <c r="BH609" s="622">
        <v>0</v>
      </c>
      <c r="BI609" s="623"/>
      <c r="BJ609" s="622">
        <v>0</v>
      </c>
      <c r="BK609" s="623"/>
      <c r="BL609" s="622">
        <v>0</v>
      </c>
      <c r="BM609" s="131"/>
      <c r="BN609" s="622"/>
      <c r="BO609" s="409"/>
      <c r="BP609" s="409"/>
      <c r="BQ609" s="409"/>
    </row>
    <row r="610" spans="1:69" x14ac:dyDescent="0.2">
      <c r="A610" s="170"/>
      <c r="B610" s="128"/>
      <c r="C610" s="48"/>
      <c r="D610" s="43"/>
      <c r="E610" s="43"/>
      <c r="F610" s="624"/>
      <c r="G610" s="581"/>
      <c r="H610" s="582"/>
      <c r="I610" s="104" t="s">
        <v>132</v>
      </c>
      <c r="J610" s="634">
        <f>SUM(J606:J609)</f>
        <v>15000</v>
      </c>
      <c r="K610" s="581"/>
      <c r="L610" s="582"/>
      <c r="M610" s="104" t="s">
        <v>118</v>
      </c>
      <c r="N610" s="619">
        <f>SUM(N606:N609)</f>
        <v>0</v>
      </c>
      <c r="O610" s="581"/>
      <c r="P610" s="582"/>
      <c r="Q610" s="625" t="s">
        <v>119</v>
      </c>
      <c r="R610" s="619">
        <f>SUM(R606:R609)</f>
        <v>0</v>
      </c>
      <c r="S610" s="581"/>
      <c r="T610" s="582"/>
      <c r="U610" s="625" t="s">
        <v>120</v>
      </c>
      <c r="V610" s="619">
        <f>SUM(V606:V609)</f>
        <v>0</v>
      </c>
      <c r="W610" s="581"/>
      <c r="X610" s="582"/>
      <c r="Y610" s="625" t="s">
        <v>121</v>
      </c>
      <c r="Z610" s="619">
        <f>SUM(Z606:Z609)</f>
        <v>0</v>
      </c>
      <c r="AA610" s="581"/>
      <c r="AB610" s="582"/>
      <c r="AC610" s="625" t="s">
        <v>122</v>
      </c>
      <c r="AD610" s="619">
        <f>SUM(AD606:AD609)</f>
        <v>0</v>
      </c>
      <c r="AE610" s="581"/>
      <c r="AF610" s="582"/>
      <c r="AG610" s="625" t="s">
        <v>123</v>
      </c>
      <c r="AH610" s="619">
        <f>SUM(AH606:AH609)</f>
        <v>0</v>
      </c>
      <c r="AI610" s="581"/>
      <c r="AJ610" s="582"/>
      <c r="AK610" s="625" t="s">
        <v>124</v>
      </c>
      <c r="AL610" s="619">
        <f>SUM(AL606:AL609)</f>
        <v>0</v>
      </c>
      <c r="AM610" s="581"/>
      <c r="AN610" s="582"/>
      <c r="AO610" s="625" t="s">
        <v>125</v>
      </c>
      <c r="AP610" s="619">
        <f>SUM(AP606:AP609)</f>
        <v>0</v>
      </c>
      <c r="AQ610" s="581"/>
      <c r="AR610" s="582"/>
      <c r="AS610" s="625" t="s">
        <v>126</v>
      </c>
      <c r="AT610" s="619">
        <f>SUM(AT606:AT609)</f>
        <v>0</v>
      </c>
      <c r="AU610" s="581"/>
      <c r="AV610" s="582"/>
      <c r="AW610" s="625" t="s">
        <v>127</v>
      </c>
      <c r="AX610" s="619">
        <f>SUM(AX606:AX609)</f>
        <v>0</v>
      </c>
      <c r="AY610" s="581"/>
      <c r="AZ610" s="582"/>
      <c r="BA610" s="625" t="s">
        <v>128</v>
      </c>
      <c r="BB610" s="620">
        <f>SUM(BB606:BB609)</f>
        <v>0</v>
      </c>
      <c r="BC610" s="34"/>
      <c r="BD610" s="57">
        <f>SUM(BD606:BD609)</f>
        <v>15000</v>
      </c>
      <c r="BE610" s="608"/>
      <c r="BF610" s="57">
        <f>SUM(BF606:BF609)</f>
        <v>15350</v>
      </c>
      <c r="BG610" s="608"/>
      <c r="BH610" s="57">
        <f>SUM(BH606:BH609)</f>
        <v>0</v>
      </c>
      <c r="BI610" s="608"/>
      <c r="BJ610" s="57">
        <f>SUM(BF610,BH610)</f>
        <v>15350</v>
      </c>
      <c r="BK610" s="608"/>
      <c r="BL610" s="57">
        <v>15000</v>
      </c>
      <c r="BM610" s="131"/>
      <c r="BN610" s="57">
        <f>SUM(BN606:BN609)</f>
        <v>14000</v>
      </c>
      <c r="BO610" s="409"/>
      <c r="BP610" s="409"/>
      <c r="BQ610" s="409"/>
    </row>
    <row r="611" spans="1:69" s="27" customFormat="1" ht="5.0999999999999996" customHeight="1" x14ac:dyDescent="0.2">
      <c r="A611" s="170"/>
      <c r="B611" s="128"/>
      <c r="C611" s="32"/>
      <c r="F611" s="51"/>
      <c r="G611" s="226"/>
      <c r="H611" s="52"/>
      <c r="I611" s="154"/>
      <c r="J611" s="227"/>
      <c r="K611" s="226"/>
      <c r="L611" s="52"/>
      <c r="M611" s="154"/>
      <c r="N611" s="227"/>
      <c r="O611" s="226"/>
      <c r="P611" s="52"/>
      <c r="Q611" s="154"/>
      <c r="R611" s="227"/>
      <c r="S611" s="226"/>
      <c r="T611" s="52"/>
      <c r="U611" s="154"/>
      <c r="V611" s="227"/>
      <c r="W611" s="226"/>
      <c r="X611" s="52"/>
      <c r="Y611" s="154"/>
      <c r="Z611" s="227"/>
      <c r="AA611" s="226"/>
      <c r="AB611" s="52"/>
      <c r="AC611" s="154"/>
      <c r="AD611" s="227"/>
      <c r="AE611" s="226"/>
      <c r="AF611" s="52"/>
      <c r="AG611" s="154"/>
      <c r="AH611" s="227"/>
      <c r="AI611" s="226"/>
      <c r="AJ611" s="52"/>
      <c r="AK611" s="154"/>
      <c r="AL611" s="227"/>
      <c r="AM611" s="226"/>
      <c r="AN611" s="52"/>
      <c r="AO611" s="154"/>
      <c r="AP611" s="227"/>
      <c r="AQ611" s="226"/>
      <c r="AR611" s="52"/>
      <c r="AS611" s="154"/>
      <c r="AT611" s="227"/>
      <c r="AU611" s="226"/>
      <c r="AV611" s="52"/>
      <c r="AW611" s="154"/>
      <c r="AX611" s="227"/>
      <c r="AY611" s="226"/>
      <c r="AZ611" s="52"/>
      <c r="BA611" s="154"/>
      <c r="BB611" s="267"/>
      <c r="BC611" s="34"/>
      <c r="BD611" s="608"/>
      <c r="BE611" s="608"/>
      <c r="BF611" s="608"/>
      <c r="BG611" s="608"/>
      <c r="BH611" s="608"/>
      <c r="BI611" s="608"/>
      <c r="BJ611" s="608"/>
      <c r="BK611" s="608"/>
      <c r="BL611" s="608"/>
      <c r="BM611" s="131"/>
      <c r="BN611" s="608"/>
    </row>
    <row r="612" spans="1:69" x14ac:dyDescent="0.2">
      <c r="A612" s="170"/>
      <c r="B612" s="128"/>
      <c r="C612" s="614">
        <f>'General Fund Budget Summary'!A142</f>
        <v>57020</v>
      </c>
      <c r="D612" s="614"/>
      <c r="E612" s="614" t="str">
        <f>'General Fund Budget Summary'!C142</f>
        <v>Legal Expenses</v>
      </c>
      <c r="F612" s="616" t="s">
        <v>577</v>
      </c>
      <c r="G612" s="617">
        <v>1</v>
      </c>
      <c r="H612" s="105" t="s">
        <v>106</v>
      </c>
      <c r="I612" s="618">
        <v>0</v>
      </c>
      <c r="J612" s="619">
        <f>I612*G612</f>
        <v>0</v>
      </c>
      <c r="K612" s="617">
        <f t="shared" ref="K612:M613" si="1267">G612</f>
        <v>1</v>
      </c>
      <c r="L612" s="248" t="str">
        <f t="shared" si="1267"/>
        <v>Parks &amp; Buildings</v>
      </c>
      <c r="M612" s="410">
        <f t="shared" si="1267"/>
        <v>0</v>
      </c>
      <c r="N612" s="212">
        <f>M612*K612</f>
        <v>0</v>
      </c>
      <c r="O612" s="617">
        <f t="shared" ref="O612:Q613" si="1268">K612</f>
        <v>1</v>
      </c>
      <c r="P612" s="248" t="str">
        <f t="shared" si="1268"/>
        <v>Parks &amp; Buildings</v>
      </c>
      <c r="Q612" s="410">
        <f t="shared" si="1268"/>
        <v>0</v>
      </c>
      <c r="R612" s="212">
        <f>Q612*O612</f>
        <v>0</v>
      </c>
      <c r="S612" s="617">
        <f t="shared" ref="S612:U613" si="1269">O612</f>
        <v>1</v>
      </c>
      <c r="T612" s="248" t="str">
        <f t="shared" si="1269"/>
        <v>Parks &amp; Buildings</v>
      </c>
      <c r="U612" s="410">
        <f t="shared" si="1269"/>
        <v>0</v>
      </c>
      <c r="V612" s="212">
        <f>U612*S612</f>
        <v>0</v>
      </c>
      <c r="W612" s="617">
        <f t="shared" ref="W612:Y613" si="1270">S612</f>
        <v>1</v>
      </c>
      <c r="X612" s="248" t="str">
        <f t="shared" si="1270"/>
        <v>Parks &amp; Buildings</v>
      </c>
      <c r="Y612" s="410">
        <f t="shared" si="1270"/>
        <v>0</v>
      </c>
      <c r="Z612" s="212">
        <f>Y612*W612</f>
        <v>0</v>
      </c>
      <c r="AA612" s="617">
        <f t="shared" ref="AA612:AC613" si="1271">W612</f>
        <v>1</v>
      </c>
      <c r="AB612" s="248" t="str">
        <f t="shared" si="1271"/>
        <v>Parks &amp; Buildings</v>
      </c>
      <c r="AC612" s="410">
        <f t="shared" si="1271"/>
        <v>0</v>
      </c>
      <c r="AD612" s="212">
        <f>AC612*AA612</f>
        <v>0</v>
      </c>
      <c r="AE612" s="617">
        <f t="shared" ref="AE612:AG613" si="1272">AA612</f>
        <v>1</v>
      </c>
      <c r="AF612" s="248" t="str">
        <f t="shared" si="1272"/>
        <v>Parks &amp; Buildings</v>
      </c>
      <c r="AG612" s="410">
        <f t="shared" si="1272"/>
        <v>0</v>
      </c>
      <c r="AH612" s="212">
        <f>AG612*AE612</f>
        <v>0</v>
      </c>
      <c r="AI612" s="617">
        <f t="shared" ref="AI612:AK613" si="1273">AE612</f>
        <v>1</v>
      </c>
      <c r="AJ612" s="248" t="str">
        <f t="shared" si="1273"/>
        <v>Parks &amp; Buildings</v>
      </c>
      <c r="AK612" s="410">
        <f t="shared" si="1273"/>
        <v>0</v>
      </c>
      <c r="AL612" s="212">
        <f>AK612*AI612</f>
        <v>0</v>
      </c>
      <c r="AM612" s="617">
        <f t="shared" ref="AM612:AO613" si="1274">AI612</f>
        <v>1</v>
      </c>
      <c r="AN612" s="248" t="str">
        <f t="shared" si="1274"/>
        <v>Parks &amp; Buildings</v>
      </c>
      <c r="AO612" s="410">
        <f t="shared" si="1274"/>
        <v>0</v>
      </c>
      <c r="AP612" s="212">
        <f>AO612*AM612</f>
        <v>0</v>
      </c>
      <c r="AQ612" s="617">
        <f t="shared" ref="AQ612:AS613" si="1275">AM612</f>
        <v>1</v>
      </c>
      <c r="AR612" s="248" t="str">
        <f t="shared" si="1275"/>
        <v>Parks &amp; Buildings</v>
      </c>
      <c r="AS612" s="410">
        <f t="shared" si="1275"/>
        <v>0</v>
      </c>
      <c r="AT612" s="212">
        <f>AS612*AQ612</f>
        <v>0</v>
      </c>
      <c r="AU612" s="617">
        <f t="shared" ref="AU612:AW613" si="1276">AQ612</f>
        <v>1</v>
      </c>
      <c r="AV612" s="248" t="str">
        <f t="shared" si="1276"/>
        <v>Parks &amp; Buildings</v>
      </c>
      <c r="AW612" s="410">
        <f t="shared" si="1276"/>
        <v>0</v>
      </c>
      <c r="AX612" s="212">
        <f>AW612*AU612</f>
        <v>0</v>
      </c>
      <c r="AY612" s="617">
        <f t="shared" ref="AY612:BA613" si="1277">AU612</f>
        <v>1</v>
      </c>
      <c r="AZ612" s="248" t="str">
        <f t="shared" si="1277"/>
        <v>Parks &amp; Buildings</v>
      </c>
      <c r="BA612" s="410">
        <f t="shared" si="1277"/>
        <v>0</v>
      </c>
      <c r="BB612" s="620">
        <f>BA612*AY612</f>
        <v>0</v>
      </c>
      <c r="BC612" s="34"/>
      <c r="BD612" s="621">
        <f>SUM(BB612,AX612,AT612,AP612,AL612,AH612,AD612,Z612,R612,N612,J612,V612,)</f>
        <v>0</v>
      </c>
      <c r="BE612" s="608"/>
      <c r="BF612" s="621">
        <v>87849.1</v>
      </c>
      <c r="BG612" s="608"/>
      <c r="BH612" s="621"/>
      <c r="BI612" s="608"/>
      <c r="BJ612" s="621">
        <f t="shared" ref="BJ612" si="1278">SUM(BF612,BH612)</f>
        <v>87849.1</v>
      </c>
      <c r="BK612" s="608"/>
      <c r="BL612" s="621">
        <v>0</v>
      </c>
      <c r="BM612" s="131"/>
      <c r="BN612" s="622">
        <v>42813.94</v>
      </c>
      <c r="BO612" s="409"/>
      <c r="BP612" s="537"/>
      <c r="BQ612" s="196"/>
    </row>
    <row r="613" spans="1:69" x14ac:dyDescent="0.2">
      <c r="A613" s="170"/>
      <c r="B613" s="128"/>
      <c r="C613" s="41"/>
      <c r="D613" s="42"/>
      <c r="E613" s="461"/>
      <c r="F613" s="616" t="s">
        <v>169</v>
      </c>
      <c r="G613" s="617">
        <v>1</v>
      </c>
      <c r="H613" s="591" t="s">
        <v>100</v>
      </c>
      <c r="I613" s="618">
        <f>10000/12</f>
        <v>833.33333333333337</v>
      </c>
      <c r="J613" s="619">
        <f>I613*G613</f>
        <v>833.33333333333337</v>
      </c>
      <c r="K613" s="617">
        <f t="shared" si="1267"/>
        <v>1</v>
      </c>
      <c r="L613" s="594" t="str">
        <f t="shared" si="1267"/>
        <v>Admin</v>
      </c>
      <c r="M613" s="592">
        <f t="shared" si="1267"/>
        <v>833.33333333333337</v>
      </c>
      <c r="N613" s="593">
        <f>M613*K613</f>
        <v>833.33333333333337</v>
      </c>
      <c r="O613" s="617">
        <f t="shared" si="1268"/>
        <v>1</v>
      </c>
      <c r="P613" s="594" t="str">
        <f t="shared" si="1268"/>
        <v>Admin</v>
      </c>
      <c r="Q613" s="592">
        <f t="shared" si="1268"/>
        <v>833.33333333333337</v>
      </c>
      <c r="R613" s="593">
        <f>Q613*O613</f>
        <v>833.33333333333337</v>
      </c>
      <c r="S613" s="617">
        <f t="shared" si="1269"/>
        <v>1</v>
      </c>
      <c r="T613" s="594" t="str">
        <f t="shared" si="1269"/>
        <v>Admin</v>
      </c>
      <c r="U613" s="592">
        <f t="shared" si="1269"/>
        <v>833.33333333333337</v>
      </c>
      <c r="V613" s="593">
        <f>U613*S613</f>
        <v>833.33333333333337</v>
      </c>
      <c r="W613" s="617">
        <f t="shared" si="1270"/>
        <v>1</v>
      </c>
      <c r="X613" s="594" t="str">
        <f t="shared" si="1270"/>
        <v>Admin</v>
      </c>
      <c r="Y613" s="592">
        <f t="shared" si="1270"/>
        <v>833.33333333333337</v>
      </c>
      <c r="Z613" s="593">
        <f>Y613*W613</f>
        <v>833.33333333333337</v>
      </c>
      <c r="AA613" s="617">
        <f t="shared" si="1271"/>
        <v>1</v>
      </c>
      <c r="AB613" s="594" t="str">
        <f t="shared" si="1271"/>
        <v>Admin</v>
      </c>
      <c r="AC613" s="592">
        <f t="shared" si="1271"/>
        <v>833.33333333333337</v>
      </c>
      <c r="AD613" s="593">
        <f>AC613*AA613</f>
        <v>833.33333333333337</v>
      </c>
      <c r="AE613" s="617">
        <f t="shared" si="1272"/>
        <v>1</v>
      </c>
      <c r="AF613" s="594" t="str">
        <f t="shared" si="1272"/>
        <v>Admin</v>
      </c>
      <c r="AG613" s="592">
        <f t="shared" si="1272"/>
        <v>833.33333333333337</v>
      </c>
      <c r="AH613" s="593">
        <f>AG613*AE613</f>
        <v>833.33333333333337</v>
      </c>
      <c r="AI613" s="617">
        <f t="shared" si="1273"/>
        <v>1</v>
      </c>
      <c r="AJ613" s="594" t="str">
        <f t="shared" si="1273"/>
        <v>Admin</v>
      </c>
      <c r="AK613" s="592">
        <f t="shared" si="1273"/>
        <v>833.33333333333337</v>
      </c>
      <c r="AL613" s="593">
        <f>AK613*AI613</f>
        <v>833.33333333333337</v>
      </c>
      <c r="AM613" s="617">
        <f t="shared" si="1274"/>
        <v>1</v>
      </c>
      <c r="AN613" s="594" t="str">
        <f t="shared" si="1274"/>
        <v>Admin</v>
      </c>
      <c r="AO613" s="592">
        <f t="shared" si="1274"/>
        <v>833.33333333333337</v>
      </c>
      <c r="AP613" s="593">
        <f>AO613*AM613</f>
        <v>833.33333333333337</v>
      </c>
      <c r="AQ613" s="617">
        <f t="shared" si="1275"/>
        <v>1</v>
      </c>
      <c r="AR613" s="594" t="str">
        <f t="shared" si="1275"/>
        <v>Admin</v>
      </c>
      <c r="AS613" s="592">
        <f t="shared" si="1275"/>
        <v>833.33333333333337</v>
      </c>
      <c r="AT613" s="593">
        <f>AS613*AQ613</f>
        <v>833.33333333333337</v>
      </c>
      <c r="AU613" s="617">
        <f t="shared" si="1276"/>
        <v>1</v>
      </c>
      <c r="AV613" s="594" t="str">
        <f t="shared" si="1276"/>
        <v>Admin</v>
      </c>
      <c r="AW613" s="592">
        <f t="shared" si="1276"/>
        <v>833.33333333333337</v>
      </c>
      <c r="AX613" s="593">
        <f>AW613*AU613</f>
        <v>833.33333333333337</v>
      </c>
      <c r="AY613" s="617">
        <f t="shared" si="1277"/>
        <v>1</v>
      </c>
      <c r="AZ613" s="594" t="str">
        <f t="shared" si="1277"/>
        <v>Admin</v>
      </c>
      <c r="BA613" s="592">
        <f t="shared" si="1277"/>
        <v>833.33333333333337</v>
      </c>
      <c r="BB613" s="620">
        <f>BA613*AY613</f>
        <v>833.33333333333337</v>
      </c>
      <c r="BC613" s="34"/>
      <c r="BD613" s="622">
        <f>SUM(BB613,AX613,AT613,AP613,AL613,AH613,AD613,Z613,R613,N613,J613,V613,)</f>
        <v>10000</v>
      </c>
      <c r="BE613" s="623"/>
      <c r="BF613" s="622"/>
      <c r="BG613" s="623"/>
      <c r="BH613" s="622"/>
      <c r="BI613" s="623"/>
      <c r="BJ613" s="622">
        <v>0</v>
      </c>
      <c r="BK613" s="623"/>
      <c r="BL613" s="622">
        <v>10000</v>
      </c>
      <c r="BM613" s="131"/>
      <c r="BN613" s="622"/>
      <c r="BO613" s="409"/>
      <c r="BP613" s="409"/>
      <c r="BQ613" s="409"/>
    </row>
    <row r="614" spans="1:69" x14ac:dyDescent="0.2">
      <c r="A614" s="170"/>
      <c r="B614" s="128"/>
      <c r="C614" s="41"/>
      <c r="D614" s="42"/>
      <c r="E614" s="42"/>
      <c r="F614" s="616"/>
      <c r="G614" s="617"/>
      <c r="H614" s="106"/>
      <c r="I614" s="618"/>
      <c r="J614" s="619">
        <f>I614*G614</f>
        <v>0</v>
      </c>
      <c r="K614" s="617"/>
      <c r="L614" s="249">
        <f>H614</f>
        <v>0</v>
      </c>
      <c r="M614" s="411"/>
      <c r="N614" s="214">
        <f>M614*K614</f>
        <v>0</v>
      </c>
      <c r="O614" s="213"/>
      <c r="P614" s="249">
        <f>L614</f>
        <v>0</v>
      </c>
      <c r="Q614" s="411"/>
      <c r="R614" s="214">
        <f>Q614*O614</f>
        <v>0</v>
      </c>
      <c r="S614" s="213"/>
      <c r="T614" s="249">
        <f>P614</f>
        <v>0</v>
      </c>
      <c r="U614" s="411"/>
      <c r="V614" s="214">
        <f>U614*S614</f>
        <v>0</v>
      </c>
      <c r="W614" s="213"/>
      <c r="X614" s="249">
        <f>T614</f>
        <v>0</v>
      </c>
      <c r="Y614" s="411"/>
      <c r="Z614" s="214">
        <f>Y614*W614</f>
        <v>0</v>
      </c>
      <c r="AA614" s="213"/>
      <c r="AB614" s="249">
        <f>X614</f>
        <v>0</v>
      </c>
      <c r="AC614" s="411"/>
      <c r="AD614" s="214">
        <f>AC614*AA614</f>
        <v>0</v>
      </c>
      <c r="AE614" s="213"/>
      <c r="AF614" s="249">
        <f>AB614</f>
        <v>0</v>
      </c>
      <c r="AG614" s="411"/>
      <c r="AH614" s="214">
        <f>AG614*AE614</f>
        <v>0</v>
      </c>
      <c r="AI614" s="213"/>
      <c r="AJ614" s="249">
        <f>AF614</f>
        <v>0</v>
      </c>
      <c r="AK614" s="411"/>
      <c r="AL614" s="214">
        <f>AK614*AI614</f>
        <v>0</v>
      </c>
      <c r="AM614" s="213"/>
      <c r="AN614" s="249">
        <f>AJ614</f>
        <v>0</v>
      </c>
      <c r="AO614" s="411"/>
      <c r="AP614" s="214">
        <f>AO614*AM614</f>
        <v>0</v>
      </c>
      <c r="AQ614" s="213"/>
      <c r="AR614" s="249">
        <f>AN614</f>
        <v>0</v>
      </c>
      <c r="AS614" s="411"/>
      <c r="AT614" s="214">
        <f>AS614*AQ614</f>
        <v>0</v>
      </c>
      <c r="AU614" s="213"/>
      <c r="AV614" s="249">
        <f>AR614</f>
        <v>0</v>
      </c>
      <c r="AW614" s="411"/>
      <c r="AX614" s="214">
        <f>AW614*AU614</f>
        <v>0</v>
      </c>
      <c r="AY614" s="213"/>
      <c r="AZ614" s="249">
        <f>AV614</f>
        <v>0</v>
      </c>
      <c r="BA614" s="618"/>
      <c r="BB614" s="620">
        <f>BA614*AY614</f>
        <v>0</v>
      </c>
      <c r="BC614" s="34"/>
      <c r="BD614" s="622">
        <f>SUM(BB614,AX614,AT614,AP614,AL614,AH614,AD614,Z614,R614,N614,J614,V614,)</f>
        <v>0</v>
      </c>
      <c r="BE614" s="623"/>
      <c r="BF614" s="622"/>
      <c r="BG614" s="623"/>
      <c r="BH614" s="622"/>
      <c r="BI614" s="623"/>
      <c r="BJ614" s="622">
        <v>0</v>
      </c>
      <c r="BK614" s="623"/>
      <c r="BL614" s="622">
        <v>0</v>
      </c>
      <c r="BM614" s="131"/>
      <c r="BN614" s="622"/>
      <c r="BO614" s="409"/>
      <c r="BP614" s="409"/>
      <c r="BQ614" s="409"/>
    </row>
    <row r="615" spans="1:69" x14ac:dyDescent="0.2">
      <c r="A615" s="170"/>
      <c r="B615" s="128"/>
      <c r="C615" s="41"/>
      <c r="D615" s="42"/>
      <c r="E615" s="42"/>
      <c r="F615" s="616"/>
      <c r="G615" s="617"/>
      <c r="H615" s="106"/>
      <c r="I615" s="618"/>
      <c r="J615" s="619">
        <f>G615*I615</f>
        <v>0</v>
      </c>
      <c r="K615" s="617"/>
      <c r="L615" s="249">
        <f>H615</f>
        <v>0</v>
      </c>
      <c r="M615" s="411"/>
      <c r="N615" s="214">
        <f>M615*K615</f>
        <v>0</v>
      </c>
      <c r="O615" s="213"/>
      <c r="P615" s="249">
        <f>L615</f>
        <v>0</v>
      </c>
      <c r="Q615" s="411"/>
      <c r="R615" s="214">
        <f>Q615*O615</f>
        <v>0</v>
      </c>
      <c r="S615" s="213"/>
      <c r="T615" s="249">
        <f>P615</f>
        <v>0</v>
      </c>
      <c r="U615" s="411"/>
      <c r="V615" s="214">
        <f>U615*S615</f>
        <v>0</v>
      </c>
      <c r="W615" s="213"/>
      <c r="X615" s="249">
        <f>T615</f>
        <v>0</v>
      </c>
      <c r="Y615" s="411"/>
      <c r="Z615" s="214">
        <f>Y615*W615</f>
        <v>0</v>
      </c>
      <c r="AA615" s="213"/>
      <c r="AB615" s="249">
        <f>X615</f>
        <v>0</v>
      </c>
      <c r="AC615" s="411"/>
      <c r="AD615" s="214">
        <f>AC615*AA615</f>
        <v>0</v>
      </c>
      <c r="AE615" s="213"/>
      <c r="AF615" s="249">
        <f>AB615</f>
        <v>0</v>
      </c>
      <c r="AG615" s="411"/>
      <c r="AH615" s="214">
        <f>AG615*AE615</f>
        <v>0</v>
      </c>
      <c r="AI615" s="213"/>
      <c r="AJ615" s="249">
        <f>AF615</f>
        <v>0</v>
      </c>
      <c r="AK615" s="411"/>
      <c r="AL615" s="214">
        <f>AK615*AI615</f>
        <v>0</v>
      </c>
      <c r="AM615" s="213"/>
      <c r="AN615" s="249">
        <f>AJ615</f>
        <v>0</v>
      </c>
      <c r="AO615" s="411"/>
      <c r="AP615" s="214">
        <f>AO615*AM615</f>
        <v>0</v>
      </c>
      <c r="AQ615" s="213"/>
      <c r="AR615" s="249">
        <f>AN615</f>
        <v>0</v>
      </c>
      <c r="AS615" s="411"/>
      <c r="AT615" s="214">
        <f>AS615*AQ615</f>
        <v>0</v>
      </c>
      <c r="AU615" s="213"/>
      <c r="AV615" s="249">
        <f>AR615</f>
        <v>0</v>
      </c>
      <c r="AW615" s="411"/>
      <c r="AX615" s="214">
        <f>AW615*AU615</f>
        <v>0</v>
      </c>
      <c r="AY615" s="213"/>
      <c r="AZ615" s="249">
        <f>AV615</f>
        <v>0</v>
      </c>
      <c r="BA615" s="618"/>
      <c r="BB615" s="620">
        <f>AY615*BA615</f>
        <v>0</v>
      </c>
      <c r="BC615" s="34"/>
      <c r="BD615" s="622">
        <f>SUM(BB615,AX615,AT615,AP615,AL615,AH615,AD615,Z615,R615,N615,J615,V615,)</f>
        <v>0</v>
      </c>
      <c r="BE615" s="623"/>
      <c r="BF615" s="622"/>
      <c r="BG615" s="623"/>
      <c r="BH615" s="622"/>
      <c r="BI615" s="623"/>
      <c r="BJ615" s="622">
        <v>0</v>
      </c>
      <c r="BK615" s="623"/>
      <c r="BL615" s="622">
        <v>0</v>
      </c>
      <c r="BM615" s="131"/>
      <c r="BN615" s="622"/>
      <c r="BO615" s="409"/>
      <c r="BP615" s="409"/>
      <c r="BQ615" s="409"/>
    </row>
    <row r="616" spans="1:69" x14ac:dyDescent="0.2">
      <c r="A616" s="170"/>
      <c r="B616" s="128"/>
      <c r="C616" s="48"/>
      <c r="D616" s="43"/>
      <c r="E616" s="43"/>
      <c r="F616" s="624"/>
      <c r="G616" s="581"/>
      <c r="H616" s="582"/>
      <c r="I616" s="104" t="s">
        <v>132</v>
      </c>
      <c r="J616" s="634">
        <f>SUM(J612:J615)</f>
        <v>833.33333333333337</v>
      </c>
      <c r="K616" s="581"/>
      <c r="L616" s="582"/>
      <c r="M616" s="104" t="s">
        <v>118</v>
      </c>
      <c r="N616" s="619">
        <f>SUM(N612:N615)</f>
        <v>833.33333333333337</v>
      </c>
      <c r="O616" s="581"/>
      <c r="P616" s="582"/>
      <c r="Q616" s="625" t="s">
        <v>119</v>
      </c>
      <c r="R616" s="619">
        <f>SUM(R612:R615)</f>
        <v>833.33333333333337</v>
      </c>
      <c r="S616" s="581"/>
      <c r="T616" s="582"/>
      <c r="U616" s="625" t="s">
        <v>120</v>
      </c>
      <c r="V616" s="619">
        <f>SUM(V612:V615)</f>
        <v>833.33333333333337</v>
      </c>
      <c r="W616" s="581"/>
      <c r="X616" s="582"/>
      <c r="Y616" s="625" t="s">
        <v>121</v>
      </c>
      <c r="Z616" s="619">
        <f>SUM(Z612:Z615)</f>
        <v>833.33333333333337</v>
      </c>
      <c r="AA616" s="581"/>
      <c r="AB616" s="582"/>
      <c r="AC616" s="625" t="s">
        <v>122</v>
      </c>
      <c r="AD616" s="619">
        <f>SUM(AD612:AD615)</f>
        <v>833.33333333333337</v>
      </c>
      <c r="AE616" s="581"/>
      <c r="AF616" s="582"/>
      <c r="AG616" s="625" t="s">
        <v>123</v>
      </c>
      <c r="AH616" s="619">
        <f>SUM(AH612:AH615)</f>
        <v>833.33333333333337</v>
      </c>
      <c r="AI616" s="581"/>
      <c r="AJ616" s="582"/>
      <c r="AK616" s="625" t="s">
        <v>124</v>
      </c>
      <c r="AL616" s="619">
        <f>SUM(AL612:AL615)</f>
        <v>833.33333333333337</v>
      </c>
      <c r="AM616" s="581"/>
      <c r="AN616" s="582"/>
      <c r="AO616" s="625" t="s">
        <v>125</v>
      </c>
      <c r="AP616" s="619">
        <f>SUM(AP612:AP615)</f>
        <v>833.33333333333337</v>
      </c>
      <c r="AQ616" s="581"/>
      <c r="AR616" s="582"/>
      <c r="AS616" s="625" t="s">
        <v>126</v>
      </c>
      <c r="AT616" s="619">
        <f>SUM(AT612:AT615)</f>
        <v>833.33333333333337</v>
      </c>
      <c r="AU616" s="581"/>
      <c r="AV616" s="582"/>
      <c r="AW616" s="625" t="s">
        <v>127</v>
      </c>
      <c r="AX616" s="619">
        <f>SUM(AX612:AX615)</f>
        <v>833.33333333333337</v>
      </c>
      <c r="AY616" s="581"/>
      <c r="AZ616" s="582"/>
      <c r="BA616" s="625" t="s">
        <v>128</v>
      </c>
      <c r="BB616" s="620">
        <f>SUM(BB612:BB615)</f>
        <v>833.33333333333337</v>
      </c>
      <c r="BC616" s="34"/>
      <c r="BD616" s="57">
        <f>SUM(BD612:BD615)</f>
        <v>10000</v>
      </c>
      <c r="BE616" s="608"/>
      <c r="BF616" s="57">
        <f>SUM(BF612:BF615)</f>
        <v>87849.1</v>
      </c>
      <c r="BG616" s="608"/>
      <c r="BH616" s="57">
        <f>SUM(BH612:BH615)</f>
        <v>0</v>
      </c>
      <c r="BI616" s="608"/>
      <c r="BJ616" s="57">
        <f t="shared" ref="BJ616" si="1279">SUM(BF616,BH616)</f>
        <v>87849.1</v>
      </c>
      <c r="BK616" s="608"/>
      <c r="BL616" s="57">
        <f>SUM(BL612:BL615)</f>
        <v>10000</v>
      </c>
      <c r="BM616" s="131"/>
      <c r="BN616" s="57">
        <f>SUM(BN612:BN615)</f>
        <v>42813.94</v>
      </c>
      <c r="BO616" s="409"/>
      <c r="BP616" s="409"/>
      <c r="BQ616" s="409"/>
    </row>
    <row r="617" spans="1:69" s="27" customFormat="1" ht="5.0999999999999996" customHeight="1" x14ac:dyDescent="0.2">
      <c r="A617" s="170"/>
      <c r="B617" s="128"/>
      <c r="C617" s="32"/>
      <c r="F617" s="51"/>
      <c r="G617" s="226"/>
      <c r="H617" s="52"/>
      <c r="I617" s="154"/>
      <c r="J617" s="227"/>
      <c r="K617" s="226"/>
      <c r="L617" s="52"/>
      <c r="M617" s="154"/>
      <c r="N617" s="227"/>
      <c r="O617" s="226"/>
      <c r="P617" s="52"/>
      <c r="Q617" s="154"/>
      <c r="R617" s="227"/>
      <c r="S617" s="226"/>
      <c r="T617" s="52"/>
      <c r="U617" s="154"/>
      <c r="V617" s="227"/>
      <c r="W617" s="226"/>
      <c r="X617" s="52"/>
      <c r="Y617" s="154"/>
      <c r="Z617" s="227"/>
      <c r="AA617" s="226"/>
      <c r="AB617" s="52"/>
      <c r="AC617" s="154"/>
      <c r="AD617" s="227"/>
      <c r="AE617" s="226"/>
      <c r="AF617" s="52"/>
      <c r="AG617" s="154"/>
      <c r="AH617" s="227"/>
      <c r="AI617" s="226"/>
      <c r="AJ617" s="52"/>
      <c r="AK617" s="154"/>
      <c r="AL617" s="227"/>
      <c r="AM617" s="226"/>
      <c r="AN617" s="52"/>
      <c r="AO617" s="154"/>
      <c r="AP617" s="227"/>
      <c r="AQ617" s="226"/>
      <c r="AR617" s="52"/>
      <c r="AS617" s="154"/>
      <c r="AT617" s="227"/>
      <c r="AU617" s="226"/>
      <c r="AV617" s="52"/>
      <c r="AW617" s="154"/>
      <c r="AX617" s="227"/>
      <c r="AY617" s="226"/>
      <c r="AZ617" s="52"/>
      <c r="BA617" s="154"/>
      <c r="BB617" s="267"/>
      <c r="BC617" s="34"/>
      <c r="BD617" s="608"/>
      <c r="BE617" s="608"/>
      <c r="BF617" s="608"/>
      <c r="BG617" s="608"/>
      <c r="BH617" s="608"/>
      <c r="BI617" s="608"/>
      <c r="BJ617" s="608"/>
      <c r="BK617" s="608"/>
      <c r="BL617" s="608"/>
      <c r="BM617" s="131"/>
      <c r="BN617" s="608"/>
    </row>
    <row r="618" spans="1:69" x14ac:dyDescent="0.2">
      <c r="A618" s="170"/>
      <c r="B618" s="128"/>
      <c r="C618" s="614">
        <f>'General Fund Budget Summary'!A143</f>
        <v>57030</v>
      </c>
      <c r="D618" s="614"/>
      <c r="E618" s="614" t="str">
        <f>'General Fund Budget Summary'!C143</f>
        <v>Financial/Management Consulting</v>
      </c>
      <c r="F618" s="616" t="s">
        <v>578</v>
      </c>
      <c r="G618" s="617">
        <v>1</v>
      </c>
      <c r="H618" s="105" t="s">
        <v>100</v>
      </c>
      <c r="I618" s="732">
        <v>2083.3333333333335</v>
      </c>
      <c r="J618" s="619">
        <f>I618*G618</f>
        <v>2083.3333333333335</v>
      </c>
      <c r="K618" s="617">
        <f>G618</f>
        <v>1</v>
      </c>
      <c r="L618" s="248" t="str">
        <f>H618</f>
        <v>Admin</v>
      </c>
      <c r="M618" s="410">
        <f>I618</f>
        <v>2083.3333333333335</v>
      </c>
      <c r="N618" s="212">
        <f>M618*K618</f>
        <v>2083.3333333333335</v>
      </c>
      <c r="O618" s="617">
        <f>K618</f>
        <v>1</v>
      </c>
      <c r="P618" s="248" t="str">
        <f>L618</f>
        <v>Admin</v>
      </c>
      <c r="Q618" s="410">
        <f>M618</f>
        <v>2083.3333333333335</v>
      </c>
      <c r="R618" s="212">
        <f>Q618*O618</f>
        <v>2083.3333333333335</v>
      </c>
      <c r="S618" s="617">
        <f>O618</f>
        <v>1</v>
      </c>
      <c r="T618" s="248" t="str">
        <f>P618</f>
        <v>Admin</v>
      </c>
      <c r="U618" s="410">
        <f>Q618</f>
        <v>2083.3333333333335</v>
      </c>
      <c r="V618" s="212">
        <f>U618*S618</f>
        <v>2083.3333333333335</v>
      </c>
      <c r="W618" s="617">
        <f>S618</f>
        <v>1</v>
      </c>
      <c r="X618" s="248" t="str">
        <f>T618</f>
        <v>Admin</v>
      </c>
      <c r="Y618" s="410">
        <f>U618</f>
        <v>2083.3333333333335</v>
      </c>
      <c r="Z618" s="212">
        <f>Y618*W618</f>
        <v>2083.3333333333335</v>
      </c>
      <c r="AA618" s="617">
        <f>W618</f>
        <v>1</v>
      </c>
      <c r="AB618" s="248" t="str">
        <f>X618</f>
        <v>Admin</v>
      </c>
      <c r="AC618" s="410">
        <f>Y618</f>
        <v>2083.3333333333335</v>
      </c>
      <c r="AD618" s="212">
        <f>AC618*AA618</f>
        <v>2083.3333333333335</v>
      </c>
      <c r="AE618" s="617">
        <f>AA618</f>
        <v>1</v>
      </c>
      <c r="AF618" s="248" t="str">
        <f>AB618</f>
        <v>Admin</v>
      </c>
      <c r="AG618" s="410">
        <f>AC618</f>
        <v>2083.3333333333335</v>
      </c>
      <c r="AH618" s="212">
        <f>AG618*AE618</f>
        <v>2083.3333333333335</v>
      </c>
      <c r="AI618" s="617">
        <f>AE618</f>
        <v>1</v>
      </c>
      <c r="AJ618" s="248" t="str">
        <f>AF618</f>
        <v>Admin</v>
      </c>
      <c r="AK618" s="410">
        <f>AG618</f>
        <v>2083.3333333333335</v>
      </c>
      <c r="AL618" s="212">
        <f>AK618*AI618</f>
        <v>2083.3333333333335</v>
      </c>
      <c r="AM618" s="617">
        <f>AI618</f>
        <v>1</v>
      </c>
      <c r="AN618" s="248" t="str">
        <f>AJ618</f>
        <v>Admin</v>
      </c>
      <c r="AO618" s="410">
        <f>AK618</f>
        <v>2083.3333333333335</v>
      </c>
      <c r="AP618" s="212">
        <f>AO618*AM618</f>
        <v>2083.3333333333335</v>
      </c>
      <c r="AQ618" s="617">
        <f>AM618</f>
        <v>1</v>
      </c>
      <c r="AR618" s="248" t="str">
        <f>AN618</f>
        <v>Admin</v>
      </c>
      <c r="AS618" s="410">
        <f>AO618</f>
        <v>2083.3333333333335</v>
      </c>
      <c r="AT618" s="212">
        <f>AS618*AQ618</f>
        <v>2083.3333333333335</v>
      </c>
      <c r="AU618" s="617">
        <f>AQ618</f>
        <v>1</v>
      </c>
      <c r="AV618" s="248" t="str">
        <f>AR618</f>
        <v>Admin</v>
      </c>
      <c r="AW618" s="410">
        <f>AS618</f>
        <v>2083.3333333333335</v>
      </c>
      <c r="AX618" s="212">
        <f>AW618*AU618</f>
        <v>2083.3333333333335</v>
      </c>
      <c r="AY618" s="617">
        <f>AU618</f>
        <v>1</v>
      </c>
      <c r="AZ618" s="248" t="str">
        <f>AV618</f>
        <v>Admin</v>
      </c>
      <c r="BA618" s="410">
        <f>AW618</f>
        <v>2083.3333333333335</v>
      </c>
      <c r="BB618" s="620">
        <f>BA618*AY618</f>
        <v>2083.3333333333335</v>
      </c>
      <c r="BC618" s="34"/>
      <c r="BD618" s="621">
        <f>SUM(BB618,AX618,AT618,AP618,AL618,AH618,AD618,Z618,R618,N618,J618,V618,)</f>
        <v>24999.999999999996</v>
      </c>
      <c r="BE618" s="608"/>
      <c r="BF618" s="621">
        <v>27820</v>
      </c>
      <c r="BG618" s="608"/>
      <c r="BH618" s="621"/>
      <c r="BI618" s="608"/>
      <c r="BJ618" s="621">
        <f t="shared" ref="BJ618" si="1280">SUM(BF618,BH618)</f>
        <v>27820</v>
      </c>
      <c r="BK618" s="608"/>
      <c r="BL618" s="621">
        <v>18000</v>
      </c>
      <c r="BM618" s="131"/>
      <c r="BN618" s="621">
        <v>23028.75</v>
      </c>
      <c r="BO618" s="409"/>
      <c r="BP618" s="409"/>
      <c r="BQ618" s="409"/>
    </row>
    <row r="619" spans="1:69" x14ac:dyDescent="0.2">
      <c r="A619" s="170"/>
      <c r="B619" s="128"/>
      <c r="C619" s="41"/>
      <c r="D619" s="42"/>
      <c r="E619" s="42"/>
      <c r="F619" s="616"/>
      <c r="G619" s="617"/>
      <c r="H619" s="591"/>
      <c r="I619" s="618"/>
      <c r="J619" s="619">
        <f>I619*G619</f>
        <v>0</v>
      </c>
      <c r="K619" s="617"/>
      <c r="L619" s="248">
        <f t="shared" ref="L619:L621" si="1281">H619</f>
        <v>0</v>
      </c>
      <c r="M619" s="592"/>
      <c r="N619" s="593">
        <f>M619*K619</f>
        <v>0</v>
      </c>
      <c r="O619" s="590"/>
      <c r="P619" s="248">
        <f t="shared" ref="P619:P621" si="1282">L619</f>
        <v>0</v>
      </c>
      <c r="Q619" s="592"/>
      <c r="R619" s="593">
        <f>Q619*O619</f>
        <v>0</v>
      </c>
      <c r="S619" s="590"/>
      <c r="T619" s="248">
        <f t="shared" ref="T619:T621" si="1283">P619</f>
        <v>0</v>
      </c>
      <c r="U619" s="592"/>
      <c r="V619" s="593">
        <f>U619*S619</f>
        <v>0</v>
      </c>
      <c r="W619" s="590"/>
      <c r="X619" s="248">
        <f t="shared" ref="X619:X621" si="1284">T619</f>
        <v>0</v>
      </c>
      <c r="Y619" s="592"/>
      <c r="Z619" s="593">
        <f>Y619*W619</f>
        <v>0</v>
      </c>
      <c r="AA619" s="590"/>
      <c r="AB619" s="248">
        <f t="shared" ref="AB619:AB621" si="1285">X619</f>
        <v>0</v>
      </c>
      <c r="AC619" s="592"/>
      <c r="AD619" s="593">
        <f>AC619*AA619</f>
        <v>0</v>
      </c>
      <c r="AE619" s="590"/>
      <c r="AF619" s="248">
        <f t="shared" ref="AF619:AF621" si="1286">AB619</f>
        <v>0</v>
      </c>
      <c r="AG619" s="592"/>
      <c r="AH619" s="593">
        <f>AG619*AE619</f>
        <v>0</v>
      </c>
      <c r="AI619" s="590"/>
      <c r="AJ619" s="248">
        <f t="shared" ref="AJ619:AJ621" si="1287">AF619</f>
        <v>0</v>
      </c>
      <c r="AK619" s="592"/>
      <c r="AL619" s="593">
        <f>AK619*AI619</f>
        <v>0</v>
      </c>
      <c r="AM619" s="590"/>
      <c r="AN619" s="248">
        <f t="shared" ref="AN619:AN621" si="1288">AJ619</f>
        <v>0</v>
      </c>
      <c r="AO619" s="592"/>
      <c r="AP619" s="593">
        <f>AO619*AM619</f>
        <v>0</v>
      </c>
      <c r="AQ619" s="590"/>
      <c r="AR619" s="248">
        <f t="shared" ref="AR619:AR621" si="1289">AN619</f>
        <v>0</v>
      </c>
      <c r="AS619" s="592"/>
      <c r="AT619" s="593">
        <f>AS619*AQ619</f>
        <v>0</v>
      </c>
      <c r="AU619" s="590"/>
      <c r="AV619" s="248">
        <f t="shared" ref="AV619:AV621" si="1290">AR619</f>
        <v>0</v>
      </c>
      <c r="AW619" s="592"/>
      <c r="AX619" s="593">
        <f>AW619*AU619</f>
        <v>0</v>
      </c>
      <c r="AY619" s="590"/>
      <c r="AZ619" s="248">
        <f t="shared" ref="AZ619:AZ621" si="1291">AV619</f>
        <v>0</v>
      </c>
      <c r="BA619" s="618"/>
      <c r="BB619" s="620">
        <f>BA619*AY619</f>
        <v>0</v>
      </c>
      <c r="BC619" s="34"/>
      <c r="BD619" s="622">
        <f>SUM(BB619,AX619,AT619,AP619,AL619,AH619,AD619,Z619,R619,N619,J619,V619,)</f>
        <v>0</v>
      </c>
      <c r="BE619" s="623"/>
      <c r="BF619" s="622">
        <v>0</v>
      </c>
      <c r="BG619" s="623"/>
      <c r="BH619" s="622">
        <v>0</v>
      </c>
      <c r="BI619" s="623"/>
      <c r="BJ619" s="622">
        <v>0</v>
      </c>
      <c r="BK619" s="623"/>
      <c r="BL619" s="622">
        <v>0</v>
      </c>
      <c r="BM619" s="131"/>
      <c r="BN619" s="622"/>
      <c r="BO619" s="409"/>
      <c r="BP619" s="409"/>
      <c r="BQ619" s="409"/>
    </row>
    <row r="620" spans="1:69" x14ac:dyDescent="0.2">
      <c r="A620" s="170"/>
      <c r="B620" s="128"/>
      <c r="C620" s="41"/>
      <c r="D620" s="42"/>
      <c r="E620" s="42"/>
      <c r="F620" s="616"/>
      <c r="G620" s="617"/>
      <c r="H620" s="106"/>
      <c r="I620" s="618"/>
      <c r="J620" s="619">
        <f>I620*G620</f>
        <v>0</v>
      </c>
      <c r="K620" s="617"/>
      <c r="L620" s="248">
        <f t="shared" si="1281"/>
        <v>0</v>
      </c>
      <c r="M620" s="411"/>
      <c r="N620" s="214">
        <f>M620*K620</f>
        <v>0</v>
      </c>
      <c r="O620" s="213"/>
      <c r="P620" s="248">
        <f t="shared" si="1282"/>
        <v>0</v>
      </c>
      <c r="Q620" s="411"/>
      <c r="R620" s="214">
        <f>Q620*O620</f>
        <v>0</v>
      </c>
      <c r="S620" s="213"/>
      <c r="T620" s="248">
        <f t="shared" si="1283"/>
        <v>0</v>
      </c>
      <c r="U620" s="411"/>
      <c r="V620" s="214">
        <f>U620*S620</f>
        <v>0</v>
      </c>
      <c r="W620" s="213"/>
      <c r="X620" s="248">
        <f t="shared" si="1284"/>
        <v>0</v>
      </c>
      <c r="Y620" s="411"/>
      <c r="Z620" s="214">
        <f>Y620*W620</f>
        <v>0</v>
      </c>
      <c r="AA620" s="213"/>
      <c r="AB620" s="248">
        <f t="shared" si="1285"/>
        <v>0</v>
      </c>
      <c r="AC620" s="411"/>
      <c r="AD620" s="214">
        <f>AC620*AA620</f>
        <v>0</v>
      </c>
      <c r="AE620" s="213"/>
      <c r="AF620" s="248">
        <f t="shared" si="1286"/>
        <v>0</v>
      </c>
      <c r="AG620" s="411"/>
      <c r="AH620" s="214">
        <f>AG620*AE620</f>
        <v>0</v>
      </c>
      <c r="AI620" s="213"/>
      <c r="AJ620" s="248">
        <f t="shared" si="1287"/>
        <v>0</v>
      </c>
      <c r="AK620" s="411"/>
      <c r="AL620" s="214">
        <f>AK620*AI620</f>
        <v>0</v>
      </c>
      <c r="AM620" s="213"/>
      <c r="AN620" s="248">
        <f t="shared" si="1288"/>
        <v>0</v>
      </c>
      <c r="AO620" s="411"/>
      <c r="AP620" s="214">
        <f>AO620*AM620</f>
        <v>0</v>
      </c>
      <c r="AQ620" s="213"/>
      <c r="AR620" s="248">
        <f t="shared" si="1289"/>
        <v>0</v>
      </c>
      <c r="AS620" s="411"/>
      <c r="AT620" s="214">
        <f>AS620*AQ620</f>
        <v>0</v>
      </c>
      <c r="AU620" s="213"/>
      <c r="AV620" s="248">
        <f t="shared" si="1290"/>
        <v>0</v>
      </c>
      <c r="AW620" s="411"/>
      <c r="AX620" s="214">
        <f>AW620*AU620</f>
        <v>0</v>
      </c>
      <c r="AY620" s="213"/>
      <c r="AZ620" s="248">
        <f t="shared" si="1291"/>
        <v>0</v>
      </c>
      <c r="BA620" s="618"/>
      <c r="BB620" s="620">
        <f>BA620*AY620</f>
        <v>0</v>
      </c>
      <c r="BC620" s="34"/>
      <c r="BD620" s="622">
        <f>SUM(BB620,AX620,AT620,AP620,AL620,AH620,AD620,Z620,R620,N620,J620,V620,)</f>
        <v>0</v>
      </c>
      <c r="BE620" s="623"/>
      <c r="BF620" s="622">
        <v>0</v>
      </c>
      <c r="BG620" s="623"/>
      <c r="BH620" s="622">
        <v>0</v>
      </c>
      <c r="BI620" s="623"/>
      <c r="BJ620" s="622">
        <v>0</v>
      </c>
      <c r="BK620" s="623"/>
      <c r="BL620" s="622">
        <v>0</v>
      </c>
      <c r="BM620" s="131"/>
      <c r="BN620" s="622"/>
      <c r="BO620" s="409"/>
      <c r="BP620" s="409"/>
      <c r="BQ620" s="409"/>
    </row>
    <row r="621" spans="1:69" x14ac:dyDescent="0.2">
      <c r="A621" s="170"/>
      <c r="B621" s="128"/>
      <c r="C621" s="41"/>
      <c r="D621" s="42"/>
      <c r="E621" s="42"/>
      <c r="F621" s="616"/>
      <c r="G621" s="617"/>
      <c r="H621" s="106"/>
      <c r="I621" s="618"/>
      <c r="J621" s="619">
        <f>G621*I621</f>
        <v>0</v>
      </c>
      <c r="K621" s="617"/>
      <c r="L621" s="248">
        <f t="shared" si="1281"/>
        <v>0</v>
      </c>
      <c r="M621" s="411"/>
      <c r="N621" s="214">
        <f>M621*K621</f>
        <v>0</v>
      </c>
      <c r="O621" s="213"/>
      <c r="P621" s="248">
        <f t="shared" si="1282"/>
        <v>0</v>
      </c>
      <c r="Q621" s="411"/>
      <c r="R621" s="214">
        <f>Q621*O621</f>
        <v>0</v>
      </c>
      <c r="S621" s="213"/>
      <c r="T621" s="248">
        <f t="shared" si="1283"/>
        <v>0</v>
      </c>
      <c r="U621" s="411"/>
      <c r="V621" s="214">
        <f>U621*S621</f>
        <v>0</v>
      </c>
      <c r="W621" s="213"/>
      <c r="X621" s="248">
        <f t="shared" si="1284"/>
        <v>0</v>
      </c>
      <c r="Y621" s="411"/>
      <c r="Z621" s="214">
        <f>Y621*W621</f>
        <v>0</v>
      </c>
      <c r="AA621" s="213"/>
      <c r="AB621" s="248">
        <f t="shared" si="1285"/>
        <v>0</v>
      </c>
      <c r="AC621" s="411"/>
      <c r="AD621" s="214">
        <f>AC621*AA621</f>
        <v>0</v>
      </c>
      <c r="AE621" s="213"/>
      <c r="AF621" s="248">
        <f t="shared" si="1286"/>
        <v>0</v>
      </c>
      <c r="AG621" s="411"/>
      <c r="AH621" s="214">
        <f>AG621*AE621</f>
        <v>0</v>
      </c>
      <c r="AI621" s="213"/>
      <c r="AJ621" s="248">
        <f t="shared" si="1287"/>
        <v>0</v>
      </c>
      <c r="AK621" s="411"/>
      <c r="AL621" s="214">
        <f>AK621*AI621</f>
        <v>0</v>
      </c>
      <c r="AM621" s="213"/>
      <c r="AN621" s="248">
        <f t="shared" si="1288"/>
        <v>0</v>
      </c>
      <c r="AO621" s="411"/>
      <c r="AP621" s="214">
        <f>AO621*AM621</f>
        <v>0</v>
      </c>
      <c r="AQ621" s="213"/>
      <c r="AR621" s="248">
        <f t="shared" si="1289"/>
        <v>0</v>
      </c>
      <c r="AS621" s="411"/>
      <c r="AT621" s="214">
        <f>AS621*AQ621</f>
        <v>0</v>
      </c>
      <c r="AU621" s="213"/>
      <c r="AV621" s="248">
        <f t="shared" si="1290"/>
        <v>0</v>
      </c>
      <c r="AW621" s="411"/>
      <c r="AX621" s="214">
        <f>AW621*AU621</f>
        <v>0</v>
      </c>
      <c r="AY621" s="213"/>
      <c r="AZ621" s="248">
        <f t="shared" si="1291"/>
        <v>0</v>
      </c>
      <c r="BA621" s="618"/>
      <c r="BB621" s="620">
        <f>AY621*BA621</f>
        <v>0</v>
      </c>
      <c r="BC621" s="34"/>
      <c r="BD621" s="622">
        <f>SUM(BB621,AX621,AT621,AP621,AL621,AH621,AD621,Z621,R621,N621,J621,V621,)</f>
        <v>0</v>
      </c>
      <c r="BE621" s="623"/>
      <c r="BF621" s="622">
        <v>0</v>
      </c>
      <c r="BG621" s="623"/>
      <c r="BH621" s="622">
        <v>0</v>
      </c>
      <c r="BI621" s="623"/>
      <c r="BJ621" s="622">
        <v>0</v>
      </c>
      <c r="BK621" s="623"/>
      <c r="BL621" s="622">
        <v>0</v>
      </c>
      <c r="BM621" s="131"/>
      <c r="BN621" s="622"/>
      <c r="BO621" s="409"/>
      <c r="BP621" s="409"/>
      <c r="BQ621" s="409"/>
    </row>
    <row r="622" spans="1:69" x14ac:dyDescent="0.2">
      <c r="A622" s="170"/>
      <c r="B622" s="128"/>
      <c r="C622" s="48"/>
      <c r="D622" s="43"/>
      <c r="E622" s="43"/>
      <c r="F622" s="624"/>
      <c r="G622" s="581"/>
      <c r="H622" s="582"/>
      <c r="I622" s="104" t="s">
        <v>132</v>
      </c>
      <c r="J622" s="634">
        <f>SUM(J618:J621)</f>
        <v>2083.3333333333335</v>
      </c>
      <c r="K622" s="581"/>
      <c r="L622" s="582"/>
      <c r="M622" s="104" t="s">
        <v>118</v>
      </c>
      <c r="N622" s="619">
        <f>SUM(N618:N621)</f>
        <v>2083.3333333333335</v>
      </c>
      <c r="O622" s="581"/>
      <c r="P622" s="582"/>
      <c r="Q622" s="625" t="s">
        <v>119</v>
      </c>
      <c r="R622" s="619">
        <f>SUM(R618:R621)</f>
        <v>2083.3333333333335</v>
      </c>
      <c r="S622" s="581"/>
      <c r="T622" s="582"/>
      <c r="U622" s="625" t="s">
        <v>120</v>
      </c>
      <c r="V622" s="619">
        <f>SUM(V618:V621)</f>
        <v>2083.3333333333335</v>
      </c>
      <c r="W622" s="581"/>
      <c r="X622" s="582"/>
      <c r="Y622" s="625" t="s">
        <v>121</v>
      </c>
      <c r="Z622" s="619">
        <f>SUM(Z618:Z621)</f>
        <v>2083.3333333333335</v>
      </c>
      <c r="AA622" s="581"/>
      <c r="AB622" s="582"/>
      <c r="AC622" s="625" t="s">
        <v>122</v>
      </c>
      <c r="AD622" s="619">
        <f>SUM(AD618:AD621)</f>
        <v>2083.3333333333335</v>
      </c>
      <c r="AE622" s="581"/>
      <c r="AF622" s="582"/>
      <c r="AG622" s="625" t="s">
        <v>123</v>
      </c>
      <c r="AH622" s="619">
        <f>SUM(AH618:AH621)</f>
        <v>2083.3333333333335</v>
      </c>
      <c r="AI622" s="581"/>
      <c r="AJ622" s="582"/>
      <c r="AK622" s="625" t="s">
        <v>124</v>
      </c>
      <c r="AL622" s="619">
        <f>SUM(AL618:AL621)</f>
        <v>2083.3333333333335</v>
      </c>
      <c r="AM622" s="581"/>
      <c r="AN622" s="582"/>
      <c r="AO622" s="625" t="s">
        <v>125</v>
      </c>
      <c r="AP622" s="619">
        <f>SUM(AP618:AP621)</f>
        <v>2083.3333333333335</v>
      </c>
      <c r="AQ622" s="581"/>
      <c r="AR622" s="582"/>
      <c r="AS622" s="625" t="s">
        <v>126</v>
      </c>
      <c r="AT622" s="619">
        <f>SUM(AT618:AT621)</f>
        <v>2083.3333333333335</v>
      </c>
      <c r="AU622" s="581"/>
      <c r="AV622" s="582"/>
      <c r="AW622" s="625" t="s">
        <v>127</v>
      </c>
      <c r="AX622" s="619">
        <f>SUM(AX618:AX621)</f>
        <v>2083.3333333333335</v>
      </c>
      <c r="AY622" s="581"/>
      <c r="AZ622" s="582"/>
      <c r="BA622" s="625" t="s">
        <v>128</v>
      </c>
      <c r="BB622" s="620">
        <f>SUM(BB618:BB621)</f>
        <v>2083.3333333333335</v>
      </c>
      <c r="BC622" s="34"/>
      <c r="BD622" s="57">
        <f>SUM(BD618:BD621)</f>
        <v>24999.999999999996</v>
      </c>
      <c r="BE622" s="608"/>
      <c r="BF622" s="57">
        <f>SUM(BF618:BF621)</f>
        <v>27820</v>
      </c>
      <c r="BG622" s="608"/>
      <c r="BH622" s="57">
        <f>SUM(BH618:BH621)</f>
        <v>0</v>
      </c>
      <c r="BI622" s="608"/>
      <c r="BJ622" s="57">
        <f t="shared" ref="BJ622" si="1292">SUM(BF622,BH622)</f>
        <v>27820</v>
      </c>
      <c r="BK622" s="608"/>
      <c r="BL622" s="57">
        <v>18000</v>
      </c>
      <c r="BM622" s="131"/>
      <c r="BN622" s="57">
        <f>SUM(BN618:BN621)</f>
        <v>23028.75</v>
      </c>
    </row>
    <row r="623" spans="1:69" s="27" customFormat="1" ht="5.0999999999999996" customHeight="1" x14ac:dyDescent="0.2">
      <c r="A623" s="170"/>
      <c r="B623" s="128"/>
      <c r="C623" s="32"/>
      <c r="F623" s="51"/>
      <c r="G623" s="226"/>
      <c r="H623" s="52"/>
      <c r="I623" s="154"/>
      <c r="J623" s="227"/>
      <c r="K623" s="226"/>
      <c r="L623" s="52"/>
      <c r="M623" s="154"/>
      <c r="N623" s="227"/>
      <c r="O623" s="226"/>
      <c r="P623" s="52"/>
      <c r="Q623" s="154"/>
      <c r="R623" s="227"/>
      <c r="S623" s="226"/>
      <c r="T623" s="52"/>
      <c r="U623" s="154"/>
      <c r="V623" s="227"/>
      <c r="W623" s="226"/>
      <c r="X623" s="52"/>
      <c r="Y623" s="154"/>
      <c r="Z623" s="227"/>
      <c r="AA623" s="226"/>
      <c r="AB623" s="52"/>
      <c r="AC623" s="154"/>
      <c r="AD623" s="227"/>
      <c r="AE623" s="226"/>
      <c r="AF623" s="52"/>
      <c r="AG623" s="154"/>
      <c r="AH623" s="227"/>
      <c r="AI623" s="226"/>
      <c r="AJ623" s="52"/>
      <c r="AK623" s="154"/>
      <c r="AL623" s="227"/>
      <c r="AM623" s="226"/>
      <c r="AN623" s="52"/>
      <c r="AO623" s="154"/>
      <c r="AP623" s="227"/>
      <c r="AQ623" s="226"/>
      <c r="AR623" s="52"/>
      <c r="AS623" s="154"/>
      <c r="AT623" s="227"/>
      <c r="AU623" s="226"/>
      <c r="AV623" s="52"/>
      <c r="AW623" s="154"/>
      <c r="AX623" s="227"/>
      <c r="AY623" s="226"/>
      <c r="AZ623" s="52"/>
      <c r="BA623" s="154"/>
      <c r="BB623" s="267"/>
      <c r="BC623" s="34"/>
      <c r="BD623" s="608"/>
      <c r="BE623" s="608"/>
      <c r="BF623" s="608"/>
      <c r="BG623" s="608"/>
      <c r="BH623" s="608"/>
      <c r="BI623" s="608"/>
      <c r="BJ623" s="608"/>
      <c r="BK623" s="608"/>
      <c r="BL623" s="608"/>
      <c r="BM623" s="131"/>
      <c r="BN623" s="608"/>
    </row>
    <row r="624" spans="1:69" x14ac:dyDescent="0.2">
      <c r="A624" s="170"/>
      <c r="B624" s="128"/>
      <c r="C624" s="614">
        <f>'General Fund Budget Summary'!A144</f>
        <v>57040</v>
      </c>
      <c r="D624" s="614"/>
      <c r="E624" s="614" t="str">
        <f>'General Fund Budget Summary'!C144</f>
        <v>Tech Support</v>
      </c>
      <c r="F624" s="616"/>
      <c r="G624" s="617"/>
      <c r="H624" s="105"/>
      <c r="I624" s="618"/>
      <c r="J624" s="619">
        <f>I624*G624</f>
        <v>0</v>
      </c>
      <c r="K624" s="617"/>
      <c r="L624" s="248">
        <f>H624</f>
        <v>0</v>
      </c>
      <c r="M624" s="410"/>
      <c r="N624" s="212">
        <f>M624*K624</f>
        <v>0</v>
      </c>
      <c r="O624" s="211">
        <v>1</v>
      </c>
      <c r="P624" s="248">
        <f>L624</f>
        <v>0</v>
      </c>
      <c r="Q624" s="410">
        <f>8000/4</f>
        <v>2000</v>
      </c>
      <c r="R624" s="212"/>
      <c r="S624" s="211"/>
      <c r="T624" s="248">
        <f>P624</f>
        <v>0</v>
      </c>
      <c r="U624" s="410"/>
      <c r="V624" s="212">
        <f>U624*S624</f>
        <v>0</v>
      </c>
      <c r="W624" s="211"/>
      <c r="X624" s="248">
        <f>T624</f>
        <v>0</v>
      </c>
      <c r="Y624" s="410"/>
      <c r="Z624" s="212">
        <f>Y624*W624</f>
        <v>0</v>
      </c>
      <c r="AA624" s="211">
        <v>1</v>
      </c>
      <c r="AB624" s="248">
        <f>X624</f>
        <v>0</v>
      </c>
      <c r="AC624" s="410">
        <v>2000</v>
      </c>
      <c r="AD624" s="212"/>
      <c r="AE624" s="211"/>
      <c r="AF624" s="248">
        <f>AB624</f>
        <v>0</v>
      </c>
      <c r="AG624" s="410"/>
      <c r="AH624" s="212">
        <f>AG624*AE624</f>
        <v>0</v>
      </c>
      <c r="AI624" s="211"/>
      <c r="AJ624" s="248">
        <f>AF624</f>
        <v>0</v>
      </c>
      <c r="AK624" s="410"/>
      <c r="AL624" s="212">
        <f>AK624*AI624</f>
        <v>0</v>
      </c>
      <c r="AM624" s="211">
        <v>1</v>
      </c>
      <c r="AN624" s="248">
        <f>AJ624</f>
        <v>0</v>
      </c>
      <c r="AO624" s="410"/>
      <c r="AP624" s="212">
        <f>AO624*AM624</f>
        <v>0</v>
      </c>
      <c r="AQ624" s="211"/>
      <c r="AR624" s="248">
        <f>AN624</f>
        <v>0</v>
      </c>
      <c r="AS624" s="410"/>
      <c r="AT624" s="212">
        <f>AS624*AQ624</f>
        <v>0</v>
      </c>
      <c r="AU624" s="211"/>
      <c r="AV624" s="248">
        <f>AR624</f>
        <v>0</v>
      </c>
      <c r="AW624" s="410"/>
      <c r="AX624" s="212">
        <f>AW624*AU624</f>
        <v>0</v>
      </c>
      <c r="AY624" s="211">
        <v>1</v>
      </c>
      <c r="AZ624" s="248">
        <f>AV624</f>
        <v>0</v>
      </c>
      <c r="BA624" s="618"/>
      <c r="BB624" s="620">
        <f>BA624*AY624</f>
        <v>0</v>
      </c>
      <c r="BC624" s="34"/>
      <c r="BD624" s="621">
        <f>SUM(BB624,AX624,AT624,AP624,AL624,AH624,AD624,Z624,R624,N624,J624,V624,)</f>
        <v>0</v>
      </c>
      <c r="BE624" s="608"/>
      <c r="BF624" s="621">
        <v>0</v>
      </c>
      <c r="BG624" s="608"/>
      <c r="BH624" s="621">
        <v>0</v>
      </c>
      <c r="BI624" s="608"/>
      <c r="BJ624" s="621">
        <f t="shared" ref="BJ624" si="1293">SUM(BF624,BH624)</f>
        <v>0</v>
      </c>
      <c r="BK624" s="608"/>
      <c r="BL624" s="621">
        <v>0</v>
      </c>
      <c r="BM624" s="131"/>
      <c r="BN624" s="621">
        <v>0</v>
      </c>
    </row>
    <row r="625" spans="1:66" x14ac:dyDescent="0.2">
      <c r="A625" s="170"/>
      <c r="B625" s="128"/>
      <c r="C625" s="41"/>
      <c r="D625" s="42"/>
      <c r="E625" s="461"/>
      <c r="F625" s="616"/>
      <c r="G625" s="617"/>
      <c r="H625" s="591"/>
      <c r="I625" s="618"/>
      <c r="J625" s="619">
        <f>I625*G625</f>
        <v>0</v>
      </c>
      <c r="K625" s="617"/>
      <c r="L625" s="248">
        <f t="shared" ref="L625:L627" si="1294">H625</f>
        <v>0</v>
      </c>
      <c r="M625" s="592"/>
      <c r="N625" s="593">
        <f>M625*K625</f>
        <v>0</v>
      </c>
      <c r="O625" s="590"/>
      <c r="P625" s="248">
        <f t="shared" ref="P625:P627" si="1295">L625</f>
        <v>0</v>
      </c>
      <c r="Q625" s="592"/>
      <c r="R625" s="593">
        <f>Q625*O625</f>
        <v>0</v>
      </c>
      <c r="S625" s="590"/>
      <c r="T625" s="248">
        <f t="shared" ref="T625:T627" si="1296">P625</f>
        <v>0</v>
      </c>
      <c r="U625" s="592"/>
      <c r="V625" s="593">
        <f>U625*S625</f>
        <v>0</v>
      </c>
      <c r="W625" s="590"/>
      <c r="X625" s="248">
        <f t="shared" ref="X625:X627" si="1297">T625</f>
        <v>0</v>
      </c>
      <c r="Y625" s="592"/>
      <c r="Z625" s="593">
        <f>Y625*W625</f>
        <v>0</v>
      </c>
      <c r="AA625" s="590"/>
      <c r="AB625" s="248">
        <f t="shared" ref="AB625:AB627" si="1298">X625</f>
        <v>0</v>
      </c>
      <c r="AC625" s="592"/>
      <c r="AD625" s="593">
        <f>AC625*AA625</f>
        <v>0</v>
      </c>
      <c r="AE625" s="590"/>
      <c r="AF625" s="248">
        <f t="shared" ref="AF625:AF627" si="1299">AB625</f>
        <v>0</v>
      </c>
      <c r="AG625" s="592"/>
      <c r="AH625" s="593">
        <f>AG625*AE625</f>
        <v>0</v>
      </c>
      <c r="AI625" s="590"/>
      <c r="AJ625" s="248">
        <f t="shared" ref="AJ625:AJ627" si="1300">AF625</f>
        <v>0</v>
      </c>
      <c r="AK625" s="592"/>
      <c r="AL625" s="593">
        <f>AK625*AI625</f>
        <v>0</v>
      </c>
      <c r="AM625" s="590"/>
      <c r="AN625" s="248">
        <f t="shared" ref="AN625:AN627" si="1301">AJ625</f>
        <v>0</v>
      </c>
      <c r="AO625" s="592"/>
      <c r="AP625" s="593">
        <f>AO625*AM625</f>
        <v>0</v>
      </c>
      <c r="AQ625" s="590"/>
      <c r="AR625" s="248">
        <f t="shared" ref="AR625:AR627" si="1302">AN625</f>
        <v>0</v>
      </c>
      <c r="AS625" s="592"/>
      <c r="AT625" s="593">
        <f>AS625*AQ625</f>
        <v>0</v>
      </c>
      <c r="AU625" s="590"/>
      <c r="AV625" s="248">
        <f t="shared" ref="AV625:AV627" si="1303">AR625</f>
        <v>0</v>
      </c>
      <c r="AW625" s="592"/>
      <c r="AX625" s="593">
        <f>AW625*AU625</f>
        <v>0</v>
      </c>
      <c r="AY625" s="590"/>
      <c r="AZ625" s="248">
        <f t="shared" ref="AZ625:AZ627" si="1304">AV625</f>
        <v>0</v>
      </c>
      <c r="BA625" s="618"/>
      <c r="BB625" s="620">
        <f>BA625*AY625</f>
        <v>0</v>
      </c>
      <c r="BC625" s="34"/>
      <c r="BD625" s="622">
        <f>SUM(BB625,AX625,AT625,AP625,AL625,AH625,AD625,Z625,R625,N625,J625,V625,)</f>
        <v>0</v>
      </c>
      <c r="BE625" s="623"/>
      <c r="BF625" s="622">
        <v>0</v>
      </c>
      <c r="BG625" s="623"/>
      <c r="BH625" s="622">
        <v>0</v>
      </c>
      <c r="BI625" s="623"/>
      <c r="BJ625" s="622">
        <v>0</v>
      </c>
      <c r="BK625" s="623"/>
      <c r="BL625" s="622">
        <v>0</v>
      </c>
      <c r="BM625" s="131"/>
      <c r="BN625" s="622"/>
    </row>
    <row r="626" spans="1:66" x14ac:dyDescent="0.2">
      <c r="A626" s="170"/>
      <c r="B626" s="128"/>
      <c r="C626" s="41"/>
      <c r="D626" s="42"/>
      <c r="E626" s="42"/>
      <c r="F626" s="616"/>
      <c r="G626" s="617"/>
      <c r="H626" s="106"/>
      <c r="I626" s="618"/>
      <c r="J626" s="619">
        <f>I626*G626</f>
        <v>0</v>
      </c>
      <c r="K626" s="617"/>
      <c r="L626" s="248">
        <f t="shared" si="1294"/>
        <v>0</v>
      </c>
      <c r="M626" s="411"/>
      <c r="N626" s="214">
        <f>M626*K626</f>
        <v>0</v>
      </c>
      <c r="O626" s="213"/>
      <c r="P626" s="248">
        <f t="shared" si="1295"/>
        <v>0</v>
      </c>
      <c r="Q626" s="411"/>
      <c r="R626" s="214">
        <f>Q626*O626</f>
        <v>0</v>
      </c>
      <c r="S626" s="213"/>
      <c r="T626" s="248">
        <f t="shared" si="1296"/>
        <v>0</v>
      </c>
      <c r="U626" s="411"/>
      <c r="V626" s="214">
        <f>U626*S626</f>
        <v>0</v>
      </c>
      <c r="W626" s="213"/>
      <c r="X626" s="248">
        <f t="shared" si="1297"/>
        <v>0</v>
      </c>
      <c r="Y626" s="411"/>
      <c r="Z626" s="214">
        <f>Y626*W626</f>
        <v>0</v>
      </c>
      <c r="AA626" s="213"/>
      <c r="AB626" s="248">
        <f t="shared" si="1298"/>
        <v>0</v>
      </c>
      <c r="AC626" s="411"/>
      <c r="AD626" s="214">
        <f>AC626*AA626</f>
        <v>0</v>
      </c>
      <c r="AE626" s="213"/>
      <c r="AF626" s="248">
        <f t="shared" si="1299"/>
        <v>0</v>
      </c>
      <c r="AG626" s="411"/>
      <c r="AH626" s="214">
        <f>AG626*AE626</f>
        <v>0</v>
      </c>
      <c r="AI626" s="213"/>
      <c r="AJ626" s="248">
        <f t="shared" si="1300"/>
        <v>0</v>
      </c>
      <c r="AK626" s="411"/>
      <c r="AL626" s="214">
        <f>AK626*AI626</f>
        <v>0</v>
      </c>
      <c r="AM626" s="213"/>
      <c r="AN626" s="248">
        <f t="shared" si="1301"/>
        <v>0</v>
      </c>
      <c r="AO626" s="411"/>
      <c r="AP626" s="214">
        <f>AO626*AM626</f>
        <v>0</v>
      </c>
      <c r="AQ626" s="213"/>
      <c r="AR626" s="248">
        <f t="shared" si="1302"/>
        <v>0</v>
      </c>
      <c r="AS626" s="411"/>
      <c r="AT626" s="214">
        <f>AS626*AQ626</f>
        <v>0</v>
      </c>
      <c r="AU626" s="213"/>
      <c r="AV626" s="248">
        <f t="shared" si="1303"/>
        <v>0</v>
      </c>
      <c r="AW626" s="411"/>
      <c r="AX626" s="214">
        <f>AW626*AU626</f>
        <v>0</v>
      </c>
      <c r="AY626" s="213"/>
      <c r="AZ626" s="248">
        <f t="shared" si="1304"/>
        <v>0</v>
      </c>
      <c r="BA626" s="618"/>
      <c r="BB626" s="620">
        <f>BA626*AY626</f>
        <v>0</v>
      </c>
      <c r="BC626" s="34"/>
      <c r="BD626" s="622">
        <f>SUM(BB626,AX626,AT626,AP626,AL626,AH626,AD626,Z626,R626,N626,J626,V626,)</f>
        <v>0</v>
      </c>
      <c r="BE626" s="623"/>
      <c r="BF626" s="622">
        <v>0</v>
      </c>
      <c r="BG626" s="623"/>
      <c r="BH626" s="622">
        <v>0</v>
      </c>
      <c r="BI626" s="623"/>
      <c r="BJ626" s="622">
        <v>0</v>
      </c>
      <c r="BK626" s="623"/>
      <c r="BL626" s="622">
        <v>0</v>
      </c>
      <c r="BM626" s="131"/>
      <c r="BN626" s="622"/>
    </row>
    <row r="627" spans="1:66" x14ac:dyDescent="0.2">
      <c r="A627" s="170"/>
      <c r="B627" s="128"/>
      <c r="C627" s="41"/>
      <c r="D627" s="42"/>
      <c r="E627" s="42"/>
      <c r="F627" s="616"/>
      <c r="G627" s="617"/>
      <c r="H627" s="106"/>
      <c r="I627" s="618"/>
      <c r="J627" s="619">
        <f>G627*I627</f>
        <v>0</v>
      </c>
      <c r="K627" s="617"/>
      <c r="L627" s="248">
        <f t="shared" si="1294"/>
        <v>0</v>
      </c>
      <c r="M627" s="411"/>
      <c r="N627" s="214">
        <f>M627*K627</f>
        <v>0</v>
      </c>
      <c r="O627" s="213"/>
      <c r="P627" s="248">
        <f t="shared" si="1295"/>
        <v>0</v>
      </c>
      <c r="Q627" s="411"/>
      <c r="R627" s="214">
        <f>Q627*O627</f>
        <v>0</v>
      </c>
      <c r="S627" s="213"/>
      <c r="T627" s="248">
        <f t="shared" si="1296"/>
        <v>0</v>
      </c>
      <c r="U627" s="411"/>
      <c r="V627" s="214">
        <f>U627*S627</f>
        <v>0</v>
      </c>
      <c r="W627" s="213"/>
      <c r="X627" s="248">
        <f t="shared" si="1297"/>
        <v>0</v>
      </c>
      <c r="Y627" s="411"/>
      <c r="Z627" s="214">
        <f>Y627*W627</f>
        <v>0</v>
      </c>
      <c r="AA627" s="213"/>
      <c r="AB627" s="248">
        <f t="shared" si="1298"/>
        <v>0</v>
      </c>
      <c r="AC627" s="411"/>
      <c r="AD627" s="214">
        <f>AC627*AA627</f>
        <v>0</v>
      </c>
      <c r="AE627" s="213"/>
      <c r="AF627" s="248">
        <f t="shared" si="1299"/>
        <v>0</v>
      </c>
      <c r="AG627" s="411"/>
      <c r="AH627" s="214">
        <f>AG627*AE627</f>
        <v>0</v>
      </c>
      <c r="AI627" s="213"/>
      <c r="AJ627" s="248">
        <f t="shared" si="1300"/>
        <v>0</v>
      </c>
      <c r="AK627" s="411"/>
      <c r="AL627" s="214">
        <f>AK627*AI627</f>
        <v>0</v>
      </c>
      <c r="AM627" s="213"/>
      <c r="AN627" s="248">
        <f t="shared" si="1301"/>
        <v>0</v>
      </c>
      <c r="AO627" s="411"/>
      <c r="AP627" s="214">
        <f>AO627*AM627</f>
        <v>0</v>
      </c>
      <c r="AQ627" s="213"/>
      <c r="AR627" s="248">
        <f t="shared" si="1302"/>
        <v>0</v>
      </c>
      <c r="AS627" s="411"/>
      <c r="AT627" s="214">
        <f>AS627*AQ627</f>
        <v>0</v>
      </c>
      <c r="AU627" s="213"/>
      <c r="AV627" s="248">
        <f t="shared" si="1303"/>
        <v>0</v>
      </c>
      <c r="AW627" s="411"/>
      <c r="AX627" s="214">
        <f>AW627*AU627</f>
        <v>0</v>
      </c>
      <c r="AY627" s="213"/>
      <c r="AZ627" s="248">
        <f t="shared" si="1304"/>
        <v>0</v>
      </c>
      <c r="BA627" s="618"/>
      <c r="BB627" s="620">
        <f>AY627*BA627</f>
        <v>0</v>
      </c>
      <c r="BC627" s="34"/>
      <c r="BD627" s="622">
        <f>SUM(BB627,AX627,AT627,AP627,AL627,AH627,AD627,Z627,R627,N627,J627,V627,)</f>
        <v>0</v>
      </c>
      <c r="BE627" s="623"/>
      <c r="BF627" s="622">
        <v>0</v>
      </c>
      <c r="BG627" s="623"/>
      <c r="BH627" s="622">
        <v>0</v>
      </c>
      <c r="BI627" s="623"/>
      <c r="BJ627" s="622">
        <v>0</v>
      </c>
      <c r="BK627" s="623"/>
      <c r="BL627" s="622">
        <v>0</v>
      </c>
      <c r="BM627" s="131"/>
      <c r="BN627" s="622"/>
    </row>
    <row r="628" spans="1:66" x14ac:dyDescent="0.2">
      <c r="A628" s="170"/>
      <c r="B628" s="128"/>
      <c r="C628" s="48"/>
      <c r="D628" s="43"/>
      <c r="E628" s="43"/>
      <c r="F628" s="624"/>
      <c r="G628" s="581"/>
      <c r="H628" s="582"/>
      <c r="I628" s="104" t="s">
        <v>132</v>
      </c>
      <c r="J628" s="634">
        <f>SUM(J624:J627)</f>
        <v>0</v>
      </c>
      <c r="K628" s="581"/>
      <c r="L628" s="582"/>
      <c r="M628" s="104" t="s">
        <v>118</v>
      </c>
      <c r="N628" s="619">
        <f>SUM(N624:N627)</f>
        <v>0</v>
      </c>
      <c r="O628" s="581"/>
      <c r="P628" s="582"/>
      <c r="Q628" s="625" t="s">
        <v>119</v>
      </c>
      <c r="R628" s="619">
        <f>SUM(R624:R627)</f>
        <v>0</v>
      </c>
      <c r="S628" s="581"/>
      <c r="T628" s="582"/>
      <c r="U628" s="625" t="s">
        <v>120</v>
      </c>
      <c r="V628" s="619">
        <f>SUM(V624:V627)</f>
        <v>0</v>
      </c>
      <c r="W628" s="581"/>
      <c r="X628" s="582"/>
      <c r="Y628" s="625" t="s">
        <v>121</v>
      </c>
      <c r="Z628" s="619">
        <f>SUM(Z624:Z627)</f>
        <v>0</v>
      </c>
      <c r="AA628" s="581"/>
      <c r="AB628" s="582"/>
      <c r="AC628" s="625" t="s">
        <v>122</v>
      </c>
      <c r="AD628" s="619">
        <f>SUM(AD624:AD627)</f>
        <v>0</v>
      </c>
      <c r="AE628" s="581"/>
      <c r="AF628" s="582"/>
      <c r="AG628" s="625" t="s">
        <v>123</v>
      </c>
      <c r="AH628" s="619">
        <f>SUM(AH624:AH627)</f>
        <v>0</v>
      </c>
      <c r="AI628" s="581"/>
      <c r="AJ628" s="582"/>
      <c r="AK628" s="625" t="s">
        <v>124</v>
      </c>
      <c r="AL628" s="619">
        <f>SUM(AL624:AL627)</f>
        <v>0</v>
      </c>
      <c r="AM628" s="581"/>
      <c r="AN628" s="582"/>
      <c r="AO628" s="625" t="s">
        <v>125</v>
      </c>
      <c r="AP628" s="619">
        <f>SUM(AP624:AP627)</f>
        <v>0</v>
      </c>
      <c r="AQ628" s="581"/>
      <c r="AR628" s="582"/>
      <c r="AS628" s="625" t="s">
        <v>126</v>
      </c>
      <c r="AT628" s="619">
        <f>SUM(AT624:AT627)</f>
        <v>0</v>
      </c>
      <c r="AU628" s="581"/>
      <c r="AV628" s="582"/>
      <c r="AW628" s="625" t="s">
        <v>127</v>
      </c>
      <c r="AX628" s="619">
        <f>SUM(AX624:AX627)</f>
        <v>0</v>
      </c>
      <c r="AY628" s="581"/>
      <c r="AZ628" s="582"/>
      <c r="BA628" s="625" t="s">
        <v>128</v>
      </c>
      <c r="BB628" s="620">
        <f>SUM(BB624:BB627)</f>
        <v>0</v>
      </c>
      <c r="BC628" s="34"/>
      <c r="BD628" s="57">
        <f>SUM(BD624:BD627)</f>
        <v>0</v>
      </c>
      <c r="BE628" s="608"/>
      <c r="BF628" s="57">
        <f>SUM(BF624:BF627)</f>
        <v>0</v>
      </c>
      <c r="BG628" s="608"/>
      <c r="BH628" s="57">
        <f>SUM(BH624:BH627)</f>
        <v>0</v>
      </c>
      <c r="BI628" s="608"/>
      <c r="BJ628" s="57">
        <f t="shared" ref="BJ628" si="1305">SUM(BF628,BH628)</f>
        <v>0</v>
      </c>
      <c r="BK628" s="608"/>
      <c r="BL628" s="57">
        <v>0</v>
      </c>
      <c r="BM628" s="131"/>
      <c r="BN628" s="57">
        <f>SUM(BN624:BN627)</f>
        <v>0</v>
      </c>
    </row>
    <row r="629" spans="1:66" s="27" customFormat="1" ht="5.0999999999999996" customHeight="1" x14ac:dyDescent="0.2">
      <c r="A629" s="170"/>
      <c r="B629" s="128"/>
      <c r="C629" s="32"/>
      <c r="F629" s="51"/>
      <c r="G629" s="226"/>
      <c r="H629" s="52"/>
      <c r="I629" s="154"/>
      <c r="J629" s="227"/>
      <c r="K629" s="226"/>
      <c r="L629" s="52"/>
      <c r="M629" s="154"/>
      <c r="N629" s="227"/>
      <c r="O629" s="226"/>
      <c r="P629" s="52"/>
      <c r="Q629" s="154"/>
      <c r="R629" s="227"/>
      <c r="S629" s="226"/>
      <c r="T629" s="52"/>
      <c r="U629" s="154"/>
      <c r="V629" s="227"/>
      <c r="W629" s="226"/>
      <c r="X629" s="52"/>
      <c r="Y629" s="154"/>
      <c r="Z629" s="227"/>
      <c r="AA629" s="226"/>
      <c r="AB629" s="52"/>
      <c r="AC629" s="154"/>
      <c r="AD629" s="227"/>
      <c r="AE629" s="226"/>
      <c r="AF629" s="52"/>
      <c r="AG629" s="154"/>
      <c r="AH629" s="227"/>
      <c r="AI629" s="226"/>
      <c r="AJ629" s="52"/>
      <c r="AK629" s="154"/>
      <c r="AL629" s="227"/>
      <c r="AM629" s="226"/>
      <c r="AN629" s="52"/>
      <c r="AO629" s="154"/>
      <c r="AP629" s="227"/>
      <c r="AQ629" s="226"/>
      <c r="AR629" s="52"/>
      <c r="AS629" s="154"/>
      <c r="AT629" s="227"/>
      <c r="AU629" s="226"/>
      <c r="AV629" s="52"/>
      <c r="AW629" s="154"/>
      <c r="AX629" s="227"/>
      <c r="AY629" s="226"/>
      <c r="AZ629" s="52"/>
      <c r="BA629" s="154"/>
      <c r="BB629" s="267"/>
      <c r="BC629" s="34"/>
      <c r="BD629" s="608"/>
      <c r="BE629" s="608"/>
      <c r="BF629" s="608"/>
      <c r="BG629" s="608"/>
      <c r="BH629" s="608"/>
      <c r="BI629" s="608"/>
      <c r="BJ629" s="608"/>
      <c r="BK629" s="608"/>
      <c r="BL629" s="608"/>
      <c r="BM629" s="131"/>
      <c r="BN629" s="608"/>
    </row>
    <row r="630" spans="1:66" x14ac:dyDescent="0.2">
      <c r="A630" s="170"/>
      <c r="B630" s="128"/>
      <c r="C630" s="614">
        <f>'General Fund Budget Summary'!A145</f>
        <v>57050</v>
      </c>
      <c r="D630" s="614"/>
      <c r="E630" s="614" t="str">
        <f>'General Fund Budget Summary'!C145</f>
        <v>Other Professional Services Fees</v>
      </c>
      <c r="F630" s="616" t="s">
        <v>579</v>
      </c>
      <c r="G630" s="617">
        <v>1</v>
      </c>
      <c r="H630" s="105"/>
      <c r="I630" s="618">
        <v>17000</v>
      </c>
      <c r="J630" s="619">
        <f>I630*G630</f>
        <v>17000</v>
      </c>
      <c r="K630" s="617"/>
      <c r="L630" s="248">
        <f>H630</f>
        <v>0</v>
      </c>
      <c r="M630" s="410"/>
      <c r="N630" s="212">
        <f>M630*K630</f>
        <v>0</v>
      </c>
      <c r="O630" s="211"/>
      <c r="P630" s="248">
        <f>L630</f>
        <v>0</v>
      </c>
      <c r="Q630" s="410"/>
      <c r="R630" s="212">
        <f>Q630*O630</f>
        <v>0</v>
      </c>
      <c r="S630" s="211"/>
      <c r="T630" s="248">
        <f>P630</f>
        <v>0</v>
      </c>
      <c r="U630" s="410"/>
      <c r="V630" s="212">
        <f>U630*S630</f>
        <v>0</v>
      </c>
      <c r="W630" s="211"/>
      <c r="X630" s="248">
        <f>T630</f>
        <v>0</v>
      </c>
      <c r="Y630" s="410"/>
      <c r="Z630" s="212">
        <f>Y630*W630</f>
        <v>0</v>
      </c>
      <c r="AA630" s="211"/>
      <c r="AB630" s="248">
        <f>X630</f>
        <v>0</v>
      </c>
      <c r="AC630" s="410"/>
      <c r="AD630" s="212">
        <f>AC630*AA630</f>
        <v>0</v>
      </c>
      <c r="AE630" s="211"/>
      <c r="AF630" s="248">
        <f>AB630</f>
        <v>0</v>
      </c>
      <c r="AG630" s="410"/>
      <c r="AH630" s="212">
        <f>AG630*AE630</f>
        <v>0</v>
      </c>
      <c r="AI630" s="211"/>
      <c r="AJ630" s="248">
        <f>AF630</f>
        <v>0</v>
      </c>
      <c r="AK630" s="410"/>
      <c r="AL630" s="212">
        <f>AK630*AI630</f>
        <v>0</v>
      </c>
      <c r="AM630" s="211"/>
      <c r="AN630" s="248">
        <f>AJ630</f>
        <v>0</v>
      </c>
      <c r="AO630" s="410"/>
      <c r="AP630" s="212">
        <f>AO630*AM630</f>
        <v>0</v>
      </c>
      <c r="AQ630" s="211"/>
      <c r="AR630" s="248">
        <f>AN630</f>
        <v>0</v>
      </c>
      <c r="AS630" s="410"/>
      <c r="AT630" s="212">
        <f>AS630*AQ630</f>
        <v>0</v>
      </c>
      <c r="AU630" s="211"/>
      <c r="AV630" s="248">
        <f>AR630</f>
        <v>0</v>
      </c>
      <c r="AW630" s="410"/>
      <c r="AX630" s="212">
        <f>AW630*AU630</f>
        <v>0</v>
      </c>
      <c r="AY630" s="211"/>
      <c r="AZ630" s="248">
        <f>AV630</f>
        <v>0</v>
      </c>
      <c r="BA630" s="618"/>
      <c r="BB630" s="620">
        <f>BA630*AY630</f>
        <v>0</v>
      </c>
      <c r="BC630" s="34"/>
      <c r="BD630" s="621">
        <f>SUM(BB630,AX630,AT630,AP630,AL630,AH630,AD630,Z630,R630,N630,J630,V630,)</f>
        <v>17000</v>
      </c>
      <c r="BE630" s="608"/>
      <c r="BF630" s="621">
        <v>0</v>
      </c>
      <c r="BG630" s="608"/>
      <c r="BH630" s="621">
        <v>0</v>
      </c>
      <c r="BI630" s="608"/>
      <c r="BJ630" s="621">
        <f t="shared" ref="BJ630" si="1306">SUM(BF630,BH630)</f>
        <v>0</v>
      </c>
      <c r="BK630" s="608"/>
      <c r="BL630" s="621">
        <v>0</v>
      </c>
      <c r="BM630" s="131"/>
      <c r="BN630" s="621">
        <v>2435.52</v>
      </c>
    </row>
    <row r="631" spans="1:66" x14ac:dyDescent="0.2">
      <c r="A631" s="170"/>
      <c r="B631" s="128"/>
      <c r="C631" s="41"/>
      <c r="D631" s="42"/>
      <c r="E631" s="461"/>
      <c r="F631" s="616"/>
      <c r="G631" s="617"/>
      <c r="H631" s="591"/>
      <c r="I631" s="618"/>
      <c r="J631" s="619">
        <f>I631*G631</f>
        <v>0</v>
      </c>
      <c r="K631" s="617"/>
      <c r="L631" s="248">
        <f t="shared" ref="L631:L633" si="1307">H631</f>
        <v>0</v>
      </c>
      <c r="M631" s="592"/>
      <c r="N631" s="593">
        <f>M631*K631</f>
        <v>0</v>
      </c>
      <c r="O631" s="590"/>
      <c r="P631" s="248">
        <f t="shared" ref="P631:P633" si="1308">L631</f>
        <v>0</v>
      </c>
      <c r="Q631" s="592"/>
      <c r="R631" s="593">
        <f>Q631*O631</f>
        <v>0</v>
      </c>
      <c r="S631" s="590"/>
      <c r="T631" s="248">
        <f t="shared" ref="T631:T633" si="1309">P631</f>
        <v>0</v>
      </c>
      <c r="U631" s="592"/>
      <c r="V631" s="593">
        <f>U631*S631</f>
        <v>0</v>
      </c>
      <c r="W631" s="590"/>
      <c r="X631" s="248">
        <f t="shared" ref="X631:X633" si="1310">T631</f>
        <v>0</v>
      </c>
      <c r="Y631" s="592"/>
      <c r="Z631" s="593">
        <f>Y631*W631</f>
        <v>0</v>
      </c>
      <c r="AA631" s="590"/>
      <c r="AB631" s="248">
        <f t="shared" ref="AB631:AB633" si="1311">X631</f>
        <v>0</v>
      </c>
      <c r="AC631" s="592"/>
      <c r="AD631" s="593">
        <f>AC631*AA631</f>
        <v>0</v>
      </c>
      <c r="AE631" s="590"/>
      <c r="AF631" s="248">
        <f t="shared" ref="AF631:AF633" si="1312">AB631</f>
        <v>0</v>
      </c>
      <c r="AG631" s="592"/>
      <c r="AH631" s="593">
        <f>AG631*AE631</f>
        <v>0</v>
      </c>
      <c r="AI631" s="590"/>
      <c r="AJ631" s="248">
        <f t="shared" ref="AJ631:AJ633" si="1313">AF631</f>
        <v>0</v>
      </c>
      <c r="AK631" s="592"/>
      <c r="AL631" s="593">
        <f>AK631*AI631</f>
        <v>0</v>
      </c>
      <c r="AM631" s="590"/>
      <c r="AN631" s="248">
        <f t="shared" ref="AN631:AN633" si="1314">AJ631</f>
        <v>0</v>
      </c>
      <c r="AO631" s="592"/>
      <c r="AP631" s="593">
        <f>AO631*AM631</f>
        <v>0</v>
      </c>
      <c r="AQ631" s="590"/>
      <c r="AR631" s="248">
        <f t="shared" ref="AR631:AR633" si="1315">AN631</f>
        <v>0</v>
      </c>
      <c r="AS631" s="592"/>
      <c r="AT631" s="593">
        <f>AS631*AQ631</f>
        <v>0</v>
      </c>
      <c r="AU631" s="590"/>
      <c r="AV631" s="248">
        <f t="shared" ref="AV631:AV633" si="1316">AR631</f>
        <v>0</v>
      </c>
      <c r="AW631" s="592"/>
      <c r="AX631" s="593">
        <f>AW631*AU631</f>
        <v>0</v>
      </c>
      <c r="AY631" s="590"/>
      <c r="AZ631" s="248">
        <f t="shared" ref="AZ631:AZ633" si="1317">AV631</f>
        <v>0</v>
      </c>
      <c r="BA631" s="618"/>
      <c r="BB631" s="620">
        <f>BA631*AY631</f>
        <v>0</v>
      </c>
      <c r="BC631" s="34"/>
      <c r="BD631" s="622">
        <f>SUM(BB631,AX631,AT631,AP631,AL631,AH631,AD631,Z631,R631,N631,J631,V631,)</f>
        <v>0</v>
      </c>
      <c r="BE631" s="623"/>
      <c r="BF631" s="622">
        <v>0</v>
      </c>
      <c r="BG631" s="623"/>
      <c r="BH631" s="622">
        <v>0</v>
      </c>
      <c r="BI631" s="623"/>
      <c r="BJ631" s="622">
        <v>0</v>
      </c>
      <c r="BK631" s="623"/>
      <c r="BL631" s="622">
        <v>0</v>
      </c>
      <c r="BM631" s="131"/>
      <c r="BN631" s="622"/>
    </row>
    <row r="632" spans="1:66" x14ac:dyDescent="0.2">
      <c r="A632" s="170"/>
      <c r="B632" s="128"/>
      <c r="C632" s="41"/>
      <c r="D632" s="42"/>
      <c r="E632" s="42"/>
      <c r="F632" s="616"/>
      <c r="G632" s="617"/>
      <c r="H632" s="106"/>
      <c r="I632" s="618"/>
      <c r="J632" s="619">
        <f>I632*G632</f>
        <v>0</v>
      </c>
      <c r="K632" s="617"/>
      <c r="L632" s="248">
        <f t="shared" si="1307"/>
        <v>0</v>
      </c>
      <c r="M632" s="411"/>
      <c r="N632" s="214">
        <f>M632*K632</f>
        <v>0</v>
      </c>
      <c r="O632" s="213"/>
      <c r="P632" s="248">
        <f t="shared" si="1308"/>
        <v>0</v>
      </c>
      <c r="Q632" s="411"/>
      <c r="R632" s="214">
        <f>Q632*O632</f>
        <v>0</v>
      </c>
      <c r="S632" s="213"/>
      <c r="T632" s="248">
        <f t="shared" si="1309"/>
        <v>0</v>
      </c>
      <c r="U632" s="411"/>
      <c r="V632" s="214">
        <f>U632*S632</f>
        <v>0</v>
      </c>
      <c r="W632" s="213"/>
      <c r="X632" s="248">
        <f t="shared" si="1310"/>
        <v>0</v>
      </c>
      <c r="Y632" s="411"/>
      <c r="Z632" s="214">
        <f>Y632*W632</f>
        <v>0</v>
      </c>
      <c r="AA632" s="213"/>
      <c r="AB632" s="248">
        <f t="shared" si="1311"/>
        <v>0</v>
      </c>
      <c r="AC632" s="411"/>
      <c r="AD632" s="214">
        <f>AC632*AA632</f>
        <v>0</v>
      </c>
      <c r="AE632" s="213"/>
      <c r="AF632" s="248">
        <f t="shared" si="1312"/>
        <v>0</v>
      </c>
      <c r="AG632" s="411"/>
      <c r="AH632" s="214">
        <f>AG632*AE632</f>
        <v>0</v>
      </c>
      <c r="AI632" s="213"/>
      <c r="AJ632" s="248">
        <f t="shared" si="1313"/>
        <v>0</v>
      </c>
      <c r="AK632" s="411"/>
      <c r="AL632" s="214">
        <f>AK632*AI632</f>
        <v>0</v>
      </c>
      <c r="AM632" s="213"/>
      <c r="AN632" s="248">
        <f t="shared" si="1314"/>
        <v>0</v>
      </c>
      <c r="AO632" s="411"/>
      <c r="AP632" s="214">
        <f>AO632*AM632</f>
        <v>0</v>
      </c>
      <c r="AQ632" s="213"/>
      <c r="AR632" s="248">
        <f t="shared" si="1315"/>
        <v>0</v>
      </c>
      <c r="AS632" s="411"/>
      <c r="AT632" s="214">
        <f>AS632*AQ632</f>
        <v>0</v>
      </c>
      <c r="AU632" s="213"/>
      <c r="AV632" s="248">
        <f t="shared" si="1316"/>
        <v>0</v>
      </c>
      <c r="AW632" s="411"/>
      <c r="AX632" s="214">
        <f>AW632*AU632</f>
        <v>0</v>
      </c>
      <c r="AY632" s="213"/>
      <c r="AZ632" s="248">
        <f t="shared" si="1317"/>
        <v>0</v>
      </c>
      <c r="BA632" s="618"/>
      <c r="BB632" s="620">
        <f>BA632*AY632</f>
        <v>0</v>
      </c>
      <c r="BC632" s="34"/>
      <c r="BD632" s="622">
        <f>SUM(BB632,AX632,AT632,AP632,AL632,AH632,AD632,Z632,R632,N632,J632,V632,)</f>
        <v>0</v>
      </c>
      <c r="BE632" s="623"/>
      <c r="BF632" s="622">
        <v>0</v>
      </c>
      <c r="BG632" s="623"/>
      <c r="BH632" s="622">
        <v>0</v>
      </c>
      <c r="BI632" s="623"/>
      <c r="BJ632" s="622">
        <v>0</v>
      </c>
      <c r="BK632" s="623"/>
      <c r="BL632" s="622">
        <v>0</v>
      </c>
      <c r="BM632" s="131"/>
      <c r="BN632" s="622"/>
    </row>
    <row r="633" spans="1:66" x14ac:dyDescent="0.2">
      <c r="A633" s="170"/>
      <c r="B633" s="128"/>
      <c r="C633" s="41"/>
      <c r="D633" s="42"/>
      <c r="E633" s="42"/>
      <c r="F633" s="616"/>
      <c r="G633" s="617"/>
      <c r="H633" s="106"/>
      <c r="I633" s="618"/>
      <c r="J633" s="619">
        <f>G633*I633</f>
        <v>0</v>
      </c>
      <c r="K633" s="617"/>
      <c r="L633" s="248">
        <f t="shared" si="1307"/>
        <v>0</v>
      </c>
      <c r="M633" s="411"/>
      <c r="N633" s="214">
        <f>M633*K633</f>
        <v>0</v>
      </c>
      <c r="O633" s="213"/>
      <c r="P633" s="248">
        <f t="shared" si="1308"/>
        <v>0</v>
      </c>
      <c r="Q633" s="411"/>
      <c r="R633" s="214">
        <f>Q633*O633</f>
        <v>0</v>
      </c>
      <c r="S633" s="213"/>
      <c r="T633" s="248">
        <f t="shared" si="1309"/>
        <v>0</v>
      </c>
      <c r="U633" s="411"/>
      <c r="V633" s="214">
        <f>U633*S633</f>
        <v>0</v>
      </c>
      <c r="W633" s="213"/>
      <c r="X633" s="248">
        <f t="shared" si="1310"/>
        <v>0</v>
      </c>
      <c r="Y633" s="411"/>
      <c r="Z633" s="214">
        <f>Y633*W633</f>
        <v>0</v>
      </c>
      <c r="AA633" s="213"/>
      <c r="AB633" s="248">
        <f t="shared" si="1311"/>
        <v>0</v>
      </c>
      <c r="AC633" s="411"/>
      <c r="AD633" s="214">
        <f>AC633*AA633</f>
        <v>0</v>
      </c>
      <c r="AE633" s="213"/>
      <c r="AF633" s="248">
        <f t="shared" si="1312"/>
        <v>0</v>
      </c>
      <c r="AG633" s="411"/>
      <c r="AH633" s="214">
        <f>AG633*AE633</f>
        <v>0</v>
      </c>
      <c r="AI633" s="213"/>
      <c r="AJ633" s="248">
        <f t="shared" si="1313"/>
        <v>0</v>
      </c>
      <c r="AK633" s="411"/>
      <c r="AL633" s="214">
        <f>AK633*AI633</f>
        <v>0</v>
      </c>
      <c r="AM633" s="213"/>
      <c r="AN633" s="248">
        <f t="shared" si="1314"/>
        <v>0</v>
      </c>
      <c r="AO633" s="411"/>
      <c r="AP633" s="214">
        <f>AO633*AM633</f>
        <v>0</v>
      </c>
      <c r="AQ633" s="213"/>
      <c r="AR633" s="248">
        <f t="shared" si="1315"/>
        <v>0</v>
      </c>
      <c r="AS633" s="411"/>
      <c r="AT633" s="214">
        <f>AS633*AQ633</f>
        <v>0</v>
      </c>
      <c r="AU633" s="213"/>
      <c r="AV633" s="248">
        <f t="shared" si="1316"/>
        <v>0</v>
      </c>
      <c r="AW633" s="411"/>
      <c r="AX633" s="214">
        <f>AW633*AU633</f>
        <v>0</v>
      </c>
      <c r="AY633" s="213"/>
      <c r="AZ633" s="248">
        <f t="shared" si="1317"/>
        <v>0</v>
      </c>
      <c r="BA633" s="618"/>
      <c r="BB633" s="620">
        <f>AY633*BA633</f>
        <v>0</v>
      </c>
      <c r="BC633" s="34"/>
      <c r="BD633" s="622">
        <f>SUM(BB633,AX633,AT633,AP633,AL633,AH633,AD633,Z633,R633,N633,J633,V633,)</f>
        <v>0</v>
      </c>
      <c r="BE633" s="623"/>
      <c r="BF633" s="622">
        <v>0</v>
      </c>
      <c r="BG633" s="623"/>
      <c r="BH633" s="622">
        <v>0</v>
      </c>
      <c r="BI633" s="623"/>
      <c r="BJ633" s="622">
        <v>0</v>
      </c>
      <c r="BK633" s="623"/>
      <c r="BL633" s="622">
        <v>0</v>
      </c>
      <c r="BM633" s="131"/>
      <c r="BN633" s="622"/>
    </row>
    <row r="634" spans="1:66" ht="12.75" customHeight="1" x14ac:dyDescent="0.2">
      <c r="A634" s="170"/>
      <c r="B634" s="128"/>
      <c r="C634" s="48"/>
      <c r="D634" s="43"/>
      <c r="E634" s="43"/>
      <c r="F634" s="624"/>
      <c r="G634" s="581"/>
      <c r="H634" s="582"/>
      <c r="I634" s="104" t="s">
        <v>132</v>
      </c>
      <c r="J634" s="634">
        <f>SUM(J630:J633)</f>
        <v>17000</v>
      </c>
      <c r="K634" s="581"/>
      <c r="L634" s="582"/>
      <c r="M634" s="104" t="s">
        <v>118</v>
      </c>
      <c r="N634" s="619">
        <f>SUM(N630:N633)</f>
        <v>0</v>
      </c>
      <c r="O634" s="581"/>
      <c r="P634" s="582"/>
      <c r="Q634" s="625" t="s">
        <v>119</v>
      </c>
      <c r="R634" s="619">
        <f>SUM(R630:R633)</f>
        <v>0</v>
      </c>
      <c r="S634" s="581"/>
      <c r="T634" s="582"/>
      <c r="U634" s="625" t="s">
        <v>120</v>
      </c>
      <c r="V634" s="619">
        <f>SUM(V630:V633)</f>
        <v>0</v>
      </c>
      <c r="W634" s="581"/>
      <c r="X634" s="582"/>
      <c r="Y634" s="625" t="s">
        <v>121</v>
      </c>
      <c r="Z634" s="619">
        <f>SUM(Z630:Z633)</f>
        <v>0</v>
      </c>
      <c r="AA634" s="581"/>
      <c r="AB634" s="582"/>
      <c r="AC634" s="625" t="s">
        <v>122</v>
      </c>
      <c r="AD634" s="619">
        <f>SUM(AD630:AD633)</f>
        <v>0</v>
      </c>
      <c r="AE634" s="581"/>
      <c r="AF634" s="582"/>
      <c r="AG634" s="625" t="s">
        <v>123</v>
      </c>
      <c r="AH634" s="619">
        <f>SUM(AH630:AH633)</f>
        <v>0</v>
      </c>
      <c r="AI634" s="581"/>
      <c r="AJ634" s="582"/>
      <c r="AK634" s="625" t="s">
        <v>124</v>
      </c>
      <c r="AL634" s="619">
        <f>SUM(AL630:AL633)</f>
        <v>0</v>
      </c>
      <c r="AM634" s="581"/>
      <c r="AN634" s="582"/>
      <c r="AO634" s="625" t="s">
        <v>125</v>
      </c>
      <c r="AP634" s="619">
        <f>SUM(AP630:AP633)</f>
        <v>0</v>
      </c>
      <c r="AQ634" s="581"/>
      <c r="AR634" s="582"/>
      <c r="AS634" s="625" t="s">
        <v>126</v>
      </c>
      <c r="AT634" s="619">
        <f>SUM(AT630:AT633)</f>
        <v>0</v>
      </c>
      <c r="AU634" s="581"/>
      <c r="AV634" s="582"/>
      <c r="AW634" s="625" t="s">
        <v>127</v>
      </c>
      <c r="AX634" s="619">
        <f>SUM(AX630:AX633)</f>
        <v>0</v>
      </c>
      <c r="AY634" s="581"/>
      <c r="AZ634" s="582"/>
      <c r="BA634" s="625" t="s">
        <v>128</v>
      </c>
      <c r="BB634" s="620">
        <f>SUM(BB630:BB633)</f>
        <v>0</v>
      </c>
      <c r="BC634" s="34"/>
      <c r="BD634" s="57">
        <f>SUM(BD630:BD633)</f>
        <v>17000</v>
      </c>
      <c r="BE634" s="608"/>
      <c r="BF634" s="626">
        <v>0</v>
      </c>
      <c r="BG634" s="608"/>
      <c r="BH634" s="626">
        <v>0</v>
      </c>
      <c r="BI634" s="608"/>
      <c r="BJ634" s="57">
        <f t="shared" ref="BJ634" si="1318">SUM(BF634,BH634)</f>
        <v>0</v>
      </c>
      <c r="BK634" s="608"/>
      <c r="BL634" s="57">
        <v>0</v>
      </c>
      <c r="BM634" s="131"/>
      <c r="BN634" s="57">
        <f>SUM(BN630:BN633)</f>
        <v>2435.52</v>
      </c>
    </row>
    <row r="635" spans="1:66" s="27" customFormat="1" ht="5.0999999999999996" customHeight="1" x14ac:dyDescent="0.2">
      <c r="A635" s="170"/>
      <c r="B635" s="128"/>
      <c r="C635" s="32"/>
      <c r="F635" s="51"/>
      <c r="G635" s="226"/>
      <c r="H635" s="52"/>
      <c r="I635" s="154"/>
      <c r="J635" s="227"/>
      <c r="K635" s="226"/>
      <c r="L635" s="52"/>
      <c r="M635" s="154"/>
      <c r="N635" s="227"/>
      <c r="O635" s="226"/>
      <c r="P635" s="52"/>
      <c r="Q635" s="154"/>
      <c r="R635" s="227"/>
      <c r="S635" s="226"/>
      <c r="T635" s="52"/>
      <c r="U635" s="154"/>
      <c r="V635" s="227"/>
      <c r="W635" s="226"/>
      <c r="X635" s="52"/>
      <c r="Y635" s="154"/>
      <c r="Z635" s="227"/>
      <c r="AA635" s="226"/>
      <c r="AB635" s="52"/>
      <c r="AC635" s="154"/>
      <c r="AD635" s="227"/>
      <c r="AE635" s="226"/>
      <c r="AF635" s="52"/>
      <c r="AG635" s="154"/>
      <c r="AH635" s="227"/>
      <c r="AI635" s="226"/>
      <c r="AJ635" s="52"/>
      <c r="AK635" s="154"/>
      <c r="AL635" s="227"/>
      <c r="AM635" s="226"/>
      <c r="AN635" s="52"/>
      <c r="AO635" s="154"/>
      <c r="AP635" s="227"/>
      <c r="AQ635" s="226"/>
      <c r="AR635" s="52"/>
      <c r="AS635" s="154"/>
      <c r="AT635" s="227"/>
      <c r="AU635" s="226"/>
      <c r="AV635" s="52"/>
      <c r="AW635" s="154"/>
      <c r="AX635" s="227"/>
      <c r="AY635" s="226"/>
      <c r="AZ635" s="52"/>
      <c r="BA635" s="154"/>
      <c r="BB635" s="267"/>
      <c r="BC635" s="34"/>
      <c r="BD635" s="608"/>
      <c r="BE635" s="608"/>
      <c r="BF635" s="608"/>
      <c r="BG635" s="608"/>
      <c r="BH635" s="608"/>
      <c r="BI635" s="608"/>
      <c r="BJ635" s="608"/>
      <c r="BK635" s="608"/>
      <c r="BL635" s="608"/>
      <c r="BM635" s="131"/>
      <c r="BN635" s="608"/>
    </row>
    <row r="636" spans="1:66" s="116" customFormat="1" ht="15" x14ac:dyDescent="0.25">
      <c r="A636" s="171"/>
      <c r="B636" s="129"/>
      <c r="C636" s="113"/>
      <c r="D636" s="114"/>
      <c r="E636" s="114"/>
      <c r="F636" s="238" t="s">
        <v>170</v>
      </c>
      <c r="G636" s="216"/>
      <c r="H636" s="115"/>
      <c r="I636" s="56"/>
      <c r="J636" s="441">
        <f>SUM(J634,J628,J622,J616,J610)</f>
        <v>34916.666666666664</v>
      </c>
      <c r="K636" s="216"/>
      <c r="L636" s="115"/>
      <c r="M636" s="56"/>
      <c r="N636" s="441">
        <f>SUM(N634,N628,N622,N616,N610)</f>
        <v>2916.666666666667</v>
      </c>
      <c r="O636" s="216"/>
      <c r="P636" s="115"/>
      <c r="Q636" s="56"/>
      <c r="R636" s="441">
        <f>SUM(R634,R628,R622,R616,R610)</f>
        <v>2916.666666666667</v>
      </c>
      <c r="S636" s="216"/>
      <c r="T636" s="115"/>
      <c r="U636" s="56"/>
      <c r="V636" s="441">
        <f>SUM(V634,V628,V622,V616,V610)</f>
        <v>2916.666666666667</v>
      </c>
      <c r="W636" s="216"/>
      <c r="X636" s="115"/>
      <c r="Y636" s="56"/>
      <c r="Z636" s="441">
        <f>SUM(Z634,Z628,Z622,Z616,Z610)</f>
        <v>2916.666666666667</v>
      </c>
      <c r="AA636" s="216"/>
      <c r="AB636" s="115"/>
      <c r="AC636" s="56"/>
      <c r="AD636" s="441">
        <f>SUM(AD634,AD628,AD622,AD616,AD610)</f>
        <v>2916.666666666667</v>
      </c>
      <c r="AE636" s="216"/>
      <c r="AF636" s="115"/>
      <c r="AG636" s="56"/>
      <c r="AH636" s="441">
        <f>SUM(AH634,AH628,AH622,AH616,AH610)</f>
        <v>2916.666666666667</v>
      </c>
      <c r="AI636" s="216"/>
      <c r="AJ636" s="115"/>
      <c r="AK636" s="56"/>
      <c r="AL636" s="217">
        <f>SUM(AL621,AL603,AL597,AL627,AL633)</f>
        <v>0</v>
      </c>
      <c r="AM636" s="216"/>
      <c r="AN636" s="115"/>
      <c r="AO636" s="56"/>
      <c r="AP636" s="441">
        <f>SUM(AP634,AP628,AP622,AP616,AP610)</f>
        <v>2916.666666666667</v>
      </c>
      <c r="AQ636" s="216"/>
      <c r="AR636" s="115"/>
      <c r="AS636" s="56"/>
      <c r="AT636" s="441">
        <f>SUM(AT634,AT628,AT622,AT616,AT610)</f>
        <v>2916.666666666667</v>
      </c>
      <c r="AU636" s="216"/>
      <c r="AV636" s="115"/>
      <c r="AW636" s="56"/>
      <c r="AX636" s="441">
        <f>SUM(AX634,AX628,AX622,AX616,AX610)</f>
        <v>2916.666666666667</v>
      </c>
      <c r="AY636" s="216"/>
      <c r="AZ636" s="115"/>
      <c r="BA636" s="56"/>
      <c r="BB636" s="441">
        <f>SUM(BB634,BB628,BB622,BB616,BB610)</f>
        <v>2916.666666666667</v>
      </c>
      <c r="BC636" s="56"/>
      <c r="BD636" s="440">
        <f>SUM(BD634,BD628,BD622,BD616,BD610)</f>
        <v>67000</v>
      </c>
      <c r="BE636" s="440"/>
      <c r="BF636" s="440">
        <f>SUM(BF634,BF628,BF622,BF616,BF610)</f>
        <v>131019.1</v>
      </c>
      <c r="BG636" s="440"/>
      <c r="BH636" s="440">
        <f t="shared" ref="BH636" si="1319">SUM(BH634,BH628,BH622,BH616,BH610)</f>
        <v>0</v>
      </c>
      <c r="BI636" s="440"/>
      <c r="BJ636" s="440">
        <f t="shared" ref="BJ636" si="1320">SUM(BJ634,BJ628,BJ622,BJ616,BJ610)</f>
        <v>131019.1</v>
      </c>
      <c r="BK636" s="440"/>
      <c r="BL636" s="440">
        <f>SUM(BL634,BL628,BL622,BL616,BL610)</f>
        <v>43000</v>
      </c>
      <c r="BM636" s="130"/>
      <c r="BN636" s="440">
        <f>SUM(BN634,BN628,BN622,BN616,BN610)</f>
        <v>82278.210000000006</v>
      </c>
    </row>
    <row r="637" spans="1:66" s="27" customFormat="1" ht="5.0999999999999996" customHeight="1" x14ac:dyDescent="0.2">
      <c r="A637" s="170"/>
      <c r="B637" s="128"/>
      <c r="C637" s="32"/>
      <c r="F637" s="51"/>
      <c r="G637" s="226"/>
      <c r="H637" s="52"/>
      <c r="I637" s="154"/>
      <c r="J637" s="227"/>
      <c r="K637" s="226"/>
      <c r="L637" s="52"/>
      <c r="M637" s="154"/>
      <c r="N637" s="227"/>
      <c r="O637" s="226"/>
      <c r="P637" s="52"/>
      <c r="Q637" s="154"/>
      <c r="R637" s="227"/>
      <c r="S637" s="226"/>
      <c r="T637" s="52"/>
      <c r="U637" s="154"/>
      <c r="V637" s="227"/>
      <c r="W637" s="226"/>
      <c r="X637" s="52"/>
      <c r="Y637" s="154"/>
      <c r="Z637" s="227"/>
      <c r="AA637" s="226"/>
      <c r="AB637" s="52"/>
      <c r="AC637" s="154"/>
      <c r="AD637" s="227"/>
      <c r="AE637" s="226"/>
      <c r="AF637" s="52"/>
      <c r="AG637" s="154"/>
      <c r="AH637" s="227"/>
      <c r="AI637" s="226"/>
      <c r="AJ637" s="52"/>
      <c r="AK637" s="154"/>
      <c r="AL637" s="227"/>
      <c r="AM637" s="226"/>
      <c r="AN637" s="52"/>
      <c r="AO637" s="154"/>
      <c r="AP637" s="227"/>
      <c r="AQ637" s="226"/>
      <c r="AR637" s="52"/>
      <c r="AS637" s="154"/>
      <c r="AT637" s="227"/>
      <c r="AU637" s="226"/>
      <c r="AV637" s="52"/>
      <c r="AW637" s="154"/>
      <c r="AX637" s="227"/>
      <c r="AY637" s="226"/>
      <c r="AZ637" s="52"/>
      <c r="BA637" s="154"/>
      <c r="BB637" s="267"/>
      <c r="BC637" s="34"/>
      <c r="BD637" s="608"/>
      <c r="BE637" s="608"/>
      <c r="BF637" s="608"/>
      <c r="BG637" s="608"/>
      <c r="BH637" s="608"/>
      <c r="BI637" s="608"/>
      <c r="BJ637" s="608"/>
      <c r="BK637" s="608"/>
      <c r="BL637" s="608"/>
      <c r="BM637" s="131"/>
      <c r="BN637" s="608"/>
    </row>
    <row r="638" spans="1:66" s="409" customFormat="1" ht="12.75" customHeight="1" x14ac:dyDescent="0.2">
      <c r="A638" s="170"/>
      <c r="B638" s="128"/>
      <c r="C638" s="577">
        <f>'General Fund Budget Summary'!A148</f>
        <v>57600</v>
      </c>
      <c r="D638" s="600" t="str">
        <f>'General Fund Budget Summary'!B148</f>
        <v>Bad Debt</v>
      </c>
      <c r="E638" s="601"/>
      <c r="F638" s="602"/>
      <c r="G638" s="603"/>
      <c r="H638" s="604"/>
      <c r="I638" s="605"/>
      <c r="J638" s="606"/>
      <c r="K638" s="603"/>
      <c r="L638" s="604"/>
      <c r="M638" s="605"/>
      <c r="N638" s="606"/>
      <c r="O638" s="603"/>
      <c r="P638" s="604"/>
      <c r="Q638" s="605"/>
      <c r="R638" s="606"/>
      <c r="S638" s="603"/>
      <c r="T638" s="604"/>
      <c r="U638" s="605"/>
      <c r="V638" s="606"/>
      <c r="W638" s="603"/>
      <c r="X638" s="604"/>
      <c r="Y638" s="605"/>
      <c r="Z638" s="606"/>
      <c r="AA638" s="603"/>
      <c r="AB638" s="604"/>
      <c r="AC638" s="605"/>
      <c r="AD638" s="606"/>
      <c r="AE638" s="603"/>
      <c r="AF638" s="604"/>
      <c r="AG638" s="605"/>
      <c r="AH638" s="606"/>
      <c r="AI638" s="603"/>
      <c r="AJ638" s="604"/>
      <c r="AK638" s="605"/>
      <c r="AL638" s="606"/>
      <c r="AM638" s="603"/>
      <c r="AN638" s="604"/>
      <c r="AO638" s="605"/>
      <c r="AP638" s="606"/>
      <c r="AQ638" s="603"/>
      <c r="AR638" s="604"/>
      <c r="AS638" s="605"/>
      <c r="AT638" s="606"/>
      <c r="AU638" s="603"/>
      <c r="AV638" s="604"/>
      <c r="AW638" s="605"/>
      <c r="AX638" s="606"/>
      <c r="AY638" s="603"/>
      <c r="AZ638" s="604"/>
      <c r="BA638" s="605"/>
      <c r="BB638" s="607"/>
      <c r="BC638" s="34"/>
      <c r="BD638" s="608"/>
      <c r="BE638" s="608"/>
      <c r="BF638" s="608"/>
      <c r="BG638" s="608"/>
      <c r="BH638" s="608"/>
      <c r="BI638" s="608"/>
      <c r="BJ638" s="608"/>
      <c r="BK638" s="608"/>
      <c r="BL638" s="608"/>
      <c r="BM638" s="131"/>
      <c r="BN638" s="608"/>
    </row>
    <row r="639" spans="1:66" s="27" customFormat="1" ht="5.0999999999999996" customHeight="1" x14ac:dyDescent="0.2">
      <c r="A639" s="170"/>
      <c r="B639" s="128"/>
      <c r="C639" s="32"/>
      <c r="F639" s="51"/>
      <c r="G639" s="226"/>
      <c r="H639" s="52"/>
      <c r="I639" s="154"/>
      <c r="J639" s="227"/>
      <c r="K639" s="226"/>
      <c r="L639" s="52"/>
      <c r="M639" s="154"/>
      <c r="N639" s="227"/>
      <c r="O639" s="226"/>
      <c r="P639" s="52"/>
      <c r="Q639" s="154"/>
      <c r="R639" s="227"/>
      <c r="S639" s="226"/>
      <c r="T639" s="52"/>
      <c r="U639" s="154"/>
      <c r="V639" s="227"/>
      <c r="W639" s="226"/>
      <c r="X639" s="52"/>
      <c r="Y639" s="154"/>
      <c r="Z639" s="227"/>
      <c r="AA639" s="226"/>
      <c r="AB639" s="52"/>
      <c r="AC639" s="154"/>
      <c r="AD639" s="227"/>
      <c r="AE639" s="226"/>
      <c r="AF639" s="52"/>
      <c r="AG639" s="154"/>
      <c r="AH639" s="227"/>
      <c r="AI639" s="226"/>
      <c r="AJ639" s="52"/>
      <c r="AK639" s="154"/>
      <c r="AL639" s="227"/>
      <c r="AM639" s="226"/>
      <c r="AN639" s="52"/>
      <c r="AO639" s="154"/>
      <c r="AP639" s="227"/>
      <c r="AQ639" s="226"/>
      <c r="AR639" s="52"/>
      <c r="AS639" s="154"/>
      <c r="AT639" s="227"/>
      <c r="AU639" s="226"/>
      <c r="AV639" s="52"/>
      <c r="AW639" s="154"/>
      <c r="AX639" s="227"/>
      <c r="AY639" s="226"/>
      <c r="AZ639" s="52"/>
      <c r="BA639" s="154"/>
      <c r="BB639" s="267"/>
      <c r="BC639" s="34"/>
      <c r="BD639" s="608"/>
      <c r="BE639" s="608"/>
      <c r="BF639" s="608"/>
      <c r="BG639" s="608"/>
      <c r="BH639" s="608"/>
      <c r="BI639" s="608"/>
      <c r="BJ639" s="608"/>
      <c r="BK639" s="608"/>
      <c r="BL639" s="608"/>
      <c r="BM639" s="131"/>
      <c r="BN639" s="608"/>
    </row>
    <row r="640" spans="1:66" s="409" customFormat="1" x14ac:dyDescent="0.2">
      <c r="A640" s="170"/>
      <c r="B640" s="128"/>
      <c r="C640" s="734">
        <f>'General Fund Budget Summary'!A148</f>
        <v>57600</v>
      </c>
      <c r="D640" s="614"/>
      <c r="E640" s="614" t="str">
        <f>'General Fund Budget Summary'!B148</f>
        <v>Bad Debt</v>
      </c>
      <c r="F640" s="616"/>
      <c r="G640" s="617">
        <v>1</v>
      </c>
      <c r="H640" s="105"/>
      <c r="I640" s="618"/>
      <c r="J640" s="619">
        <f>I640*G640</f>
        <v>0</v>
      </c>
      <c r="K640" s="617"/>
      <c r="L640" s="248"/>
      <c r="M640" s="410"/>
      <c r="N640" s="212">
        <f>M640*K640</f>
        <v>0</v>
      </c>
      <c r="O640" s="211"/>
      <c r="P640" s="248"/>
      <c r="Q640" s="410"/>
      <c r="R640" s="212">
        <f>Q640*O640</f>
        <v>0</v>
      </c>
      <c r="S640" s="211"/>
      <c r="T640" s="248">
        <f>P640</f>
        <v>0</v>
      </c>
      <c r="U640" s="410"/>
      <c r="V640" s="212">
        <f>U640*S640</f>
        <v>0</v>
      </c>
      <c r="W640" s="211"/>
      <c r="X640" s="248"/>
      <c r="Y640" s="410"/>
      <c r="Z640" s="212">
        <f>Y640*W640</f>
        <v>0</v>
      </c>
      <c r="AA640" s="211"/>
      <c r="AB640" s="248">
        <f>X640</f>
        <v>0</v>
      </c>
      <c r="AC640" s="410"/>
      <c r="AD640" s="212">
        <f>AC640*AA640</f>
        <v>0</v>
      </c>
      <c r="AE640" s="211"/>
      <c r="AF640" s="248">
        <f>AB640</f>
        <v>0</v>
      </c>
      <c r="AG640" s="410"/>
      <c r="AH640" s="212">
        <f>AG640*AE640</f>
        <v>0</v>
      </c>
      <c r="AI640" s="211"/>
      <c r="AJ640" s="248">
        <f>AF640</f>
        <v>0</v>
      </c>
      <c r="AK640" s="410"/>
      <c r="AL640" s="212">
        <f>AK640*AI640</f>
        <v>0</v>
      </c>
      <c r="AM640" s="211"/>
      <c r="AN640" s="248">
        <f>AJ640</f>
        <v>0</v>
      </c>
      <c r="AO640" s="410"/>
      <c r="AP640" s="212">
        <f>AO640*AM640</f>
        <v>0</v>
      </c>
      <c r="AQ640" s="211"/>
      <c r="AR640" s="248">
        <f>AN640</f>
        <v>0</v>
      </c>
      <c r="AS640" s="410"/>
      <c r="AT640" s="212">
        <f>AS640*AQ640</f>
        <v>0</v>
      </c>
      <c r="AU640" s="211"/>
      <c r="AV640" s="248">
        <f>AR640</f>
        <v>0</v>
      </c>
      <c r="AW640" s="410"/>
      <c r="AX640" s="212">
        <f>AW640*AU640</f>
        <v>0</v>
      </c>
      <c r="AY640" s="211"/>
      <c r="AZ640" s="248">
        <f>AV640</f>
        <v>0</v>
      </c>
      <c r="BA640" s="618"/>
      <c r="BB640" s="620">
        <f>BA640*AY640</f>
        <v>0</v>
      </c>
      <c r="BC640" s="34"/>
      <c r="BD640" s="621">
        <f>SUM(BB640,AX640,AT640,AP640,AL640,AH640,AD640,Z640,R640,N640,J640,V640,)</f>
        <v>0</v>
      </c>
      <c r="BE640" s="608"/>
      <c r="BF640" s="621">
        <v>0</v>
      </c>
      <c r="BG640" s="608"/>
      <c r="BH640" s="621">
        <v>0</v>
      </c>
      <c r="BI640" s="608"/>
      <c r="BJ640" s="621">
        <v>0</v>
      </c>
      <c r="BK640" s="608"/>
      <c r="BL640" s="621">
        <v>0</v>
      </c>
      <c r="BM640" s="131"/>
      <c r="BN640" s="621">
        <v>3757.47</v>
      </c>
    </row>
    <row r="641" spans="1:68" s="409" customFormat="1" x14ac:dyDescent="0.2">
      <c r="A641" s="170"/>
      <c r="B641" s="128"/>
      <c r="C641" s="41"/>
      <c r="D641" s="42"/>
      <c r="E641" s="461"/>
      <c r="F641" s="616"/>
      <c r="G641" s="617"/>
      <c r="H641" s="591"/>
      <c r="I641" s="618"/>
      <c r="J641" s="619">
        <f>I641*G641</f>
        <v>0</v>
      </c>
      <c r="K641" s="617"/>
      <c r="L641" s="248"/>
      <c r="M641" s="592"/>
      <c r="N641" s="593">
        <f>M641*K641</f>
        <v>0</v>
      </c>
      <c r="O641" s="590"/>
      <c r="P641" s="594"/>
      <c r="Q641" s="592"/>
      <c r="R641" s="593">
        <f>Q641*O641</f>
        <v>0</v>
      </c>
      <c r="S641" s="590"/>
      <c r="T641" s="594">
        <f>P641</f>
        <v>0</v>
      </c>
      <c r="U641" s="592"/>
      <c r="V641" s="593">
        <f>U641*S641</f>
        <v>0</v>
      </c>
      <c r="W641" s="590"/>
      <c r="X641" s="594"/>
      <c r="Y641" s="592"/>
      <c r="Z641" s="593">
        <f>Y641*W641</f>
        <v>0</v>
      </c>
      <c r="AA641" s="590"/>
      <c r="AB641" s="594">
        <f>X641</f>
        <v>0</v>
      </c>
      <c r="AC641" s="592"/>
      <c r="AD641" s="593">
        <f>AC641*AA641</f>
        <v>0</v>
      </c>
      <c r="AE641" s="590"/>
      <c r="AF641" s="594">
        <f>AB641</f>
        <v>0</v>
      </c>
      <c r="AG641" s="592"/>
      <c r="AH641" s="593">
        <f>AG641*AE641</f>
        <v>0</v>
      </c>
      <c r="AI641" s="590"/>
      <c r="AJ641" s="594">
        <f>AF641</f>
        <v>0</v>
      </c>
      <c r="AK641" s="592"/>
      <c r="AL641" s="593">
        <f>AK641*AI641</f>
        <v>0</v>
      </c>
      <c r="AM641" s="590"/>
      <c r="AN641" s="594">
        <f>AJ641</f>
        <v>0</v>
      </c>
      <c r="AO641" s="592"/>
      <c r="AP641" s="593">
        <f>AO641*AM641</f>
        <v>0</v>
      </c>
      <c r="AQ641" s="590"/>
      <c r="AR641" s="594">
        <f>AN641</f>
        <v>0</v>
      </c>
      <c r="AS641" s="592"/>
      <c r="AT641" s="593">
        <f>AS641*AQ641</f>
        <v>0</v>
      </c>
      <c r="AU641" s="590"/>
      <c r="AV641" s="594">
        <f>AR641</f>
        <v>0</v>
      </c>
      <c r="AW641" s="592"/>
      <c r="AX641" s="593">
        <f>AW641*AU641</f>
        <v>0</v>
      </c>
      <c r="AY641" s="590"/>
      <c r="AZ641" s="594">
        <f>AV641</f>
        <v>0</v>
      </c>
      <c r="BA641" s="618"/>
      <c r="BB641" s="620">
        <f>BA641*AY641</f>
        <v>0</v>
      </c>
      <c r="BC641" s="34"/>
      <c r="BD641" s="622">
        <f>SUM(BB641,AX641,AT641,AP641,AL641,AH641,AD641,Z641,R641,N641,J641,V641,)</f>
        <v>0</v>
      </c>
      <c r="BE641" s="623"/>
      <c r="BF641" s="622">
        <v>0</v>
      </c>
      <c r="BG641" s="623"/>
      <c r="BH641" s="622">
        <v>0</v>
      </c>
      <c r="BI641" s="623"/>
      <c r="BJ641" s="622">
        <v>0</v>
      </c>
      <c r="BK641" s="623"/>
      <c r="BL641" s="622">
        <v>0</v>
      </c>
      <c r="BM641" s="131"/>
      <c r="BN641" s="622"/>
    </row>
    <row r="642" spans="1:68" s="409" customFormat="1" x14ac:dyDescent="0.2">
      <c r="A642" s="170"/>
      <c r="B642" s="128"/>
      <c r="C642" s="41"/>
      <c r="D642" s="42"/>
      <c r="E642" s="42"/>
      <c r="F642" s="616"/>
      <c r="G642" s="617"/>
      <c r="H642" s="106"/>
      <c r="I642" s="618"/>
      <c r="J642" s="619">
        <f>I642*G642</f>
        <v>0</v>
      </c>
      <c r="K642" s="617"/>
      <c r="L642" s="248"/>
      <c r="M642" s="411"/>
      <c r="N642" s="214">
        <f>M642*K642</f>
        <v>0</v>
      </c>
      <c r="O642" s="213"/>
      <c r="P642" s="249"/>
      <c r="Q642" s="411"/>
      <c r="R642" s="214">
        <f>Q642*O642</f>
        <v>0</v>
      </c>
      <c r="S642" s="213"/>
      <c r="T642" s="249">
        <f>P642</f>
        <v>0</v>
      </c>
      <c r="U642" s="411"/>
      <c r="V642" s="214">
        <f>U642*S642</f>
        <v>0</v>
      </c>
      <c r="W642" s="213"/>
      <c r="X642" s="249"/>
      <c r="Y642" s="411"/>
      <c r="Z642" s="214">
        <f>Y642*W642</f>
        <v>0</v>
      </c>
      <c r="AA642" s="213"/>
      <c r="AB642" s="249">
        <f>X642</f>
        <v>0</v>
      </c>
      <c r="AC642" s="411"/>
      <c r="AD642" s="214">
        <f>AC642*AA642</f>
        <v>0</v>
      </c>
      <c r="AE642" s="213"/>
      <c r="AF642" s="249">
        <f>AB642</f>
        <v>0</v>
      </c>
      <c r="AG642" s="411"/>
      <c r="AH642" s="214">
        <f>AG642*AE642</f>
        <v>0</v>
      </c>
      <c r="AI642" s="213"/>
      <c r="AJ642" s="249">
        <f>AF642</f>
        <v>0</v>
      </c>
      <c r="AK642" s="411"/>
      <c r="AL642" s="214">
        <f>AK642*AI642</f>
        <v>0</v>
      </c>
      <c r="AM642" s="213"/>
      <c r="AN642" s="249">
        <f>AJ642</f>
        <v>0</v>
      </c>
      <c r="AO642" s="411"/>
      <c r="AP642" s="214">
        <f>AO642*AM642</f>
        <v>0</v>
      </c>
      <c r="AQ642" s="213"/>
      <c r="AR642" s="249">
        <f>AN642</f>
        <v>0</v>
      </c>
      <c r="AS642" s="411"/>
      <c r="AT642" s="214">
        <f>AS642*AQ642</f>
        <v>0</v>
      </c>
      <c r="AU642" s="213"/>
      <c r="AV642" s="249">
        <f>AR642</f>
        <v>0</v>
      </c>
      <c r="AW642" s="411"/>
      <c r="AX642" s="214">
        <f>AW642*AU642</f>
        <v>0</v>
      </c>
      <c r="AY642" s="213"/>
      <c r="AZ642" s="249">
        <f>AV642</f>
        <v>0</v>
      </c>
      <c r="BA642" s="618"/>
      <c r="BB642" s="620">
        <f>BA642*AY642</f>
        <v>0</v>
      </c>
      <c r="BC642" s="34"/>
      <c r="BD642" s="622">
        <f>SUM(BB642,AX642,AT642,AP642,AL642,AH642,AD642,Z642,R642,N642,J642,V642,)</f>
        <v>0</v>
      </c>
      <c r="BE642" s="623"/>
      <c r="BF642" s="622">
        <v>0</v>
      </c>
      <c r="BG642" s="623"/>
      <c r="BH642" s="622">
        <v>0</v>
      </c>
      <c r="BI642" s="623"/>
      <c r="BJ642" s="622">
        <v>0</v>
      </c>
      <c r="BK642" s="623"/>
      <c r="BL642" s="622">
        <v>0</v>
      </c>
      <c r="BM642" s="131"/>
      <c r="BN642" s="622"/>
    </row>
    <row r="643" spans="1:68" s="409" customFormat="1" x14ac:dyDescent="0.2">
      <c r="A643" s="170"/>
      <c r="B643" s="128"/>
      <c r="C643" s="41"/>
      <c r="D643" s="42"/>
      <c r="E643" s="42"/>
      <c r="F643" s="616"/>
      <c r="G643" s="617"/>
      <c r="H643" s="106"/>
      <c r="I643" s="618"/>
      <c r="J643" s="619">
        <f>G643*I643</f>
        <v>0</v>
      </c>
      <c r="K643" s="617"/>
      <c r="L643" s="248"/>
      <c r="M643" s="411"/>
      <c r="N643" s="214">
        <f>M643*K643</f>
        <v>0</v>
      </c>
      <c r="O643" s="213"/>
      <c r="P643" s="249"/>
      <c r="Q643" s="411"/>
      <c r="R643" s="214">
        <f>Q643*O643</f>
        <v>0</v>
      </c>
      <c r="S643" s="213"/>
      <c r="T643" s="249">
        <f>P643</f>
        <v>0</v>
      </c>
      <c r="U643" s="411"/>
      <c r="V643" s="214">
        <f>U643*S643</f>
        <v>0</v>
      </c>
      <c r="W643" s="213"/>
      <c r="X643" s="249"/>
      <c r="Y643" s="411"/>
      <c r="Z643" s="214">
        <f>Y643*W643</f>
        <v>0</v>
      </c>
      <c r="AA643" s="213"/>
      <c r="AB643" s="249">
        <f>X643</f>
        <v>0</v>
      </c>
      <c r="AC643" s="411"/>
      <c r="AD643" s="214">
        <f>AC643*AA643</f>
        <v>0</v>
      </c>
      <c r="AE643" s="213"/>
      <c r="AF643" s="249">
        <f>AB643</f>
        <v>0</v>
      </c>
      <c r="AG643" s="411"/>
      <c r="AH643" s="214">
        <f>AG643*AE643</f>
        <v>0</v>
      </c>
      <c r="AI643" s="213"/>
      <c r="AJ643" s="249">
        <f>AF643</f>
        <v>0</v>
      </c>
      <c r="AK643" s="411"/>
      <c r="AL643" s="214">
        <f>AK643*AI643</f>
        <v>0</v>
      </c>
      <c r="AM643" s="213"/>
      <c r="AN643" s="249">
        <f>AJ643</f>
        <v>0</v>
      </c>
      <c r="AO643" s="411"/>
      <c r="AP643" s="214">
        <f>AO643*AM643</f>
        <v>0</v>
      </c>
      <c r="AQ643" s="213"/>
      <c r="AR643" s="249">
        <f>AN643</f>
        <v>0</v>
      </c>
      <c r="AS643" s="411"/>
      <c r="AT643" s="214">
        <f>AS643*AQ643</f>
        <v>0</v>
      </c>
      <c r="AU643" s="213"/>
      <c r="AV643" s="249">
        <f>AR643</f>
        <v>0</v>
      </c>
      <c r="AW643" s="411"/>
      <c r="AX643" s="214">
        <f>AW643*AU643</f>
        <v>0</v>
      </c>
      <c r="AY643" s="213"/>
      <c r="AZ643" s="249">
        <f>AV643</f>
        <v>0</v>
      </c>
      <c r="BA643" s="618"/>
      <c r="BB643" s="620">
        <f>AY643*BA643</f>
        <v>0</v>
      </c>
      <c r="BC643" s="34"/>
      <c r="BD643" s="622">
        <f>SUM(BB643,AX643,AT643,AP643,AL643,AH643,AD643,Z643,R643,N643,J643,V643,)</f>
        <v>0</v>
      </c>
      <c r="BE643" s="623"/>
      <c r="BF643" s="622">
        <v>0</v>
      </c>
      <c r="BG643" s="623"/>
      <c r="BH643" s="622">
        <v>0</v>
      </c>
      <c r="BI643" s="623"/>
      <c r="BJ643" s="622">
        <v>0</v>
      </c>
      <c r="BK643" s="623"/>
      <c r="BL643" s="622">
        <v>0</v>
      </c>
      <c r="BM643" s="131"/>
      <c r="BN643" s="622"/>
    </row>
    <row r="644" spans="1:68" s="409" customFormat="1" x14ac:dyDescent="0.2">
      <c r="A644" s="170"/>
      <c r="B644" s="128"/>
      <c r="C644" s="48"/>
      <c r="D644" s="43"/>
      <c r="E644" s="43"/>
      <c r="F644" s="624"/>
      <c r="G644" s="581"/>
      <c r="H644" s="582"/>
      <c r="I644" s="104" t="s">
        <v>132</v>
      </c>
      <c r="J644" s="634">
        <f>SUM(J640:J643)</f>
        <v>0</v>
      </c>
      <c r="K644" s="581"/>
      <c r="L644" s="582"/>
      <c r="M644" s="104" t="s">
        <v>118</v>
      </c>
      <c r="N644" s="619">
        <f>SUM(N640:N643)</f>
        <v>0</v>
      </c>
      <c r="O644" s="581"/>
      <c r="P644" s="582"/>
      <c r="Q644" s="625" t="s">
        <v>119</v>
      </c>
      <c r="R644" s="619">
        <f>SUM(R640:R643)</f>
        <v>0</v>
      </c>
      <c r="S644" s="581"/>
      <c r="T644" s="582"/>
      <c r="U644" s="625" t="s">
        <v>120</v>
      </c>
      <c r="V644" s="619">
        <f>SUM(V640:V643)</f>
        <v>0</v>
      </c>
      <c r="W644" s="581"/>
      <c r="X644" s="582"/>
      <c r="Y644" s="625" t="s">
        <v>121</v>
      </c>
      <c r="Z644" s="619">
        <f>SUM(Z640:Z643)</f>
        <v>0</v>
      </c>
      <c r="AA644" s="581"/>
      <c r="AB644" s="582"/>
      <c r="AC644" s="625" t="s">
        <v>122</v>
      </c>
      <c r="AD644" s="619">
        <f>SUM(AD640:AD643)</f>
        <v>0</v>
      </c>
      <c r="AE644" s="581"/>
      <c r="AF644" s="582"/>
      <c r="AG644" s="625" t="s">
        <v>123</v>
      </c>
      <c r="AH644" s="619">
        <f>SUM(AH640:AH643)</f>
        <v>0</v>
      </c>
      <c r="AI644" s="581"/>
      <c r="AJ644" s="582"/>
      <c r="AK644" s="625" t="s">
        <v>124</v>
      </c>
      <c r="AL644" s="619">
        <f>SUM(AL640:AL643)</f>
        <v>0</v>
      </c>
      <c r="AM644" s="581"/>
      <c r="AN644" s="582"/>
      <c r="AO644" s="625" t="s">
        <v>125</v>
      </c>
      <c r="AP644" s="619">
        <f>SUM(AP640:AP643)</f>
        <v>0</v>
      </c>
      <c r="AQ644" s="581"/>
      <c r="AR644" s="582"/>
      <c r="AS644" s="625" t="s">
        <v>126</v>
      </c>
      <c r="AT644" s="619">
        <f>SUM(AT640:AT643)</f>
        <v>0</v>
      </c>
      <c r="AU644" s="581"/>
      <c r="AV644" s="582"/>
      <c r="AW644" s="625" t="s">
        <v>127</v>
      </c>
      <c r="AX644" s="619">
        <f>SUM(AX640:AX643)</f>
        <v>0</v>
      </c>
      <c r="AY644" s="581"/>
      <c r="AZ644" s="582"/>
      <c r="BA644" s="625" t="s">
        <v>128</v>
      </c>
      <c r="BB644" s="620">
        <f>SUM(BB640:BB643)</f>
        <v>0</v>
      </c>
      <c r="BC644" s="34"/>
      <c r="BD644" s="57">
        <f>SUM(BD640:BD643)</f>
        <v>0</v>
      </c>
      <c r="BE644" s="608"/>
      <c r="BF644" s="626">
        <v>0</v>
      </c>
      <c r="BG644" s="608"/>
      <c r="BH644" s="626">
        <v>0</v>
      </c>
      <c r="BI644" s="608"/>
      <c r="BJ644" s="57">
        <v>0</v>
      </c>
      <c r="BK644" s="608"/>
      <c r="BL644" s="57">
        <v>0</v>
      </c>
      <c r="BM644" s="131"/>
      <c r="BN644" s="57">
        <f>SUM(BN640:BN643)</f>
        <v>3757.47</v>
      </c>
    </row>
    <row r="645" spans="1:68" s="27" customFormat="1" ht="5.0999999999999996" customHeight="1" x14ac:dyDescent="0.2">
      <c r="A645" s="170"/>
      <c r="B645" s="128"/>
      <c r="C645" s="32"/>
      <c r="F645" s="51"/>
      <c r="G645" s="226"/>
      <c r="H645" s="52"/>
      <c r="I645" s="154"/>
      <c r="J645" s="227"/>
      <c r="K645" s="226"/>
      <c r="L645" s="52"/>
      <c r="M645" s="154"/>
      <c r="N645" s="227"/>
      <c r="O645" s="226"/>
      <c r="P645" s="52"/>
      <c r="Q645" s="154"/>
      <c r="R645" s="227"/>
      <c r="S645" s="226"/>
      <c r="T645" s="52"/>
      <c r="U645" s="154"/>
      <c r="V645" s="227"/>
      <c r="W645" s="226"/>
      <c r="X645" s="52"/>
      <c r="Y645" s="154"/>
      <c r="Z645" s="227"/>
      <c r="AA645" s="226"/>
      <c r="AB645" s="52"/>
      <c r="AC645" s="154"/>
      <c r="AD645" s="227"/>
      <c r="AE645" s="226"/>
      <c r="AF645" s="52"/>
      <c r="AG645" s="154"/>
      <c r="AH645" s="227"/>
      <c r="AI645" s="226"/>
      <c r="AJ645" s="52"/>
      <c r="AK645" s="154"/>
      <c r="AL645" s="227"/>
      <c r="AM645" s="226"/>
      <c r="AN645" s="52"/>
      <c r="AO645" s="154"/>
      <c r="AP645" s="227"/>
      <c r="AQ645" s="226"/>
      <c r="AR645" s="52"/>
      <c r="AS645" s="154"/>
      <c r="AT645" s="227"/>
      <c r="AU645" s="226"/>
      <c r="AV645" s="52"/>
      <c r="AW645" s="154"/>
      <c r="AX645" s="227"/>
      <c r="AY645" s="226"/>
      <c r="AZ645" s="52"/>
      <c r="BA645" s="154"/>
      <c r="BB645" s="267"/>
      <c r="BC645" s="34"/>
      <c r="BD645" s="608"/>
      <c r="BE645" s="608"/>
      <c r="BF645" s="608"/>
      <c r="BG645" s="608"/>
      <c r="BH645" s="608"/>
      <c r="BI645" s="608"/>
      <c r="BJ645" s="608"/>
      <c r="BK645" s="608"/>
      <c r="BL645" s="608"/>
      <c r="BM645" s="131"/>
      <c r="BN645" s="608"/>
    </row>
    <row r="646" spans="1:68" s="116" customFormat="1" ht="15" x14ac:dyDescent="0.25">
      <c r="A646" s="171"/>
      <c r="B646" s="129"/>
      <c r="C646" s="113"/>
      <c r="D646" s="114"/>
      <c r="E646" s="114"/>
      <c r="F646" s="238" t="s">
        <v>552</v>
      </c>
      <c r="G646" s="216"/>
      <c r="H646" s="115"/>
      <c r="I646" s="56"/>
      <c r="J646" s="441">
        <f>J644</f>
        <v>0</v>
      </c>
      <c r="K646" s="216"/>
      <c r="L646" s="115"/>
      <c r="M646" s="56"/>
      <c r="N646" s="441">
        <f>N644</f>
        <v>0</v>
      </c>
      <c r="O646" s="216"/>
      <c r="P646" s="115"/>
      <c r="Q646" s="56"/>
      <c r="R646" s="441">
        <f>R644</f>
        <v>0</v>
      </c>
      <c r="S646" s="216"/>
      <c r="T646" s="115"/>
      <c r="U646" s="56"/>
      <c r="V646" s="441">
        <f>V644</f>
        <v>0</v>
      </c>
      <c r="W646" s="216"/>
      <c r="X646" s="115"/>
      <c r="Y646" s="56"/>
      <c r="Z646" s="441">
        <f>Z644</f>
        <v>0</v>
      </c>
      <c r="AA646" s="216"/>
      <c r="AB646" s="115"/>
      <c r="AC646" s="56"/>
      <c r="AD646" s="441">
        <f>AD644</f>
        <v>0</v>
      </c>
      <c r="AE646" s="216"/>
      <c r="AF646" s="115"/>
      <c r="AG646" s="56"/>
      <c r="AH646" s="441">
        <f>AH644</f>
        <v>0</v>
      </c>
      <c r="AI646" s="216"/>
      <c r="AJ646" s="115"/>
      <c r="AK646" s="56"/>
      <c r="AL646" s="441">
        <f>AL644</f>
        <v>0</v>
      </c>
      <c r="AM646" s="216"/>
      <c r="AN646" s="115"/>
      <c r="AO646" s="56"/>
      <c r="AP646" s="441">
        <f>AP644</f>
        <v>0</v>
      </c>
      <c r="AQ646" s="216"/>
      <c r="AR646" s="115"/>
      <c r="AS646" s="56"/>
      <c r="AT646" s="441">
        <f>AT644</f>
        <v>0</v>
      </c>
      <c r="AU646" s="216"/>
      <c r="AV646" s="115"/>
      <c r="AW646" s="56"/>
      <c r="AX646" s="441">
        <f>AX644</f>
        <v>0</v>
      </c>
      <c r="AY646" s="216"/>
      <c r="AZ646" s="115"/>
      <c r="BA646" s="56"/>
      <c r="BB646" s="441">
        <f>BB644</f>
        <v>0</v>
      </c>
      <c r="BC646" s="56"/>
      <c r="BD646" s="440">
        <f>BD644</f>
        <v>0</v>
      </c>
      <c r="BE646" s="440"/>
      <c r="BF646" s="440">
        <v>0</v>
      </c>
      <c r="BG646" s="440"/>
      <c r="BH646" s="440">
        <v>0</v>
      </c>
      <c r="BI646" s="440"/>
      <c r="BJ646" s="440">
        <v>0</v>
      </c>
      <c r="BK646" s="440"/>
      <c r="BL646" s="440">
        <v>0</v>
      </c>
      <c r="BM646" s="130"/>
      <c r="BN646" s="440">
        <f>BN644</f>
        <v>3757.47</v>
      </c>
    </row>
    <row r="647" spans="1:68" s="116" customFormat="1" ht="5.0999999999999996" customHeight="1" x14ac:dyDescent="0.25">
      <c r="A647" s="171"/>
      <c r="B647" s="129"/>
      <c r="C647" s="113"/>
      <c r="D647" s="114"/>
      <c r="E647" s="114"/>
      <c r="F647" s="238"/>
      <c r="G647" s="216"/>
      <c r="H647" s="115"/>
      <c r="I647" s="56"/>
      <c r="J647" s="441"/>
      <c r="K647" s="216"/>
      <c r="L647" s="115"/>
      <c r="M647" s="56"/>
      <c r="N647" s="441"/>
      <c r="O647" s="216"/>
      <c r="P647" s="115"/>
      <c r="Q647" s="56"/>
      <c r="R647" s="441"/>
      <c r="S647" s="216"/>
      <c r="T647" s="115"/>
      <c r="U647" s="56"/>
      <c r="V647" s="441"/>
      <c r="W647" s="216"/>
      <c r="X647" s="115"/>
      <c r="Y647" s="56"/>
      <c r="Z647" s="441"/>
      <c r="AA647" s="216"/>
      <c r="AB647" s="115"/>
      <c r="AC647" s="56"/>
      <c r="AD647" s="441"/>
      <c r="AE647" s="216"/>
      <c r="AF647" s="115"/>
      <c r="AG647" s="56"/>
      <c r="AH647" s="441"/>
      <c r="AI647" s="216"/>
      <c r="AJ647" s="115"/>
      <c r="AK647" s="56"/>
      <c r="AL647" s="217"/>
      <c r="AM647" s="216"/>
      <c r="AN647" s="115"/>
      <c r="AO647" s="56"/>
      <c r="AP647" s="441"/>
      <c r="AQ647" s="216"/>
      <c r="AR647" s="115"/>
      <c r="AS647" s="56"/>
      <c r="AT647" s="441"/>
      <c r="AU647" s="216"/>
      <c r="AV647" s="115"/>
      <c r="AW647" s="56"/>
      <c r="AX647" s="441"/>
      <c r="AY647" s="216"/>
      <c r="AZ647" s="115"/>
      <c r="BA647" s="56"/>
      <c r="BB647" s="441"/>
      <c r="BC647" s="56"/>
      <c r="BD647" s="440"/>
      <c r="BE647" s="117"/>
      <c r="BF647" s="172"/>
      <c r="BG647" s="117"/>
      <c r="BH647" s="172"/>
      <c r="BI647" s="117"/>
      <c r="BJ647" s="440"/>
      <c r="BK647" s="117"/>
      <c r="BL647" s="440"/>
      <c r="BM647" s="130"/>
      <c r="BN647" s="172"/>
    </row>
    <row r="648" spans="1:68" s="409" customFormat="1" ht="12.75" customHeight="1" x14ac:dyDescent="0.2">
      <c r="A648" s="170"/>
      <c r="B648" s="128"/>
      <c r="C648" s="577">
        <f>'General Fund Budget Summary'!A149</f>
        <v>57700</v>
      </c>
      <c r="D648" s="600" t="str">
        <f>'General Fund Budget Summary'!B149</f>
        <v>Depreciation Expense</v>
      </c>
      <c r="E648" s="601"/>
      <c r="F648" s="602"/>
      <c r="G648" s="603"/>
      <c r="H648" s="604"/>
      <c r="I648" s="605"/>
      <c r="J648" s="606"/>
      <c r="K648" s="603"/>
      <c r="L648" s="604"/>
      <c r="M648" s="605"/>
      <c r="N648" s="606"/>
      <c r="O648" s="603"/>
      <c r="P648" s="604"/>
      <c r="Q648" s="605"/>
      <c r="R648" s="606"/>
      <c r="S648" s="603"/>
      <c r="T648" s="604"/>
      <c r="U648" s="605"/>
      <c r="V648" s="606"/>
      <c r="W648" s="603"/>
      <c r="X648" s="604"/>
      <c r="Y648" s="605"/>
      <c r="Z648" s="606"/>
      <c r="AA648" s="603"/>
      <c r="AB648" s="604"/>
      <c r="AC648" s="605"/>
      <c r="AD648" s="606"/>
      <c r="AE648" s="603"/>
      <c r="AF648" s="604"/>
      <c r="AG648" s="605"/>
      <c r="AH648" s="606"/>
      <c r="AI648" s="603"/>
      <c r="AJ648" s="604"/>
      <c r="AK648" s="605"/>
      <c r="AL648" s="606"/>
      <c r="AM648" s="603"/>
      <c r="AN648" s="604"/>
      <c r="AO648" s="605"/>
      <c r="AP648" s="606"/>
      <c r="AQ648" s="603"/>
      <c r="AR648" s="604"/>
      <c r="AS648" s="605"/>
      <c r="AT648" s="606"/>
      <c r="AU648" s="603"/>
      <c r="AV648" s="604"/>
      <c r="AW648" s="605"/>
      <c r="AX648" s="606"/>
      <c r="AY648" s="603"/>
      <c r="AZ648" s="604"/>
      <c r="BA648" s="605"/>
      <c r="BB648" s="607"/>
      <c r="BC648" s="34"/>
      <c r="BD648" s="608"/>
      <c r="BE648" s="608"/>
      <c r="BF648" s="608"/>
      <c r="BG648" s="608"/>
      <c r="BH648" s="608"/>
      <c r="BI648" s="608"/>
      <c r="BJ648" s="608"/>
      <c r="BK648" s="608"/>
      <c r="BL648" s="608"/>
      <c r="BM648" s="131"/>
      <c r="BN648" s="608"/>
    </row>
    <row r="649" spans="1:68" s="27" customFormat="1" ht="5.0999999999999996" customHeight="1" x14ac:dyDescent="0.2">
      <c r="A649" s="170"/>
      <c r="B649" s="128"/>
      <c r="C649" s="32"/>
      <c r="F649" s="51"/>
      <c r="G649" s="226"/>
      <c r="H649" s="52"/>
      <c r="I649" s="154"/>
      <c r="J649" s="227"/>
      <c r="K649" s="226"/>
      <c r="L649" s="52"/>
      <c r="M649" s="154"/>
      <c r="N649" s="227"/>
      <c r="O649" s="226"/>
      <c r="P649" s="52"/>
      <c r="Q649" s="154"/>
      <c r="R649" s="227"/>
      <c r="S649" s="226"/>
      <c r="T649" s="52"/>
      <c r="U649" s="154"/>
      <c r="V649" s="227"/>
      <c r="W649" s="226"/>
      <c r="X649" s="52"/>
      <c r="Y649" s="154"/>
      <c r="Z649" s="227"/>
      <c r="AA649" s="226"/>
      <c r="AB649" s="52"/>
      <c r="AC649" s="154"/>
      <c r="AD649" s="227"/>
      <c r="AE649" s="226"/>
      <c r="AF649" s="52"/>
      <c r="AG649" s="154"/>
      <c r="AH649" s="227"/>
      <c r="AI649" s="226"/>
      <c r="AJ649" s="52"/>
      <c r="AK649" s="154"/>
      <c r="AL649" s="227"/>
      <c r="AM649" s="226"/>
      <c r="AN649" s="52"/>
      <c r="AO649" s="154"/>
      <c r="AP649" s="227"/>
      <c r="AQ649" s="226"/>
      <c r="AR649" s="52"/>
      <c r="AS649" s="154"/>
      <c r="AT649" s="227"/>
      <c r="AU649" s="226"/>
      <c r="AV649" s="52"/>
      <c r="AW649" s="154"/>
      <c r="AX649" s="227"/>
      <c r="AY649" s="226"/>
      <c r="AZ649" s="52"/>
      <c r="BA649" s="154"/>
      <c r="BB649" s="267"/>
      <c r="BC649" s="34"/>
      <c r="BD649" s="608"/>
      <c r="BE649" s="608"/>
      <c r="BF649" s="608"/>
      <c r="BG649" s="608"/>
      <c r="BH649" s="608"/>
      <c r="BI649" s="608"/>
      <c r="BJ649" s="608"/>
      <c r="BK649" s="608"/>
      <c r="BL649" s="608"/>
      <c r="BM649" s="131"/>
      <c r="BN649" s="608"/>
    </row>
    <row r="650" spans="1:68" s="409" customFormat="1" x14ac:dyDescent="0.2">
      <c r="A650" s="170"/>
      <c r="B650" s="128"/>
      <c r="C650" s="614">
        <f>'General Fund Budget Summary'!A149</f>
        <v>57700</v>
      </c>
      <c r="D650" s="614"/>
      <c r="E650" s="614" t="str">
        <f>'General Fund Budget Summary'!B149</f>
        <v>Depreciation Expense</v>
      </c>
      <c r="F650" s="616"/>
      <c r="G650" s="617">
        <v>1</v>
      </c>
      <c r="H650" s="105"/>
      <c r="I650" s="618">
        <v>0</v>
      </c>
      <c r="J650" s="619">
        <f>I650*G650</f>
        <v>0</v>
      </c>
      <c r="K650" s="617"/>
      <c r="L650" s="248">
        <f>H650</f>
        <v>0</v>
      </c>
      <c r="M650" s="410"/>
      <c r="N650" s="212">
        <f>M650*K650</f>
        <v>0</v>
      </c>
      <c r="O650" s="211"/>
      <c r="P650" s="248"/>
      <c r="Q650" s="410"/>
      <c r="R650" s="212">
        <f>Q650*O650</f>
        <v>0</v>
      </c>
      <c r="S650" s="211"/>
      <c r="T650" s="248">
        <f>P650</f>
        <v>0</v>
      </c>
      <c r="U650" s="410"/>
      <c r="V650" s="212">
        <f>U650*S650</f>
        <v>0</v>
      </c>
      <c r="W650" s="211"/>
      <c r="X650" s="248"/>
      <c r="Y650" s="410"/>
      <c r="Z650" s="212">
        <f>Y650*W650</f>
        <v>0</v>
      </c>
      <c r="AA650" s="211"/>
      <c r="AB650" s="248">
        <f>X650</f>
        <v>0</v>
      </c>
      <c r="AC650" s="410"/>
      <c r="AD650" s="212">
        <f>AC650*AA650</f>
        <v>0</v>
      </c>
      <c r="AE650" s="211"/>
      <c r="AF650" s="248">
        <f>AB650</f>
        <v>0</v>
      </c>
      <c r="AG650" s="410"/>
      <c r="AH650" s="212">
        <f>AG650*AE650</f>
        <v>0</v>
      </c>
      <c r="AI650" s="211"/>
      <c r="AJ650" s="248">
        <f>AF650</f>
        <v>0</v>
      </c>
      <c r="AK650" s="410"/>
      <c r="AL650" s="212">
        <f>AK650*AI650</f>
        <v>0</v>
      </c>
      <c r="AM650" s="211"/>
      <c r="AN650" s="248">
        <f>AJ650</f>
        <v>0</v>
      </c>
      <c r="AO650" s="410"/>
      <c r="AP650" s="212">
        <f>AO650*AM650</f>
        <v>0</v>
      </c>
      <c r="AQ650" s="211"/>
      <c r="AR650" s="248">
        <f>AN650</f>
        <v>0</v>
      </c>
      <c r="AS650" s="410"/>
      <c r="AT650" s="212">
        <f>AS650*AQ650</f>
        <v>0</v>
      </c>
      <c r="AU650" s="211"/>
      <c r="AV650" s="248">
        <f>AR650</f>
        <v>0</v>
      </c>
      <c r="AW650" s="410"/>
      <c r="AX650" s="212">
        <f>AW650*AU650</f>
        <v>0</v>
      </c>
      <c r="AY650" s="211"/>
      <c r="AZ650" s="248">
        <f>AV650</f>
        <v>0</v>
      </c>
      <c r="BA650" s="618"/>
      <c r="BB650" s="620">
        <f>BA650*AY650</f>
        <v>0</v>
      </c>
      <c r="BC650" s="34"/>
      <c r="BD650" s="621">
        <f>SUM(BB650,AX650,AT650,AP650,AL650,AH650,AD650,Z650,R650,N650,J650,V650,)</f>
        <v>0</v>
      </c>
      <c r="BE650" s="608"/>
      <c r="BF650" s="621">
        <v>0</v>
      </c>
      <c r="BG650" s="608"/>
      <c r="BH650" s="621">
        <v>0</v>
      </c>
      <c r="BI650" s="608"/>
      <c r="BJ650" s="621">
        <v>0</v>
      </c>
      <c r="BK650" s="608"/>
      <c r="BL650" s="621">
        <v>0</v>
      </c>
      <c r="BM650" s="131"/>
      <c r="BN650" s="621">
        <v>0</v>
      </c>
    </row>
    <row r="651" spans="1:68" s="409" customFormat="1" x14ac:dyDescent="0.2">
      <c r="A651" s="170"/>
      <c r="B651" s="128"/>
      <c r="C651" s="41"/>
      <c r="D651" s="42"/>
      <c r="E651" s="461"/>
      <c r="F651" s="616"/>
      <c r="G651" s="617"/>
      <c r="H651" s="591"/>
      <c r="I651" s="618"/>
      <c r="J651" s="619">
        <f>I651*G651</f>
        <v>0</v>
      </c>
      <c r="K651" s="617"/>
      <c r="L651" s="594">
        <f>H651</f>
        <v>0</v>
      </c>
      <c r="M651" s="592"/>
      <c r="N651" s="593">
        <f>M651*K651</f>
        <v>0</v>
      </c>
      <c r="O651" s="590"/>
      <c r="P651" s="594"/>
      <c r="Q651" s="592"/>
      <c r="R651" s="593">
        <f>Q651*O651</f>
        <v>0</v>
      </c>
      <c r="S651" s="590"/>
      <c r="T651" s="594">
        <f>P651</f>
        <v>0</v>
      </c>
      <c r="U651" s="592"/>
      <c r="V651" s="593">
        <f>U651*S651</f>
        <v>0</v>
      </c>
      <c r="W651" s="590"/>
      <c r="X651" s="594"/>
      <c r="Y651" s="592"/>
      <c r="Z651" s="593">
        <f>Y651*W651</f>
        <v>0</v>
      </c>
      <c r="AA651" s="590"/>
      <c r="AB651" s="594">
        <f>X651</f>
        <v>0</v>
      </c>
      <c r="AC651" s="592"/>
      <c r="AD651" s="593">
        <f>AC651*AA651</f>
        <v>0</v>
      </c>
      <c r="AE651" s="590"/>
      <c r="AF651" s="594">
        <f>AB651</f>
        <v>0</v>
      </c>
      <c r="AG651" s="592"/>
      <c r="AH651" s="593">
        <f>AG651*AE651</f>
        <v>0</v>
      </c>
      <c r="AI651" s="590"/>
      <c r="AJ651" s="594">
        <f>AF651</f>
        <v>0</v>
      </c>
      <c r="AK651" s="592"/>
      <c r="AL651" s="593">
        <f>AK651*AI651</f>
        <v>0</v>
      </c>
      <c r="AM651" s="590"/>
      <c r="AN651" s="594">
        <f>AJ651</f>
        <v>0</v>
      </c>
      <c r="AO651" s="592"/>
      <c r="AP651" s="593">
        <f>AO651*AM651</f>
        <v>0</v>
      </c>
      <c r="AQ651" s="590"/>
      <c r="AR651" s="594">
        <f>AN651</f>
        <v>0</v>
      </c>
      <c r="AS651" s="592"/>
      <c r="AT651" s="593">
        <f>AS651*AQ651</f>
        <v>0</v>
      </c>
      <c r="AU651" s="590"/>
      <c r="AV651" s="594">
        <f>AR651</f>
        <v>0</v>
      </c>
      <c r="AW651" s="592"/>
      <c r="AX651" s="593">
        <f>AW651*AU651</f>
        <v>0</v>
      </c>
      <c r="AY651" s="590"/>
      <c r="AZ651" s="594">
        <f>AV651</f>
        <v>0</v>
      </c>
      <c r="BA651" s="618"/>
      <c r="BB651" s="620">
        <f>BA651*AY651</f>
        <v>0</v>
      </c>
      <c r="BC651" s="34"/>
      <c r="BD651" s="622">
        <f>SUM(BB651,AX651,AT651,AP651,AL651,AH651,AD651,Z651,R651,N651,J651,V651,)</f>
        <v>0</v>
      </c>
      <c r="BE651" s="623"/>
      <c r="BF651" s="622">
        <v>0</v>
      </c>
      <c r="BG651" s="623"/>
      <c r="BH651" s="622">
        <v>0</v>
      </c>
      <c r="BI651" s="623"/>
      <c r="BJ651" s="622">
        <v>0</v>
      </c>
      <c r="BK651" s="623"/>
      <c r="BL651" s="622">
        <v>0</v>
      </c>
      <c r="BM651" s="131"/>
      <c r="BN651" s="622"/>
    </row>
    <row r="652" spans="1:68" s="409" customFormat="1" x14ac:dyDescent="0.2">
      <c r="A652" s="170"/>
      <c r="B652" s="128"/>
      <c r="C652" s="41"/>
      <c r="D652" s="42"/>
      <c r="E652" s="42"/>
      <c r="F652" s="616"/>
      <c r="G652" s="617"/>
      <c r="H652" s="106"/>
      <c r="I652" s="618"/>
      <c r="J652" s="619">
        <f>I652*G652</f>
        <v>0</v>
      </c>
      <c r="K652" s="617"/>
      <c r="L652" s="249">
        <f>H652</f>
        <v>0</v>
      </c>
      <c r="M652" s="411"/>
      <c r="N652" s="214">
        <f>M652*K652</f>
        <v>0</v>
      </c>
      <c r="O652" s="213"/>
      <c r="P652" s="249"/>
      <c r="Q652" s="411"/>
      <c r="R652" s="214">
        <f>Q652*O652</f>
        <v>0</v>
      </c>
      <c r="S652" s="213"/>
      <c r="T652" s="249">
        <f>P652</f>
        <v>0</v>
      </c>
      <c r="U652" s="411"/>
      <c r="V652" s="214">
        <f>U652*S652</f>
        <v>0</v>
      </c>
      <c r="W652" s="213"/>
      <c r="X652" s="249"/>
      <c r="Y652" s="411"/>
      <c r="Z652" s="214">
        <f>Y652*W652</f>
        <v>0</v>
      </c>
      <c r="AA652" s="213"/>
      <c r="AB652" s="249">
        <f>X652</f>
        <v>0</v>
      </c>
      <c r="AC652" s="411"/>
      <c r="AD652" s="214">
        <f>AC652*AA652</f>
        <v>0</v>
      </c>
      <c r="AE652" s="213"/>
      <c r="AF652" s="249">
        <f>AB652</f>
        <v>0</v>
      </c>
      <c r="AG652" s="411"/>
      <c r="AH652" s="214">
        <f>AG652*AE652</f>
        <v>0</v>
      </c>
      <c r="AI652" s="213"/>
      <c r="AJ652" s="249">
        <f>AF652</f>
        <v>0</v>
      </c>
      <c r="AK652" s="411"/>
      <c r="AL652" s="214">
        <f>AK652*AI652</f>
        <v>0</v>
      </c>
      <c r="AM652" s="213"/>
      <c r="AN652" s="249">
        <f>AJ652</f>
        <v>0</v>
      </c>
      <c r="AO652" s="411"/>
      <c r="AP652" s="214">
        <f>AO652*AM652</f>
        <v>0</v>
      </c>
      <c r="AQ652" s="213"/>
      <c r="AR652" s="249">
        <f>AN652</f>
        <v>0</v>
      </c>
      <c r="AS652" s="411"/>
      <c r="AT652" s="214">
        <f>AS652*AQ652</f>
        <v>0</v>
      </c>
      <c r="AU652" s="213"/>
      <c r="AV652" s="249">
        <f>AR652</f>
        <v>0</v>
      </c>
      <c r="AW652" s="411"/>
      <c r="AX652" s="214">
        <f>AW652*AU652</f>
        <v>0</v>
      </c>
      <c r="AY652" s="213"/>
      <c r="AZ652" s="249">
        <f>AV652</f>
        <v>0</v>
      </c>
      <c r="BA652" s="618"/>
      <c r="BB652" s="620">
        <f>BA652*AY652</f>
        <v>0</v>
      </c>
      <c r="BC652" s="34"/>
      <c r="BD652" s="622">
        <f>SUM(BB652,AX652,AT652,AP652,AL652,AH652,AD652,Z652,R652,N652,J652,V652,)</f>
        <v>0</v>
      </c>
      <c r="BE652" s="623"/>
      <c r="BF652" s="622">
        <v>0</v>
      </c>
      <c r="BG652" s="623"/>
      <c r="BH652" s="622">
        <v>0</v>
      </c>
      <c r="BI652" s="623"/>
      <c r="BJ652" s="622">
        <v>0</v>
      </c>
      <c r="BK652" s="623"/>
      <c r="BL652" s="622">
        <v>0</v>
      </c>
      <c r="BM652" s="131"/>
      <c r="BN652" s="622"/>
    </row>
    <row r="653" spans="1:68" s="409" customFormat="1" x14ac:dyDescent="0.2">
      <c r="A653" s="170"/>
      <c r="B653" s="128"/>
      <c r="C653" s="41"/>
      <c r="D653" s="42"/>
      <c r="E653" s="42"/>
      <c r="F653" s="616"/>
      <c r="G653" s="617"/>
      <c r="H653" s="106"/>
      <c r="I653" s="618"/>
      <c r="J653" s="619">
        <f>G653*I653</f>
        <v>0</v>
      </c>
      <c r="K653" s="617"/>
      <c r="L653" s="249">
        <f>H653</f>
        <v>0</v>
      </c>
      <c r="M653" s="411"/>
      <c r="N653" s="214">
        <f>M653*K653</f>
        <v>0</v>
      </c>
      <c r="O653" s="213"/>
      <c r="P653" s="249"/>
      <c r="Q653" s="411"/>
      <c r="R653" s="214">
        <f>Q653*O653</f>
        <v>0</v>
      </c>
      <c r="S653" s="213"/>
      <c r="T653" s="249">
        <f>P653</f>
        <v>0</v>
      </c>
      <c r="U653" s="411"/>
      <c r="V653" s="214">
        <f>U653*S653</f>
        <v>0</v>
      </c>
      <c r="W653" s="213"/>
      <c r="X653" s="249"/>
      <c r="Y653" s="411"/>
      <c r="Z653" s="214">
        <f>Y653*W653</f>
        <v>0</v>
      </c>
      <c r="AA653" s="213"/>
      <c r="AB653" s="249">
        <f>X653</f>
        <v>0</v>
      </c>
      <c r="AC653" s="411"/>
      <c r="AD653" s="214">
        <f>AC653*AA653</f>
        <v>0</v>
      </c>
      <c r="AE653" s="213"/>
      <c r="AF653" s="249">
        <f>AB653</f>
        <v>0</v>
      </c>
      <c r="AG653" s="411"/>
      <c r="AH653" s="214">
        <f>AG653*AE653</f>
        <v>0</v>
      </c>
      <c r="AI653" s="213"/>
      <c r="AJ653" s="249">
        <f>AF653</f>
        <v>0</v>
      </c>
      <c r="AK653" s="411"/>
      <c r="AL653" s="214">
        <f>AK653*AI653</f>
        <v>0</v>
      </c>
      <c r="AM653" s="213"/>
      <c r="AN653" s="249">
        <f>AJ653</f>
        <v>0</v>
      </c>
      <c r="AO653" s="411"/>
      <c r="AP653" s="214">
        <f>AO653*AM653</f>
        <v>0</v>
      </c>
      <c r="AQ653" s="213"/>
      <c r="AR653" s="249">
        <f>AN653</f>
        <v>0</v>
      </c>
      <c r="AS653" s="411"/>
      <c r="AT653" s="214">
        <f>AS653*AQ653</f>
        <v>0</v>
      </c>
      <c r="AU653" s="213"/>
      <c r="AV653" s="249">
        <f>AR653</f>
        <v>0</v>
      </c>
      <c r="AW653" s="411"/>
      <c r="AX653" s="214">
        <f>AW653*AU653</f>
        <v>0</v>
      </c>
      <c r="AY653" s="213"/>
      <c r="AZ653" s="249">
        <f>AV653</f>
        <v>0</v>
      </c>
      <c r="BA653" s="618"/>
      <c r="BB653" s="620">
        <f>AY653*BA653</f>
        <v>0</v>
      </c>
      <c r="BC653" s="34"/>
      <c r="BD653" s="622">
        <f>SUM(BB653,AX653,AT653,AP653,AL653,AH653,AD653,Z653,R653,N653,J653,V653,)</f>
        <v>0</v>
      </c>
      <c r="BE653" s="623"/>
      <c r="BF653" s="622">
        <v>0</v>
      </c>
      <c r="BG653" s="623"/>
      <c r="BH653" s="622">
        <v>0</v>
      </c>
      <c r="BI653" s="623"/>
      <c r="BJ653" s="622">
        <v>0</v>
      </c>
      <c r="BK653" s="623"/>
      <c r="BL653" s="622">
        <v>0</v>
      </c>
      <c r="BM653" s="131"/>
      <c r="BN653" s="622"/>
    </row>
    <row r="654" spans="1:68" s="409" customFormat="1" x14ac:dyDescent="0.2">
      <c r="A654" s="170"/>
      <c r="B654" s="128"/>
      <c r="C654" s="48"/>
      <c r="D654" s="43"/>
      <c r="E654" s="43"/>
      <c r="F654" s="624"/>
      <c r="G654" s="581"/>
      <c r="H654" s="582"/>
      <c r="I654" s="104" t="s">
        <v>132</v>
      </c>
      <c r="J654" s="634">
        <f>SUM(J650:J653)</f>
        <v>0</v>
      </c>
      <c r="K654" s="581"/>
      <c r="L654" s="582"/>
      <c r="M654" s="104" t="s">
        <v>118</v>
      </c>
      <c r="N654" s="619">
        <f>SUM(N650:N653)</f>
        <v>0</v>
      </c>
      <c r="O654" s="581"/>
      <c r="P654" s="582"/>
      <c r="Q654" s="625" t="s">
        <v>119</v>
      </c>
      <c r="R654" s="619">
        <f>SUM(R650:R653)</f>
        <v>0</v>
      </c>
      <c r="S654" s="581"/>
      <c r="T654" s="582"/>
      <c r="U654" s="625" t="s">
        <v>120</v>
      </c>
      <c r="V654" s="619">
        <f>SUM(V650:V653)</f>
        <v>0</v>
      </c>
      <c r="W654" s="581"/>
      <c r="X654" s="582"/>
      <c r="Y654" s="625" t="s">
        <v>121</v>
      </c>
      <c r="Z654" s="619">
        <f>SUM(Z650:Z653)</f>
        <v>0</v>
      </c>
      <c r="AA654" s="581"/>
      <c r="AB654" s="582"/>
      <c r="AC654" s="625" t="s">
        <v>122</v>
      </c>
      <c r="AD654" s="619">
        <f>SUM(AD650:AD653)</f>
        <v>0</v>
      </c>
      <c r="AE654" s="581"/>
      <c r="AF654" s="582"/>
      <c r="AG654" s="625" t="s">
        <v>123</v>
      </c>
      <c r="AH654" s="619">
        <f>SUM(AH650:AH653)</f>
        <v>0</v>
      </c>
      <c r="AI654" s="581"/>
      <c r="AJ654" s="582"/>
      <c r="AK654" s="625" t="s">
        <v>124</v>
      </c>
      <c r="AL654" s="619">
        <f>SUM(AL650:AL653)</f>
        <v>0</v>
      </c>
      <c r="AM654" s="581"/>
      <c r="AN654" s="582"/>
      <c r="AO654" s="625" t="s">
        <v>125</v>
      </c>
      <c r="AP654" s="619">
        <f>SUM(AP650:AP653)</f>
        <v>0</v>
      </c>
      <c r="AQ654" s="581"/>
      <c r="AR654" s="582"/>
      <c r="AS654" s="625" t="s">
        <v>126</v>
      </c>
      <c r="AT654" s="619">
        <f>SUM(AT650:AT653)</f>
        <v>0</v>
      </c>
      <c r="AU654" s="581"/>
      <c r="AV654" s="582"/>
      <c r="AW654" s="625" t="s">
        <v>127</v>
      </c>
      <c r="AX654" s="619">
        <f>SUM(AX650:AX653)</f>
        <v>0</v>
      </c>
      <c r="AY654" s="581"/>
      <c r="AZ654" s="582"/>
      <c r="BA654" s="625" t="s">
        <v>128</v>
      </c>
      <c r="BB654" s="620">
        <f>SUM(BB650:BB653)</f>
        <v>0</v>
      </c>
      <c r="BC654" s="34"/>
      <c r="BD654" s="57">
        <f>SUM(BD650:BD653)</f>
        <v>0</v>
      </c>
      <c r="BE654" s="608"/>
      <c r="BF654" s="626">
        <v>0</v>
      </c>
      <c r="BG654" s="608"/>
      <c r="BH654" s="626">
        <v>0</v>
      </c>
      <c r="BI654" s="608"/>
      <c r="BJ654" s="57">
        <v>0</v>
      </c>
      <c r="BK654" s="608"/>
      <c r="BL654" s="57">
        <v>0</v>
      </c>
      <c r="BM654" s="131"/>
      <c r="BN654" s="57">
        <f>SUM(BN650:BN653)</f>
        <v>0</v>
      </c>
    </row>
    <row r="655" spans="1:68" s="27" customFormat="1" ht="5.0999999999999996" customHeight="1" x14ac:dyDescent="0.2">
      <c r="A655" s="170"/>
      <c r="B655" s="128"/>
      <c r="C655" s="32"/>
      <c r="F655" s="51"/>
      <c r="G655" s="226"/>
      <c r="H655" s="52"/>
      <c r="I655" s="154"/>
      <c r="J655" s="227"/>
      <c r="K655" s="226"/>
      <c r="L655" s="52"/>
      <c r="M655" s="154"/>
      <c r="N655" s="227"/>
      <c r="O655" s="226"/>
      <c r="P655" s="52"/>
      <c r="Q655" s="154"/>
      <c r="R655" s="227"/>
      <c r="S655" s="226"/>
      <c r="T655" s="52"/>
      <c r="U655" s="154"/>
      <c r="V655" s="227"/>
      <c r="W655" s="226"/>
      <c r="X655" s="52"/>
      <c r="Y655" s="154"/>
      <c r="Z655" s="227"/>
      <c r="AA655" s="226"/>
      <c r="AB655" s="52"/>
      <c r="AC655" s="154"/>
      <c r="AD655" s="227"/>
      <c r="AE655" s="226"/>
      <c r="AF655" s="52"/>
      <c r="AG655" s="154"/>
      <c r="AH655" s="227"/>
      <c r="AI655" s="226"/>
      <c r="AJ655" s="52"/>
      <c r="AK655" s="154"/>
      <c r="AL655" s="227"/>
      <c r="AM655" s="226"/>
      <c r="AN655" s="52"/>
      <c r="AO655" s="154"/>
      <c r="AP655" s="227"/>
      <c r="AQ655" s="226"/>
      <c r="AR655" s="52"/>
      <c r="AS655" s="154"/>
      <c r="AT655" s="227"/>
      <c r="AU655" s="226"/>
      <c r="AV655" s="52"/>
      <c r="AW655" s="154"/>
      <c r="AX655" s="227"/>
      <c r="AY655" s="226"/>
      <c r="AZ655" s="52"/>
      <c r="BA655" s="154"/>
      <c r="BB655" s="267"/>
      <c r="BC655" s="34"/>
      <c r="BD655" s="608"/>
      <c r="BE655" s="608"/>
      <c r="BF655" s="608"/>
      <c r="BG655" s="608"/>
      <c r="BH655" s="608"/>
      <c r="BI655" s="608"/>
      <c r="BJ655" s="608"/>
      <c r="BK655" s="608"/>
      <c r="BL655" s="608"/>
      <c r="BM655" s="131"/>
      <c r="BN655" s="608"/>
    </row>
    <row r="656" spans="1:68" s="116" customFormat="1" ht="15" x14ac:dyDescent="0.25">
      <c r="A656" s="171"/>
      <c r="B656" s="129"/>
      <c r="C656" s="113"/>
      <c r="D656" s="27"/>
      <c r="E656" s="114"/>
      <c r="F656" s="238" t="s">
        <v>171</v>
      </c>
      <c r="G656" s="216"/>
      <c r="H656" s="115"/>
      <c r="I656" s="56"/>
      <c r="J656" s="441">
        <f>J654</f>
        <v>0</v>
      </c>
      <c r="K656" s="216"/>
      <c r="L656" s="115"/>
      <c r="M656" s="56"/>
      <c r="N656" s="441">
        <f>N654</f>
        <v>0</v>
      </c>
      <c r="O656" s="216"/>
      <c r="P656" s="115"/>
      <c r="Q656" s="56"/>
      <c r="R656" s="441">
        <f>R654</f>
        <v>0</v>
      </c>
      <c r="S656" s="216"/>
      <c r="T656" s="115"/>
      <c r="U656" s="56"/>
      <c r="V656" s="441">
        <f>V654</f>
        <v>0</v>
      </c>
      <c r="W656" s="216"/>
      <c r="X656" s="115"/>
      <c r="Y656" s="56"/>
      <c r="Z656" s="441">
        <f>Z654</f>
        <v>0</v>
      </c>
      <c r="AA656" s="216"/>
      <c r="AB656" s="115"/>
      <c r="AC656" s="56"/>
      <c r="AD656" s="441">
        <f>AD654</f>
        <v>0</v>
      </c>
      <c r="AE656" s="216"/>
      <c r="AF656" s="115"/>
      <c r="AG656" s="56"/>
      <c r="AH656" s="441">
        <f>AH654</f>
        <v>0</v>
      </c>
      <c r="AI656" s="216"/>
      <c r="AJ656" s="115"/>
      <c r="AK656" s="56"/>
      <c r="AL656" s="441">
        <f>AL654</f>
        <v>0</v>
      </c>
      <c r="AM656" s="216"/>
      <c r="AN656" s="115"/>
      <c r="AO656" s="56"/>
      <c r="AP656" s="441">
        <f>AP654</f>
        <v>0</v>
      </c>
      <c r="AQ656" s="216"/>
      <c r="AR656" s="115"/>
      <c r="AS656" s="56"/>
      <c r="AT656" s="441">
        <f>AT654</f>
        <v>0</v>
      </c>
      <c r="AU656" s="216"/>
      <c r="AV656" s="115"/>
      <c r="AW656" s="56"/>
      <c r="AX656" s="441">
        <f>AX654</f>
        <v>0</v>
      </c>
      <c r="AY656" s="216"/>
      <c r="AZ656" s="115"/>
      <c r="BA656" s="56"/>
      <c r="BB656" s="441">
        <f>BB654</f>
        <v>0</v>
      </c>
      <c r="BC656" s="56"/>
      <c r="BD656" s="440">
        <f>BD654</f>
        <v>0</v>
      </c>
      <c r="BE656" s="440"/>
      <c r="BF656" s="440">
        <v>0</v>
      </c>
      <c r="BG656" s="440"/>
      <c r="BH656" s="440">
        <v>0</v>
      </c>
      <c r="BI656" s="440"/>
      <c r="BJ656" s="440">
        <v>0</v>
      </c>
      <c r="BK656" s="440"/>
      <c r="BL656" s="440">
        <v>0</v>
      </c>
      <c r="BM656" s="130"/>
      <c r="BN656" s="440">
        <f>BN654</f>
        <v>0</v>
      </c>
      <c r="BP656" s="717"/>
    </row>
    <row r="657" spans="1:66" s="116" customFormat="1" ht="5.0999999999999996" customHeight="1" x14ac:dyDescent="0.25">
      <c r="A657" s="171"/>
      <c r="B657" s="129"/>
      <c r="C657" s="113"/>
      <c r="D657" s="27"/>
      <c r="E657" s="114"/>
      <c r="F657" s="238"/>
      <c r="G657" s="216"/>
      <c r="H657" s="115"/>
      <c r="I657" s="56"/>
      <c r="J657" s="441"/>
      <c r="K657" s="216"/>
      <c r="L657" s="115"/>
      <c r="M657" s="56"/>
      <c r="N657" s="441"/>
      <c r="O657" s="216"/>
      <c r="P657" s="115"/>
      <c r="Q657" s="56"/>
      <c r="R657" s="441"/>
      <c r="S657" s="216"/>
      <c r="T657" s="115"/>
      <c r="U657" s="56"/>
      <c r="V657" s="441"/>
      <c r="W657" s="216"/>
      <c r="X657" s="115"/>
      <c r="Y657" s="56"/>
      <c r="Z657" s="441"/>
      <c r="AA657" s="216"/>
      <c r="AB657" s="115"/>
      <c r="AC657" s="56"/>
      <c r="AD657" s="441"/>
      <c r="AE657" s="216"/>
      <c r="AF657" s="115"/>
      <c r="AG657" s="56"/>
      <c r="AH657" s="441"/>
      <c r="AI657" s="216"/>
      <c r="AJ657" s="115"/>
      <c r="AK657" s="56"/>
      <c r="AL657" s="217"/>
      <c r="AM657" s="216"/>
      <c r="AN657" s="115"/>
      <c r="AO657" s="56"/>
      <c r="AP657" s="441"/>
      <c r="AQ657" s="216"/>
      <c r="AR657" s="115"/>
      <c r="AS657" s="56"/>
      <c r="AT657" s="441"/>
      <c r="AU657" s="216"/>
      <c r="AV657" s="115"/>
      <c r="AW657" s="56"/>
      <c r="AX657" s="441"/>
      <c r="AY657" s="216"/>
      <c r="AZ657" s="115"/>
      <c r="BA657" s="56"/>
      <c r="BB657" s="441"/>
      <c r="BC657" s="56"/>
      <c r="BD657" s="440"/>
      <c r="BE657" s="117"/>
      <c r="BF657" s="172"/>
      <c r="BG657" s="117"/>
      <c r="BH657" s="172"/>
      <c r="BI657" s="117"/>
      <c r="BJ657" s="440"/>
      <c r="BK657" s="117"/>
      <c r="BL657" s="440"/>
      <c r="BM657" s="130"/>
      <c r="BN657" s="172"/>
    </row>
    <row r="658" spans="1:66" s="409" customFormat="1" ht="12.75" customHeight="1" x14ac:dyDescent="0.2">
      <c r="A658" s="170"/>
      <c r="B658" s="128"/>
      <c r="C658" s="577">
        <f>'General Fund Budget Summary'!A151</f>
        <v>58000</v>
      </c>
      <c r="D658" s="600" t="str">
        <f>'General Fund Budget Summary'!B151</f>
        <v>Staff Travel Expenses</v>
      </c>
      <c r="E658" s="601"/>
      <c r="F658" s="602"/>
      <c r="G658" s="603"/>
      <c r="H658" s="604"/>
      <c r="I658" s="605"/>
      <c r="J658" s="606"/>
      <c r="K658" s="603"/>
      <c r="L658" s="604"/>
      <c r="M658" s="605"/>
      <c r="N658" s="606"/>
      <c r="O658" s="603"/>
      <c r="P658" s="604"/>
      <c r="Q658" s="605"/>
      <c r="R658" s="606"/>
      <c r="S658" s="603"/>
      <c r="T658" s="604"/>
      <c r="U658" s="605"/>
      <c r="V658" s="606"/>
      <c r="W658" s="603"/>
      <c r="X658" s="604"/>
      <c r="Y658" s="605"/>
      <c r="Z658" s="606"/>
      <c r="AA658" s="603"/>
      <c r="AB658" s="604"/>
      <c r="AC658" s="605"/>
      <c r="AD658" s="606"/>
      <c r="AE658" s="603"/>
      <c r="AF658" s="604"/>
      <c r="AG658" s="605"/>
      <c r="AH658" s="606"/>
      <c r="AI658" s="603"/>
      <c r="AJ658" s="604"/>
      <c r="AK658" s="605"/>
      <c r="AL658" s="606"/>
      <c r="AM658" s="603"/>
      <c r="AN658" s="604"/>
      <c r="AO658" s="605"/>
      <c r="AP658" s="606"/>
      <c r="AQ658" s="603"/>
      <c r="AR658" s="604"/>
      <c r="AS658" s="605"/>
      <c r="AT658" s="606"/>
      <c r="AU658" s="603"/>
      <c r="AV658" s="604"/>
      <c r="AW658" s="605"/>
      <c r="AX658" s="606"/>
      <c r="AY658" s="603"/>
      <c r="AZ658" s="604"/>
      <c r="BA658" s="605"/>
      <c r="BB658" s="607"/>
      <c r="BC658" s="34"/>
      <c r="BD658" s="608"/>
      <c r="BE658" s="608"/>
      <c r="BF658" s="608"/>
      <c r="BG658" s="608"/>
      <c r="BH658" s="608"/>
      <c r="BI658" s="608"/>
      <c r="BJ658" s="608"/>
      <c r="BK658" s="608"/>
      <c r="BL658" s="608"/>
      <c r="BM658" s="131"/>
      <c r="BN658" s="608"/>
    </row>
    <row r="659" spans="1:66" s="27" customFormat="1" ht="5.0999999999999996" customHeight="1" x14ac:dyDescent="0.2">
      <c r="A659" s="170"/>
      <c r="B659" s="128"/>
      <c r="C659" s="32"/>
      <c r="F659" s="51"/>
      <c r="G659" s="226"/>
      <c r="H659" s="52"/>
      <c r="I659" s="154"/>
      <c r="J659" s="227"/>
      <c r="K659" s="226"/>
      <c r="L659" s="52"/>
      <c r="M659" s="154"/>
      <c r="N659" s="227"/>
      <c r="O659" s="226"/>
      <c r="P659" s="52"/>
      <c r="Q659" s="154"/>
      <c r="R659" s="227"/>
      <c r="S659" s="226"/>
      <c r="T659" s="52"/>
      <c r="U659" s="154"/>
      <c r="V659" s="227"/>
      <c r="W659" s="226"/>
      <c r="X659" s="52"/>
      <c r="Y659" s="154"/>
      <c r="Z659" s="227"/>
      <c r="AA659" s="226"/>
      <c r="AB659" s="52"/>
      <c r="AC659" s="154"/>
      <c r="AD659" s="227"/>
      <c r="AE659" s="226"/>
      <c r="AF659" s="52"/>
      <c r="AG659" s="154"/>
      <c r="AH659" s="227"/>
      <c r="AI659" s="226"/>
      <c r="AJ659" s="52"/>
      <c r="AK659" s="154"/>
      <c r="AL659" s="227"/>
      <c r="AM659" s="226"/>
      <c r="AN659" s="52"/>
      <c r="AO659" s="154"/>
      <c r="AP659" s="227"/>
      <c r="AQ659" s="226"/>
      <c r="AR659" s="52"/>
      <c r="AS659" s="154"/>
      <c r="AT659" s="227"/>
      <c r="AU659" s="226"/>
      <c r="AV659" s="52"/>
      <c r="AW659" s="154"/>
      <c r="AX659" s="227"/>
      <c r="AY659" s="226"/>
      <c r="AZ659" s="52"/>
      <c r="BA659" s="154"/>
      <c r="BB659" s="267"/>
      <c r="BC659" s="34"/>
      <c r="BD659" s="608"/>
      <c r="BE659" s="608"/>
      <c r="BF659" s="608"/>
      <c r="BG659" s="608"/>
      <c r="BH659" s="608"/>
      <c r="BI659" s="608"/>
      <c r="BJ659" s="608"/>
      <c r="BK659" s="608"/>
      <c r="BL659" s="608"/>
      <c r="BM659" s="131"/>
      <c r="BN659" s="608"/>
    </row>
    <row r="660" spans="1:66" s="409" customFormat="1" x14ac:dyDescent="0.2">
      <c r="A660" s="170"/>
      <c r="B660" s="128"/>
      <c r="C660" s="614">
        <f>'General Fund Budget Summary'!A152</f>
        <v>58010</v>
      </c>
      <c r="D660" s="614"/>
      <c r="E660" s="614" t="str">
        <f>'General Fund Budget Summary'!C152</f>
        <v>Staff Transportation Expense</v>
      </c>
      <c r="F660" s="616"/>
      <c r="G660" s="617">
        <v>1</v>
      </c>
      <c r="H660" s="105" t="s">
        <v>100</v>
      </c>
      <c r="I660" s="618">
        <v>0</v>
      </c>
      <c r="J660" s="619">
        <f>I660*G660</f>
        <v>0</v>
      </c>
      <c r="K660" s="617"/>
      <c r="L660" s="248" t="str">
        <f>H660</f>
        <v>Admin</v>
      </c>
      <c r="M660" s="410"/>
      <c r="N660" s="212">
        <f>M660*K660</f>
        <v>0</v>
      </c>
      <c r="O660" s="211"/>
      <c r="P660" s="248" t="str">
        <f>L660</f>
        <v>Admin</v>
      </c>
      <c r="Q660" s="410"/>
      <c r="R660" s="212">
        <f>Q660*O660</f>
        <v>0</v>
      </c>
      <c r="S660" s="211"/>
      <c r="T660" s="248" t="str">
        <f>P660</f>
        <v>Admin</v>
      </c>
      <c r="U660" s="410"/>
      <c r="V660" s="212">
        <f>U660*S660</f>
        <v>0</v>
      </c>
      <c r="W660" s="211"/>
      <c r="X660" s="248" t="str">
        <f>T660</f>
        <v>Admin</v>
      </c>
      <c r="Y660" s="410"/>
      <c r="Z660" s="212">
        <f>Y660*W660</f>
        <v>0</v>
      </c>
      <c r="AA660" s="211"/>
      <c r="AB660" s="248" t="str">
        <f>X660</f>
        <v>Admin</v>
      </c>
      <c r="AC660" s="410"/>
      <c r="AD660" s="212">
        <f>AC660*AA660</f>
        <v>0</v>
      </c>
      <c r="AE660" s="211"/>
      <c r="AF660" s="248" t="str">
        <f>AB660</f>
        <v>Admin</v>
      </c>
      <c r="AG660" s="410"/>
      <c r="AH660" s="212">
        <f>AG660*AE660</f>
        <v>0</v>
      </c>
      <c r="AI660" s="211"/>
      <c r="AJ660" s="248" t="str">
        <f>AF660</f>
        <v>Admin</v>
      </c>
      <c r="AK660" s="410"/>
      <c r="AL660" s="212">
        <f>AK660*AI660</f>
        <v>0</v>
      </c>
      <c r="AM660" s="211"/>
      <c r="AN660" s="248" t="str">
        <f>AJ660</f>
        <v>Admin</v>
      </c>
      <c r="AO660" s="410"/>
      <c r="AP660" s="212">
        <f>AO660*AM660</f>
        <v>0</v>
      </c>
      <c r="AQ660" s="211"/>
      <c r="AR660" s="248" t="str">
        <f>AN660</f>
        <v>Admin</v>
      </c>
      <c r="AS660" s="410"/>
      <c r="AT660" s="212">
        <f>AS660*AQ660</f>
        <v>0</v>
      </c>
      <c r="AU660" s="211"/>
      <c r="AV660" s="248" t="str">
        <f>AR660</f>
        <v>Admin</v>
      </c>
      <c r="AW660" s="410"/>
      <c r="AX660" s="212">
        <f>AW660*AU660</f>
        <v>0</v>
      </c>
      <c r="AY660" s="211"/>
      <c r="AZ660" s="248" t="str">
        <f>AV660</f>
        <v>Admin</v>
      </c>
      <c r="BA660" s="618"/>
      <c r="BB660" s="620">
        <f>BA660*AY660</f>
        <v>0</v>
      </c>
      <c r="BC660" s="34"/>
      <c r="BD660" s="621">
        <f>SUM(BB660,AX660,AT660,AP660,AL660,AH660,AD660,Z660,R660,N660,J660,V660,)</f>
        <v>0</v>
      </c>
      <c r="BE660" s="608"/>
      <c r="BF660" s="621">
        <v>16</v>
      </c>
      <c r="BG660" s="608"/>
      <c r="BH660" s="621"/>
      <c r="BI660" s="608"/>
      <c r="BJ660" s="621">
        <f>SUM(BF660,BH660)</f>
        <v>16</v>
      </c>
      <c r="BK660" s="608"/>
      <c r="BL660" s="621">
        <v>0</v>
      </c>
      <c r="BM660" s="131"/>
      <c r="BN660" s="621">
        <v>0</v>
      </c>
    </row>
    <row r="661" spans="1:66" s="409" customFormat="1" x14ac:dyDescent="0.2">
      <c r="A661" s="170"/>
      <c r="B661" s="128"/>
      <c r="C661" s="41"/>
      <c r="D661" s="42"/>
      <c r="E661" s="461"/>
      <c r="F661" s="616"/>
      <c r="G661" s="617"/>
      <c r="H661" s="591"/>
      <c r="I661" s="618"/>
      <c r="J661" s="619">
        <f>I661*G661</f>
        <v>0</v>
      </c>
      <c r="K661" s="617"/>
      <c r="L661" s="594">
        <f>H661</f>
        <v>0</v>
      </c>
      <c r="M661" s="592"/>
      <c r="N661" s="593">
        <f>M661*K661</f>
        <v>0</v>
      </c>
      <c r="O661" s="590"/>
      <c r="P661" s="594">
        <f>L661</f>
        <v>0</v>
      </c>
      <c r="Q661" s="592"/>
      <c r="R661" s="593">
        <f>Q661*O661</f>
        <v>0</v>
      </c>
      <c r="S661" s="590"/>
      <c r="T661" s="594">
        <f>P661</f>
        <v>0</v>
      </c>
      <c r="U661" s="592"/>
      <c r="V661" s="593">
        <f>U661*S661</f>
        <v>0</v>
      </c>
      <c r="W661" s="590"/>
      <c r="X661" s="594">
        <f>T661</f>
        <v>0</v>
      </c>
      <c r="Y661" s="592"/>
      <c r="Z661" s="593">
        <f>Y661*W661</f>
        <v>0</v>
      </c>
      <c r="AA661" s="590"/>
      <c r="AB661" s="594">
        <f>X661</f>
        <v>0</v>
      </c>
      <c r="AC661" s="592"/>
      <c r="AD661" s="593">
        <f>AC661*AA661</f>
        <v>0</v>
      </c>
      <c r="AE661" s="590"/>
      <c r="AF661" s="594">
        <f>AB661</f>
        <v>0</v>
      </c>
      <c r="AG661" s="592"/>
      <c r="AH661" s="593">
        <f>AG661*AE661</f>
        <v>0</v>
      </c>
      <c r="AI661" s="590"/>
      <c r="AJ661" s="594">
        <f>AF661</f>
        <v>0</v>
      </c>
      <c r="AK661" s="592"/>
      <c r="AL661" s="593">
        <f>AK661*AI661</f>
        <v>0</v>
      </c>
      <c r="AM661" s="590"/>
      <c r="AN661" s="594">
        <f>AJ661</f>
        <v>0</v>
      </c>
      <c r="AO661" s="592"/>
      <c r="AP661" s="593">
        <f>AO661*AM661</f>
        <v>0</v>
      </c>
      <c r="AQ661" s="590"/>
      <c r="AR661" s="594">
        <f>AN661</f>
        <v>0</v>
      </c>
      <c r="AS661" s="592"/>
      <c r="AT661" s="593">
        <f>AS661*AQ661</f>
        <v>0</v>
      </c>
      <c r="AU661" s="590"/>
      <c r="AV661" s="594">
        <f>AR661</f>
        <v>0</v>
      </c>
      <c r="AW661" s="592"/>
      <c r="AX661" s="593">
        <f>AW661*AU661</f>
        <v>0</v>
      </c>
      <c r="AY661" s="590"/>
      <c r="AZ661" s="594">
        <f>AV661</f>
        <v>0</v>
      </c>
      <c r="BA661" s="618"/>
      <c r="BB661" s="620">
        <f>BA661*AY661</f>
        <v>0</v>
      </c>
      <c r="BC661" s="34"/>
      <c r="BD661" s="622">
        <f>SUM(BB661,AX661,AT661,AP661,AL661,AH661,AD661,Z661,R661,N661,J661,V661,)</f>
        <v>0</v>
      </c>
      <c r="BE661" s="623"/>
      <c r="BF661" s="622">
        <v>0</v>
      </c>
      <c r="BG661" s="623"/>
      <c r="BH661" s="622">
        <v>0</v>
      </c>
      <c r="BI661" s="623"/>
      <c r="BJ661" s="622">
        <v>0</v>
      </c>
      <c r="BK661" s="623"/>
      <c r="BL661" s="622">
        <v>0</v>
      </c>
      <c r="BM661" s="131"/>
      <c r="BN661" s="622"/>
    </row>
    <row r="662" spans="1:66" s="409" customFormat="1" x14ac:dyDescent="0.2">
      <c r="A662" s="170"/>
      <c r="B662" s="128"/>
      <c r="C662" s="41"/>
      <c r="D662" s="42"/>
      <c r="E662" s="42"/>
      <c r="F662" s="616"/>
      <c r="G662" s="617"/>
      <c r="H662" s="106"/>
      <c r="I662" s="618"/>
      <c r="J662" s="619">
        <f>I662*G662</f>
        <v>0</v>
      </c>
      <c r="K662" s="617"/>
      <c r="L662" s="249">
        <f>H662</f>
        <v>0</v>
      </c>
      <c r="M662" s="411"/>
      <c r="N662" s="214">
        <f>M662*K662</f>
        <v>0</v>
      </c>
      <c r="O662" s="213"/>
      <c r="P662" s="249">
        <f>L662</f>
        <v>0</v>
      </c>
      <c r="Q662" s="411"/>
      <c r="R662" s="214">
        <f>Q662*O662</f>
        <v>0</v>
      </c>
      <c r="S662" s="213"/>
      <c r="T662" s="249">
        <f>P662</f>
        <v>0</v>
      </c>
      <c r="U662" s="411"/>
      <c r="V662" s="214">
        <f>U662*S662</f>
        <v>0</v>
      </c>
      <c r="W662" s="213"/>
      <c r="X662" s="249">
        <f>T662</f>
        <v>0</v>
      </c>
      <c r="Y662" s="411"/>
      <c r="Z662" s="214">
        <f>Y662*W662</f>
        <v>0</v>
      </c>
      <c r="AA662" s="213"/>
      <c r="AB662" s="249">
        <f>X662</f>
        <v>0</v>
      </c>
      <c r="AC662" s="411"/>
      <c r="AD662" s="214">
        <f>AC662*AA662</f>
        <v>0</v>
      </c>
      <c r="AE662" s="213"/>
      <c r="AF662" s="249">
        <f>AB662</f>
        <v>0</v>
      </c>
      <c r="AG662" s="411"/>
      <c r="AH662" s="214">
        <f>AG662*AE662</f>
        <v>0</v>
      </c>
      <c r="AI662" s="213"/>
      <c r="AJ662" s="249">
        <f>AF662</f>
        <v>0</v>
      </c>
      <c r="AK662" s="411"/>
      <c r="AL662" s="214">
        <f>AK662*AI662</f>
        <v>0</v>
      </c>
      <c r="AM662" s="213"/>
      <c r="AN662" s="249">
        <f>AJ662</f>
        <v>0</v>
      </c>
      <c r="AO662" s="411"/>
      <c r="AP662" s="214">
        <f>AO662*AM662</f>
        <v>0</v>
      </c>
      <c r="AQ662" s="213"/>
      <c r="AR662" s="249">
        <f>AN662</f>
        <v>0</v>
      </c>
      <c r="AS662" s="411"/>
      <c r="AT662" s="214">
        <f>AS662*AQ662</f>
        <v>0</v>
      </c>
      <c r="AU662" s="213"/>
      <c r="AV662" s="249">
        <f>AR662</f>
        <v>0</v>
      </c>
      <c r="AW662" s="411"/>
      <c r="AX662" s="214">
        <f>AW662*AU662</f>
        <v>0</v>
      </c>
      <c r="AY662" s="213"/>
      <c r="AZ662" s="249">
        <f>AV662</f>
        <v>0</v>
      </c>
      <c r="BA662" s="618"/>
      <c r="BB662" s="620">
        <f>BA662*AY662</f>
        <v>0</v>
      </c>
      <c r="BC662" s="34"/>
      <c r="BD662" s="622">
        <f>SUM(BB662,AX662,AT662,AP662,AL662,AH662,AD662,Z662,R662,N662,J662,V662,)</f>
        <v>0</v>
      </c>
      <c r="BE662" s="623"/>
      <c r="BF662" s="622">
        <v>0</v>
      </c>
      <c r="BG662" s="623"/>
      <c r="BH662" s="622">
        <v>0</v>
      </c>
      <c r="BI662" s="623"/>
      <c r="BJ662" s="622">
        <v>0</v>
      </c>
      <c r="BK662" s="623"/>
      <c r="BL662" s="622">
        <v>0</v>
      </c>
      <c r="BM662" s="131"/>
      <c r="BN662" s="622"/>
    </row>
    <row r="663" spans="1:66" s="409" customFormat="1" x14ac:dyDescent="0.2">
      <c r="A663" s="170"/>
      <c r="B663" s="128"/>
      <c r="C663" s="41"/>
      <c r="D663" s="42"/>
      <c r="E663" s="42"/>
      <c r="F663" s="616"/>
      <c r="G663" s="617"/>
      <c r="H663" s="106"/>
      <c r="I663" s="618"/>
      <c r="J663" s="619">
        <f>G663*I663</f>
        <v>0</v>
      </c>
      <c r="K663" s="617"/>
      <c r="L663" s="249">
        <f>H663</f>
        <v>0</v>
      </c>
      <c r="M663" s="411"/>
      <c r="N663" s="214">
        <f>M663*K663</f>
        <v>0</v>
      </c>
      <c r="O663" s="213"/>
      <c r="P663" s="249">
        <f>L663</f>
        <v>0</v>
      </c>
      <c r="Q663" s="411"/>
      <c r="R663" s="214">
        <f>Q663*O663</f>
        <v>0</v>
      </c>
      <c r="S663" s="213"/>
      <c r="T663" s="249">
        <f>P663</f>
        <v>0</v>
      </c>
      <c r="U663" s="411"/>
      <c r="V663" s="214">
        <f>U663*S663</f>
        <v>0</v>
      </c>
      <c r="W663" s="213"/>
      <c r="X663" s="249">
        <f>T663</f>
        <v>0</v>
      </c>
      <c r="Y663" s="411"/>
      <c r="Z663" s="214">
        <f>Y663*W663</f>
        <v>0</v>
      </c>
      <c r="AA663" s="213"/>
      <c r="AB663" s="249">
        <f>X663</f>
        <v>0</v>
      </c>
      <c r="AC663" s="411"/>
      <c r="AD663" s="214">
        <f>AC663*AA663</f>
        <v>0</v>
      </c>
      <c r="AE663" s="213"/>
      <c r="AF663" s="249">
        <f>AB663</f>
        <v>0</v>
      </c>
      <c r="AG663" s="411"/>
      <c r="AH663" s="214">
        <f>AG663*AE663</f>
        <v>0</v>
      </c>
      <c r="AI663" s="213"/>
      <c r="AJ663" s="249">
        <f>AF663</f>
        <v>0</v>
      </c>
      <c r="AK663" s="411"/>
      <c r="AL663" s="214">
        <f>AK663*AI663</f>
        <v>0</v>
      </c>
      <c r="AM663" s="213"/>
      <c r="AN663" s="249">
        <f>AJ663</f>
        <v>0</v>
      </c>
      <c r="AO663" s="411"/>
      <c r="AP663" s="214">
        <f>AO663*AM663</f>
        <v>0</v>
      </c>
      <c r="AQ663" s="213"/>
      <c r="AR663" s="249">
        <f>AN663</f>
        <v>0</v>
      </c>
      <c r="AS663" s="411"/>
      <c r="AT663" s="214">
        <f>AS663*AQ663</f>
        <v>0</v>
      </c>
      <c r="AU663" s="213"/>
      <c r="AV663" s="249">
        <f>AR663</f>
        <v>0</v>
      </c>
      <c r="AW663" s="411"/>
      <c r="AX663" s="214">
        <f>AW663*AU663</f>
        <v>0</v>
      </c>
      <c r="AY663" s="213"/>
      <c r="AZ663" s="249">
        <f>AV663</f>
        <v>0</v>
      </c>
      <c r="BA663" s="618"/>
      <c r="BB663" s="620">
        <f>AY663*BA663</f>
        <v>0</v>
      </c>
      <c r="BC663" s="34"/>
      <c r="BD663" s="622">
        <f>SUM(BB663,AX663,AT663,AP663,AL663,AH663,AD663,Z663,R663,N663,J663,V663,)</f>
        <v>0</v>
      </c>
      <c r="BE663" s="623"/>
      <c r="BF663" s="622">
        <v>0</v>
      </c>
      <c r="BG663" s="623"/>
      <c r="BH663" s="622">
        <v>0</v>
      </c>
      <c r="BI663" s="623"/>
      <c r="BJ663" s="622">
        <v>0</v>
      </c>
      <c r="BK663" s="623"/>
      <c r="BL663" s="622">
        <v>0</v>
      </c>
      <c r="BM663" s="131"/>
      <c r="BN663" s="622"/>
    </row>
    <row r="664" spans="1:66" s="409" customFormat="1" x14ac:dyDescent="0.2">
      <c r="A664" s="170"/>
      <c r="B664" s="128"/>
      <c r="C664" s="48"/>
      <c r="D664" s="43"/>
      <c r="E664" s="43"/>
      <c r="F664" s="624"/>
      <c r="G664" s="581"/>
      <c r="H664" s="582"/>
      <c r="I664" s="104" t="s">
        <v>132</v>
      </c>
      <c r="J664" s="634">
        <f>SUM(J660:J663)</f>
        <v>0</v>
      </c>
      <c r="K664" s="581"/>
      <c r="L664" s="582"/>
      <c r="M664" s="104" t="s">
        <v>118</v>
      </c>
      <c r="N664" s="619">
        <f>SUM(N660:N663)</f>
        <v>0</v>
      </c>
      <c r="O664" s="581"/>
      <c r="P664" s="582"/>
      <c r="Q664" s="625" t="s">
        <v>119</v>
      </c>
      <c r="R664" s="619">
        <f>SUM(R660:R663)</f>
        <v>0</v>
      </c>
      <c r="S664" s="581"/>
      <c r="T664" s="582"/>
      <c r="U664" s="625" t="s">
        <v>120</v>
      </c>
      <c r="V664" s="619">
        <f>SUM(V660:V663)</f>
        <v>0</v>
      </c>
      <c r="W664" s="581"/>
      <c r="X664" s="582"/>
      <c r="Y664" s="625" t="s">
        <v>121</v>
      </c>
      <c r="Z664" s="619">
        <f>SUM(Z660:Z663)</f>
        <v>0</v>
      </c>
      <c r="AA664" s="581"/>
      <c r="AB664" s="582"/>
      <c r="AC664" s="625" t="s">
        <v>122</v>
      </c>
      <c r="AD664" s="619">
        <f>SUM(AD660:AD663)</f>
        <v>0</v>
      </c>
      <c r="AE664" s="581"/>
      <c r="AF664" s="582"/>
      <c r="AG664" s="625" t="s">
        <v>123</v>
      </c>
      <c r="AH664" s="619">
        <f>SUM(AH660:AH663)</f>
        <v>0</v>
      </c>
      <c r="AI664" s="581"/>
      <c r="AJ664" s="582"/>
      <c r="AK664" s="625" t="s">
        <v>124</v>
      </c>
      <c r="AL664" s="619">
        <f>SUM(AL660:AL663)</f>
        <v>0</v>
      </c>
      <c r="AM664" s="581"/>
      <c r="AN664" s="582"/>
      <c r="AO664" s="625" t="s">
        <v>125</v>
      </c>
      <c r="AP664" s="619">
        <f>SUM(AP660:AP663)</f>
        <v>0</v>
      </c>
      <c r="AQ664" s="581"/>
      <c r="AR664" s="582"/>
      <c r="AS664" s="625" t="s">
        <v>126</v>
      </c>
      <c r="AT664" s="619">
        <f>SUM(AT660:AT663)</f>
        <v>0</v>
      </c>
      <c r="AU664" s="581"/>
      <c r="AV664" s="582"/>
      <c r="AW664" s="625" t="s">
        <v>127</v>
      </c>
      <c r="AX664" s="619">
        <f>SUM(AX660:AX663)</f>
        <v>0</v>
      </c>
      <c r="AY664" s="581"/>
      <c r="AZ664" s="582"/>
      <c r="BA664" s="625" t="s">
        <v>128</v>
      </c>
      <c r="BB664" s="620">
        <f>SUM(BB660:BB663)</f>
        <v>0</v>
      </c>
      <c r="BC664" s="34"/>
      <c r="BD664" s="57">
        <f>SUM(BD660:BD663)</f>
        <v>0</v>
      </c>
      <c r="BE664" s="608"/>
      <c r="BF664" s="57">
        <f>SUM(BF660:BF663)</f>
        <v>16</v>
      </c>
      <c r="BG664" s="608"/>
      <c r="BH664" s="57">
        <f>SUM(BH660:BH663)</f>
        <v>0</v>
      </c>
      <c r="BI664" s="608"/>
      <c r="BJ664" s="57">
        <f>SUM(BF664,BH664)</f>
        <v>16</v>
      </c>
      <c r="BK664" s="608"/>
      <c r="BL664" s="57">
        <v>0</v>
      </c>
      <c r="BM664" s="131"/>
      <c r="BN664" s="57">
        <f>SUM(BN660:BN663)</f>
        <v>0</v>
      </c>
    </row>
    <row r="665" spans="1:66" s="27" customFormat="1" ht="5.0999999999999996" customHeight="1" x14ac:dyDescent="0.2">
      <c r="A665" s="170"/>
      <c r="B665" s="128"/>
      <c r="C665" s="32"/>
      <c r="F665" s="51"/>
      <c r="G665" s="226"/>
      <c r="H665" s="52"/>
      <c r="I665" s="154"/>
      <c r="J665" s="227"/>
      <c r="K665" s="226"/>
      <c r="L665" s="52"/>
      <c r="M665" s="154"/>
      <c r="N665" s="227"/>
      <c r="O665" s="226"/>
      <c r="P665" s="52"/>
      <c r="Q665" s="154"/>
      <c r="R665" s="227"/>
      <c r="S665" s="226"/>
      <c r="T665" s="52"/>
      <c r="U665" s="154"/>
      <c r="V665" s="227"/>
      <c r="W665" s="226"/>
      <c r="X665" s="52"/>
      <c r="Y665" s="154"/>
      <c r="Z665" s="227"/>
      <c r="AA665" s="226"/>
      <c r="AB665" s="52"/>
      <c r="AC665" s="154"/>
      <c r="AD665" s="227"/>
      <c r="AE665" s="226"/>
      <c r="AF665" s="52"/>
      <c r="AG665" s="154"/>
      <c r="AH665" s="227"/>
      <c r="AI665" s="226"/>
      <c r="AJ665" s="52"/>
      <c r="AK665" s="154"/>
      <c r="AL665" s="227"/>
      <c r="AM665" s="226"/>
      <c r="AN665" s="52"/>
      <c r="AO665" s="154"/>
      <c r="AP665" s="227"/>
      <c r="AQ665" s="226"/>
      <c r="AR665" s="52"/>
      <c r="AS665" s="154"/>
      <c r="AT665" s="227"/>
      <c r="AU665" s="226"/>
      <c r="AV665" s="52"/>
      <c r="AW665" s="154"/>
      <c r="AX665" s="227"/>
      <c r="AY665" s="226"/>
      <c r="AZ665" s="52"/>
      <c r="BA665" s="154"/>
      <c r="BB665" s="267"/>
      <c r="BC665" s="34"/>
      <c r="BD665" s="608"/>
      <c r="BE665" s="608"/>
      <c r="BF665" s="608"/>
      <c r="BG665" s="608"/>
      <c r="BH665" s="608"/>
      <c r="BI665" s="608"/>
      <c r="BJ665" s="608"/>
      <c r="BK665" s="608"/>
      <c r="BL665" s="608"/>
      <c r="BM665" s="131"/>
      <c r="BN665" s="608"/>
    </row>
    <row r="666" spans="1:66" s="409" customFormat="1" x14ac:dyDescent="0.2">
      <c r="A666" s="170"/>
      <c r="B666" s="128"/>
      <c r="C666" s="614">
        <f>'General Fund Budget Summary'!A153</f>
        <v>58020</v>
      </c>
      <c r="D666" s="614"/>
      <c r="E666" s="614" t="str">
        <f>'General Fund Budget Summary'!C153</f>
        <v>Staff Lodging Expense</v>
      </c>
      <c r="F666" s="616"/>
      <c r="G666" s="617">
        <v>1</v>
      </c>
      <c r="H666" s="105" t="s">
        <v>100</v>
      </c>
      <c r="I666" s="618">
        <v>700</v>
      </c>
      <c r="J666" s="619">
        <f>I666*G666</f>
        <v>700</v>
      </c>
      <c r="K666" s="617"/>
      <c r="L666" s="248" t="str">
        <f>H666</f>
        <v>Admin</v>
      </c>
      <c r="M666" s="410"/>
      <c r="N666" s="212">
        <f>M666*K666</f>
        <v>0</v>
      </c>
      <c r="O666" s="211"/>
      <c r="P666" s="248" t="str">
        <f>L666</f>
        <v>Admin</v>
      </c>
      <c r="Q666" s="410"/>
      <c r="R666" s="212">
        <f>Q666*O666</f>
        <v>0</v>
      </c>
      <c r="S666" s="211"/>
      <c r="T666" s="248" t="str">
        <f>P666</f>
        <v>Admin</v>
      </c>
      <c r="U666" s="410"/>
      <c r="V666" s="212">
        <f>U666*S666</f>
        <v>0</v>
      </c>
      <c r="W666" s="211"/>
      <c r="X666" s="248" t="str">
        <f>T666</f>
        <v>Admin</v>
      </c>
      <c r="Y666" s="410"/>
      <c r="Z666" s="212">
        <f>Y666*W666</f>
        <v>0</v>
      </c>
      <c r="AA666" s="211"/>
      <c r="AB666" s="248" t="str">
        <f>X666</f>
        <v>Admin</v>
      </c>
      <c r="AC666" s="410"/>
      <c r="AD666" s="212">
        <f>AC666*AA666</f>
        <v>0</v>
      </c>
      <c r="AE666" s="211"/>
      <c r="AF666" s="248" t="str">
        <f>AB666</f>
        <v>Admin</v>
      </c>
      <c r="AG666" s="410"/>
      <c r="AH666" s="212">
        <f>AG666*AE666</f>
        <v>0</v>
      </c>
      <c r="AI666" s="211"/>
      <c r="AJ666" s="248" t="str">
        <f>AF666</f>
        <v>Admin</v>
      </c>
      <c r="AK666" s="410"/>
      <c r="AL666" s="212">
        <f>AK666*AI666</f>
        <v>0</v>
      </c>
      <c r="AM666" s="211"/>
      <c r="AN666" s="248" t="str">
        <f>AJ666</f>
        <v>Admin</v>
      </c>
      <c r="AO666" s="410"/>
      <c r="AP666" s="212">
        <f>AO666*AM666</f>
        <v>0</v>
      </c>
      <c r="AQ666" s="211"/>
      <c r="AR666" s="248" t="str">
        <f>AN666</f>
        <v>Admin</v>
      </c>
      <c r="AS666" s="410"/>
      <c r="AT666" s="212">
        <f>AS666*AQ666</f>
        <v>0</v>
      </c>
      <c r="AU666" s="211"/>
      <c r="AV666" s="248" t="str">
        <f>AR666</f>
        <v>Admin</v>
      </c>
      <c r="AW666" s="410"/>
      <c r="AX666" s="212">
        <f>AW666*AU666</f>
        <v>0</v>
      </c>
      <c r="AY666" s="211"/>
      <c r="AZ666" s="248" t="str">
        <f>AV666</f>
        <v>Admin</v>
      </c>
      <c r="BA666" s="618"/>
      <c r="BB666" s="620">
        <f>BA666*AY666</f>
        <v>0</v>
      </c>
      <c r="BC666" s="34"/>
      <c r="BD666" s="621">
        <f>SUM(BB666,AX666,AT666,AP666,AL666,AH666,AD666,Z666,R666,N666,J666,V666,)</f>
        <v>700</v>
      </c>
      <c r="BE666" s="608"/>
      <c r="BF666" s="621">
        <v>0</v>
      </c>
      <c r="BG666" s="608"/>
      <c r="BH666" s="621">
        <v>0</v>
      </c>
      <c r="BI666" s="608"/>
      <c r="BJ666" s="621">
        <f t="shared" ref="BJ666" si="1321">SUM(BF666,BH666)</f>
        <v>0</v>
      </c>
      <c r="BK666" s="608"/>
      <c r="BL666" s="621">
        <v>700</v>
      </c>
      <c r="BM666" s="131"/>
      <c r="BN666" s="621">
        <v>0</v>
      </c>
    </row>
    <row r="667" spans="1:66" s="409" customFormat="1" x14ac:dyDescent="0.2">
      <c r="A667" s="170"/>
      <c r="B667" s="128"/>
      <c r="C667" s="41"/>
      <c r="D667" s="42"/>
      <c r="E667" s="461"/>
      <c r="F667" s="616"/>
      <c r="G667" s="617"/>
      <c r="H667" s="591"/>
      <c r="I667" s="618"/>
      <c r="J667" s="619">
        <f>I667*G667</f>
        <v>0</v>
      </c>
      <c r="K667" s="617"/>
      <c r="L667" s="594">
        <f>H667</f>
        <v>0</v>
      </c>
      <c r="M667" s="592"/>
      <c r="N667" s="593">
        <f>M667*K667</f>
        <v>0</v>
      </c>
      <c r="O667" s="590"/>
      <c r="P667" s="594">
        <f>L667</f>
        <v>0</v>
      </c>
      <c r="Q667" s="592"/>
      <c r="R667" s="593">
        <f>Q667*O667</f>
        <v>0</v>
      </c>
      <c r="S667" s="590"/>
      <c r="T667" s="594">
        <f>P667</f>
        <v>0</v>
      </c>
      <c r="U667" s="592"/>
      <c r="V667" s="593">
        <f>U667*S667</f>
        <v>0</v>
      </c>
      <c r="W667" s="590"/>
      <c r="X667" s="594">
        <f>T667</f>
        <v>0</v>
      </c>
      <c r="Y667" s="592"/>
      <c r="Z667" s="593">
        <f>Y667*W667</f>
        <v>0</v>
      </c>
      <c r="AA667" s="590"/>
      <c r="AB667" s="594">
        <f>X667</f>
        <v>0</v>
      </c>
      <c r="AC667" s="592"/>
      <c r="AD667" s="593">
        <f>AC667*AA667</f>
        <v>0</v>
      </c>
      <c r="AE667" s="590"/>
      <c r="AF667" s="594">
        <f>AB667</f>
        <v>0</v>
      </c>
      <c r="AG667" s="592"/>
      <c r="AH667" s="593">
        <f>AG667*AE667</f>
        <v>0</v>
      </c>
      <c r="AI667" s="590"/>
      <c r="AJ667" s="594">
        <f>AF667</f>
        <v>0</v>
      </c>
      <c r="AK667" s="592"/>
      <c r="AL667" s="593">
        <f>AK667*AI667</f>
        <v>0</v>
      </c>
      <c r="AM667" s="590"/>
      <c r="AN667" s="594">
        <f>AJ667</f>
        <v>0</v>
      </c>
      <c r="AO667" s="592"/>
      <c r="AP667" s="593">
        <f>AO667*AM667</f>
        <v>0</v>
      </c>
      <c r="AQ667" s="590"/>
      <c r="AR667" s="594">
        <f>AN667</f>
        <v>0</v>
      </c>
      <c r="AS667" s="592"/>
      <c r="AT667" s="593">
        <f>AS667*AQ667</f>
        <v>0</v>
      </c>
      <c r="AU667" s="590"/>
      <c r="AV667" s="594">
        <f>AR667</f>
        <v>0</v>
      </c>
      <c r="AW667" s="592"/>
      <c r="AX667" s="593">
        <f>AW667*AU667</f>
        <v>0</v>
      </c>
      <c r="AY667" s="590"/>
      <c r="AZ667" s="594">
        <f>AV667</f>
        <v>0</v>
      </c>
      <c r="BA667" s="618"/>
      <c r="BB667" s="620">
        <f>BA667*AY667</f>
        <v>0</v>
      </c>
      <c r="BC667" s="34"/>
      <c r="BD667" s="622">
        <f>SUM(BB667,AX667,AT667,AP667,AL667,AH667,AD667,Z667,R667,N667,J667,V667,)</f>
        <v>0</v>
      </c>
      <c r="BE667" s="623"/>
      <c r="BF667" s="622">
        <v>0</v>
      </c>
      <c r="BG667" s="623"/>
      <c r="BH667" s="622">
        <v>0</v>
      </c>
      <c r="BI667" s="623"/>
      <c r="BJ667" s="622">
        <v>0</v>
      </c>
      <c r="BK667" s="623"/>
      <c r="BL667" s="622">
        <v>0</v>
      </c>
      <c r="BM667" s="131"/>
      <c r="BN667" s="622"/>
    </row>
    <row r="668" spans="1:66" s="409" customFormat="1" x14ac:dyDescent="0.2">
      <c r="A668" s="170"/>
      <c r="B668" s="128"/>
      <c r="C668" s="41"/>
      <c r="D668" s="42"/>
      <c r="E668" s="42"/>
      <c r="F668" s="616"/>
      <c r="G668" s="617"/>
      <c r="H668" s="106"/>
      <c r="I668" s="618"/>
      <c r="J668" s="619">
        <f>I668*G668</f>
        <v>0</v>
      </c>
      <c r="K668" s="617"/>
      <c r="L668" s="249">
        <f>H668</f>
        <v>0</v>
      </c>
      <c r="M668" s="411"/>
      <c r="N668" s="214">
        <f>M668*K668</f>
        <v>0</v>
      </c>
      <c r="O668" s="213"/>
      <c r="P668" s="249">
        <f>L668</f>
        <v>0</v>
      </c>
      <c r="Q668" s="411"/>
      <c r="R668" s="214">
        <f>Q668*O668</f>
        <v>0</v>
      </c>
      <c r="S668" s="213"/>
      <c r="T668" s="249">
        <f>P668</f>
        <v>0</v>
      </c>
      <c r="U668" s="411"/>
      <c r="V668" s="214">
        <f>U668*S668</f>
        <v>0</v>
      </c>
      <c r="W668" s="213"/>
      <c r="X668" s="249">
        <f>T668</f>
        <v>0</v>
      </c>
      <c r="Y668" s="411"/>
      <c r="Z668" s="214">
        <f>Y668*W668</f>
        <v>0</v>
      </c>
      <c r="AA668" s="213"/>
      <c r="AB668" s="249">
        <f>X668</f>
        <v>0</v>
      </c>
      <c r="AC668" s="411"/>
      <c r="AD668" s="214">
        <f>AC668*AA668</f>
        <v>0</v>
      </c>
      <c r="AE668" s="213"/>
      <c r="AF668" s="249">
        <f>AB668</f>
        <v>0</v>
      </c>
      <c r="AG668" s="411"/>
      <c r="AH668" s="214">
        <f>AG668*AE668</f>
        <v>0</v>
      </c>
      <c r="AI668" s="213"/>
      <c r="AJ668" s="249">
        <f>AF668</f>
        <v>0</v>
      </c>
      <c r="AK668" s="411"/>
      <c r="AL668" s="214">
        <f>AK668*AI668</f>
        <v>0</v>
      </c>
      <c r="AM668" s="213"/>
      <c r="AN668" s="249">
        <f>AJ668</f>
        <v>0</v>
      </c>
      <c r="AO668" s="411"/>
      <c r="AP668" s="214">
        <f>AO668*AM668</f>
        <v>0</v>
      </c>
      <c r="AQ668" s="213"/>
      <c r="AR668" s="249">
        <f>AN668</f>
        <v>0</v>
      </c>
      <c r="AS668" s="411"/>
      <c r="AT668" s="214">
        <f>AS668*AQ668</f>
        <v>0</v>
      </c>
      <c r="AU668" s="213"/>
      <c r="AV668" s="249">
        <f>AR668</f>
        <v>0</v>
      </c>
      <c r="AW668" s="411"/>
      <c r="AX668" s="214">
        <f>AW668*AU668</f>
        <v>0</v>
      </c>
      <c r="AY668" s="213"/>
      <c r="AZ668" s="249">
        <f>AV668</f>
        <v>0</v>
      </c>
      <c r="BA668" s="618"/>
      <c r="BB668" s="620">
        <f>BA668*AY668</f>
        <v>0</v>
      </c>
      <c r="BC668" s="34"/>
      <c r="BD668" s="622">
        <f>SUM(BB668,AX668,AT668,AP668,AL668,AH668,AD668,Z668,R668,N668,J668,V668,)</f>
        <v>0</v>
      </c>
      <c r="BE668" s="623"/>
      <c r="BF668" s="622">
        <v>0</v>
      </c>
      <c r="BG668" s="623"/>
      <c r="BH668" s="622">
        <v>0</v>
      </c>
      <c r="BI668" s="623"/>
      <c r="BJ668" s="622">
        <v>0</v>
      </c>
      <c r="BK668" s="623"/>
      <c r="BL668" s="622">
        <v>0</v>
      </c>
      <c r="BM668" s="131"/>
      <c r="BN668" s="622"/>
    </row>
    <row r="669" spans="1:66" s="409" customFormat="1" x14ac:dyDescent="0.2">
      <c r="A669" s="170"/>
      <c r="B669" s="128"/>
      <c r="C669" s="41"/>
      <c r="D669" s="42"/>
      <c r="E669" s="42"/>
      <c r="F669" s="616"/>
      <c r="G669" s="617"/>
      <c r="H669" s="106"/>
      <c r="I669" s="618"/>
      <c r="J669" s="619">
        <f>G669*I669</f>
        <v>0</v>
      </c>
      <c r="K669" s="617"/>
      <c r="L669" s="249">
        <f>H669</f>
        <v>0</v>
      </c>
      <c r="M669" s="411"/>
      <c r="N669" s="214">
        <f>M669*K669</f>
        <v>0</v>
      </c>
      <c r="O669" s="213"/>
      <c r="P669" s="249">
        <f>L669</f>
        <v>0</v>
      </c>
      <c r="Q669" s="411"/>
      <c r="R669" s="214">
        <f>Q669*O669</f>
        <v>0</v>
      </c>
      <c r="S669" s="213"/>
      <c r="T669" s="249">
        <f>P669</f>
        <v>0</v>
      </c>
      <c r="U669" s="411"/>
      <c r="V669" s="214">
        <f>U669*S669</f>
        <v>0</v>
      </c>
      <c r="W669" s="213"/>
      <c r="X669" s="249">
        <f>T669</f>
        <v>0</v>
      </c>
      <c r="Y669" s="411"/>
      <c r="Z669" s="214">
        <f>Y669*W669</f>
        <v>0</v>
      </c>
      <c r="AA669" s="213"/>
      <c r="AB669" s="249">
        <f>X669</f>
        <v>0</v>
      </c>
      <c r="AC669" s="411"/>
      <c r="AD669" s="214">
        <f>AC669*AA669</f>
        <v>0</v>
      </c>
      <c r="AE669" s="213"/>
      <c r="AF669" s="249">
        <f>AB669</f>
        <v>0</v>
      </c>
      <c r="AG669" s="411"/>
      <c r="AH669" s="214">
        <f>AG669*AE669</f>
        <v>0</v>
      </c>
      <c r="AI669" s="213"/>
      <c r="AJ669" s="249">
        <f>AF669</f>
        <v>0</v>
      </c>
      <c r="AK669" s="411"/>
      <c r="AL669" s="214">
        <f>AK669*AI669</f>
        <v>0</v>
      </c>
      <c r="AM669" s="213"/>
      <c r="AN669" s="249">
        <f>AJ669</f>
        <v>0</v>
      </c>
      <c r="AO669" s="411"/>
      <c r="AP669" s="214">
        <f>AO669*AM669</f>
        <v>0</v>
      </c>
      <c r="AQ669" s="213"/>
      <c r="AR669" s="249">
        <f>AN669</f>
        <v>0</v>
      </c>
      <c r="AS669" s="411"/>
      <c r="AT669" s="214">
        <f>AS669*AQ669</f>
        <v>0</v>
      </c>
      <c r="AU669" s="213"/>
      <c r="AV669" s="249">
        <f>AR669</f>
        <v>0</v>
      </c>
      <c r="AW669" s="411"/>
      <c r="AX669" s="214">
        <f>AW669*AU669</f>
        <v>0</v>
      </c>
      <c r="AY669" s="213"/>
      <c r="AZ669" s="249">
        <f>AV669</f>
        <v>0</v>
      </c>
      <c r="BA669" s="618"/>
      <c r="BB669" s="620">
        <f>AY669*BA669</f>
        <v>0</v>
      </c>
      <c r="BC669" s="34"/>
      <c r="BD669" s="622">
        <f>SUM(BB669,AX669,AT669,AP669,AL669,AH669,AD669,Z669,R669,N669,J669,V669,)</f>
        <v>0</v>
      </c>
      <c r="BE669" s="623"/>
      <c r="BF669" s="622">
        <v>0</v>
      </c>
      <c r="BG669" s="623"/>
      <c r="BH669" s="622">
        <v>0</v>
      </c>
      <c r="BI669" s="623"/>
      <c r="BJ669" s="622">
        <v>0</v>
      </c>
      <c r="BK669" s="623"/>
      <c r="BL669" s="622">
        <v>0</v>
      </c>
      <c r="BM669" s="131"/>
      <c r="BN669" s="622"/>
    </row>
    <row r="670" spans="1:66" s="409" customFormat="1" x14ac:dyDescent="0.2">
      <c r="A670" s="170"/>
      <c r="B670" s="128"/>
      <c r="C670" s="48"/>
      <c r="D670" s="43"/>
      <c r="E670" s="43"/>
      <c r="F670" s="624"/>
      <c r="G670" s="581"/>
      <c r="H670" s="582"/>
      <c r="I670" s="104" t="s">
        <v>132</v>
      </c>
      <c r="J670" s="634">
        <f>SUM(J666:J669)</f>
        <v>700</v>
      </c>
      <c r="K670" s="581"/>
      <c r="L670" s="582"/>
      <c r="M670" s="104" t="s">
        <v>118</v>
      </c>
      <c r="N670" s="619">
        <f>SUM(N666:N669)</f>
        <v>0</v>
      </c>
      <c r="O670" s="581"/>
      <c r="P670" s="582"/>
      <c r="Q670" s="625" t="s">
        <v>119</v>
      </c>
      <c r="R670" s="619">
        <f>SUM(R666:R669)</f>
        <v>0</v>
      </c>
      <c r="S670" s="581"/>
      <c r="T670" s="582"/>
      <c r="U670" s="625" t="s">
        <v>120</v>
      </c>
      <c r="V670" s="619">
        <f>SUM(V666:V669)</f>
        <v>0</v>
      </c>
      <c r="W670" s="581"/>
      <c r="X670" s="582"/>
      <c r="Y670" s="625" t="s">
        <v>121</v>
      </c>
      <c r="Z670" s="619">
        <f>SUM(Z666:Z669)</f>
        <v>0</v>
      </c>
      <c r="AA670" s="581"/>
      <c r="AB670" s="582"/>
      <c r="AC670" s="625" t="s">
        <v>122</v>
      </c>
      <c r="AD670" s="619">
        <f>SUM(AD666:AD669)</f>
        <v>0</v>
      </c>
      <c r="AE670" s="581"/>
      <c r="AF670" s="582"/>
      <c r="AG670" s="625" t="s">
        <v>123</v>
      </c>
      <c r="AH670" s="619">
        <f>SUM(AH666:AH669)</f>
        <v>0</v>
      </c>
      <c r="AI670" s="581"/>
      <c r="AJ670" s="582"/>
      <c r="AK670" s="625" t="s">
        <v>124</v>
      </c>
      <c r="AL670" s="619">
        <f>SUM(AL666:AL669)</f>
        <v>0</v>
      </c>
      <c r="AM670" s="581"/>
      <c r="AN670" s="582"/>
      <c r="AO670" s="625" t="s">
        <v>125</v>
      </c>
      <c r="AP670" s="619">
        <f>SUM(AP666:AP669)</f>
        <v>0</v>
      </c>
      <c r="AQ670" s="581"/>
      <c r="AR670" s="582"/>
      <c r="AS670" s="625" t="s">
        <v>126</v>
      </c>
      <c r="AT670" s="619">
        <f>SUM(AT666:AT669)</f>
        <v>0</v>
      </c>
      <c r="AU670" s="581"/>
      <c r="AV670" s="582"/>
      <c r="AW670" s="625" t="s">
        <v>127</v>
      </c>
      <c r="AX670" s="619">
        <f>SUM(AX666:AX669)</f>
        <v>0</v>
      </c>
      <c r="AY670" s="581"/>
      <c r="AZ670" s="582"/>
      <c r="BA670" s="625" t="s">
        <v>128</v>
      </c>
      <c r="BB670" s="620">
        <f>SUM(BB666:BB669)</f>
        <v>0</v>
      </c>
      <c r="BC670" s="34"/>
      <c r="BD670" s="57">
        <f>SUM(BD666:BD669)</f>
        <v>700</v>
      </c>
      <c r="BE670" s="608"/>
      <c r="BF670" s="626">
        <f>SUM(BF666:BF669)</f>
        <v>0</v>
      </c>
      <c r="BG670" s="608"/>
      <c r="BH670" s="626">
        <f>SUM(BH666:BH669)</f>
        <v>0</v>
      </c>
      <c r="BI670" s="608"/>
      <c r="BJ670" s="57">
        <f t="shared" ref="BJ670" si="1322">SUM(BF670,BH670)</f>
        <v>0</v>
      </c>
      <c r="BK670" s="608"/>
      <c r="BL670" s="57">
        <v>700</v>
      </c>
      <c r="BM670" s="131"/>
      <c r="BN670" s="57">
        <f>SUM(BN666:BN669)</f>
        <v>0</v>
      </c>
    </row>
    <row r="671" spans="1:66" s="27" customFormat="1" ht="5.0999999999999996" customHeight="1" x14ac:dyDescent="0.2">
      <c r="A671" s="170"/>
      <c r="B671" s="128"/>
      <c r="C671" s="32"/>
      <c r="F671" s="51"/>
      <c r="G671" s="226"/>
      <c r="H671" s="52"/>
      <c r="I671" s="154"/>
      <c r="J671" s="227"/>
      <c r="K671" s="226"/>
      <c r="L671" s="52"/>
      <c r="M671" s="154"/>
      <c r="N671" s="227"/>
      <c r="O671" s="226"/>
      <c r="P671" s="52"/>
      <c r="Q671" s="154"/>
      <c r="R671" s="227"/>
      <c r="S671" s="226"/>
      <c r="T671" s="52"/>
      <c r="U671" s="154"/>
      <c r="V671" s="227"/>
      <c r="W671" s="226"/>
      <c r="X671" s="52"/>
      <c r="Y671" s="154"/>
      <c r="Z671" s="227"/>
      <c r="AA671" s="226"/>
      <c r="AB671" s="52"/>
      <c r="AC671" s="154"/>
      <c r="AD671" s="227"/>
      <c r="AE671" s="226"/>
      <c r="AF671" s="52"/>
      <c r="AG671" s="154"/>
      <c r="AH671" s="227"/>
      <c r="AI671" s="226"/>
      <c r="AJ671" s="52"/>
      <c r="AK671" s="154"/>
      <c r="AL671" s="227"/>
      <c r="AM671" s="226"/>
      <c r="AN671" s="52"/>
      <c r="AO671" s="154"/>
      <c r="AP671" s="227"/>
      <c r="AQ671" s="226"/>
      <c r="AR671" s="52"/>
      <c r="AS671" s="154"/>
      <c r="AT671" s="227"/>
      <c r="AU671" s="226"/>
      <c r="AV671" s="52"/>
      <c r="AW671" s="154"/>
      <c r="AX671" s="227"/>
      <c r="AY671" s="226"/>
      <c r="AZ671" s="52"/>
      <c r="BA671" s="154"/>
      <c r="BB671" s="267"/>
      <c r="BC671" s="34"/>
      <c r="BD671" s="608"/>
      <c r="BE671" s="608"/>
      <c r="BF671" s="608"/>
      <c r="BG671" s="608"/>
      <c r="BH671" s="608"/>
      <c r="BI671" s="608"/>
      <c r="BJ671" s="608"/>
      <c r="BK671" s="608"/>
      <c r="BL671" s="608"/>
      <c r="BM671" s="131"/>
      <c r="BN671" s="608"/>
    </row>
    <row r="672" spans="1:66" s="409" customFormat="1" x14ac:dyDescent="0.2">
      <c r="A672" s="170"/>
      <c r="B672" s="128"/>
      <c r="C672" s="614">
        <f>'General Fund Budget Summary'!A154</f>
        <v>58030</v>
      </c>
      <c r="D672" s="614"/>
      <c r="E672" s="614" t="str">
        <f>'General Fund Budget Summary'!C154</f>
        <v>Staff Mileage Reimbursements</v>
      </c>
      <c r="F672" s="616"/>
      <c r="G672" s="617">
        <v>1</v>
      </c>
      <c r="H672" s="105" t="s">
        <v>100</v>
      </c>
      <c r="I672" s="618">
        <v>150</v>
      </c>
      <c r="J672" s="619">
        <f>I672*G672</f>
        <v>150</v>
      </c>
      <c r="K672" s="617"/>
      <c r="L672" s="248" t="str">
        <f>H672</f>
        <v>Admin</v>
      </c>
      <c r="M672" s="410"/>
      <c r="N672" s="212">
        <f>M672*K672</f>
        <v>0</v>
      </c>
      <c r="O672" s="211"/>
      <c r="P672" s="248" t="str">
        <f>L672</f>
        <v>Admin</v>
      </c>
      <c r="Q672" s="410"/>
      <c r="R672" s="212">
        <f>Q672*O672</f>
        <v>0</v>
      </c>
      <c r="S672" s="211"/>
      <c r="T672" s="248" t="str">
        <f>P672</f>
        <v>Admin</v>
      </c>
      <c r="U672" s="410"/>
      <c r="V672" s="212">
        <f>U672*S672</f>
        <v>0</v>
      </c>
      <c r="W672" s="211"/>
      <c r="X672" s="248" t="str">
        <f>T672</f>
        <v>Admin</v>
      </c>
      <c r="Y672" s="410"/>
      <c r="Z672" s="212">
        <f>Y672*W672</f>
        <v>0</v>
      </c>
      <c r="AA672" s="211"/>
      <c r="AB672" s="248" t="str">
        <f>X672</f>
        <v>Admin</v>
      </c>
      <c r="AC672" s="410"/>
      <c r="AD672" s="212">
        <f>AC672*AA672</f>
        <v>0</v>
      </c>
      <c r="AE672" s="211"/>
      <c r="AF672" s="248" t="str">
        <f>AB672</f>
        <v>Admin</v>
      </c>
      <c r="AG672" s="410"/>
      <c r="AH672" s="212">
        <f>AG672*AE672</f>
        <v>0</v>
      </c>
      <c r="AI672" s="211"/>
      <c r="AJ672" s="248" t="str">
        <f>AF672</f>
        <v>Admin</v>
      </c>
      <c r="AK672" s="410"/>
      <c r="AL672" s="212">
        <f>AK672*AI672</f>
        <v>0</v>
      </c>
      <c r="AM672" s="211"/>
      <c r="AN672" s="248" t="str">
        <f>AJ672</f>
        <v>Admin</v>
      </c>
      <c r="AO672" s="410"/>
      <c r="AP672" s="212">
        <f>AO672*AM672</f>
        <v>0</v>
      </c>
      <c r="AQ672" s="211"/>
      <c r="AR672" s="248" t="str">
        <f>AN672</f>
        <v>Admin</v>
      </c>
      <c r="AS672" s="410"/>
      <c r="AT672" s="212">
        <f>AS672*AQ672</f>
        <v>0</v>
      </c>
      <c r="AU672" s="211"/>
      <c r="AV672" s="248" t="str">
        <f>AR672</f>
        <v>Admin</v>
      </c>
      <c r="AW672" s="410"/>
      <c r="AX672" s="212">
        <f>AW672*AU672</f>
        <v>0</v>
      </c>
      <c r="AY672" s="211"/>
      <c r="AZ672" s="248" t="str">
        <f>AV672</f>
        <v>Admin</v>
      </c>
      <c r="BA672" s="618"/>
      <c r="BB672" s="620">
        <f>BA672*AY672</f>
        <v>0</v>
      </c>
      <c r="BC672" s="34"/>
      <c r="BD672" s="621">
        <f>SUM(BB672,AX672,AT672,AP672,AL672,AH672,AD672,Z672,R672,N672,J672,V672,)</f>
        <v>150</v>
      </c>
      <c r="BE672" s="608"/>
      <c r="BF672" s="621">
        <v>0</v>
      </c>
      <c r="BG672" s="608"/>
      <c r="BH672" s="621">
        <v>0</v>
      </c>
      <c r="BI672" s="608"/>
      <c r="BJ672" s="621">
        <f t="shared" ref="BJ672" si="1323">SUM(BF672,BH672)</f>
        <v>0</v>
      </c>
      <c r="BK672" s="608"/>
      <c r="BL672" s="621">
        <v>150</v>
      </c>
      <c r="BM672" s="131"/>
      <c r="BN672" s="621">
        <v>0</v>
      </c>
    </row>
    <row r="673" spans="1:66" s="409" customFormat="1" x14ac:dyDescent="0.2">
      <c r="A673" s="170"/>
      <c r="B673" s="128"/>
      <c r="C673" s="41"/>
      <c r="D673" s="42"/>
      <c r="E673" s="461"/>
      <c r="F673" s="616"/>
      <c r="G673" s="617"/>
      <c r="H673" s="591"/>
      <c r="I673" s="618"/>
      <c r="J673" s="619">
        <f>I673*G673</f>
        <v>0</v>
      </c>
      <c r="K673" s="617"/>
      <c r="L673" s="594">
        <f>H673</f>
        <v>0</v>
      </c>
      <c r="M673" s="592"/>
      <c r="N673" s="593">
        <f>M673*K673</f>
        <v>0</v>
      </c>
      <c r="O673" s="590"/>
      <c r="P673" s="594">
        <f>L673</f>
        <v>0</v>
      </c>
      <c r="Q673" s="592"/>
      <c r="R673" s="593">
        <f>Q673*O673</f>
        <v>0</v>
      </c>
      <c r="S673" s="590"/>
      <c r="T673" s="594">
        <f>P673</f>
        <v>0</v>
      </c>
      <c r="U673" s="592"/>
      <c r="V673" s="593">
        <f>U673*S673</f>
        <v>0</v>
      </c>
      <c r="W673" s="590"/>
      <c r="X673" s="594">
        <f>T673</f>
        <v>0</v>
      </c>
      <c r="Y673" s="592"/>
      <c r="Z673" s="593">
        <f>Y673*W673</f>
        <v>0</v>
      </c>
      <c r="AA673" s="590"/>
      <c r="AB673" s="594">
        <f>X673</f>
        <v>0</v>
      </c>
      <c r="AC673" s="592"/>
      <c r="AD673" s="593">
        <f>AC673*AA673</f>
        <v>0</v>
      </c>
      <c r="AE673" s="590"/>
      <c r="AF673" s="594">
        <f>AB673</f>
        <v>0</v>
      </c>
      <c r="AG673" s="592"/>
      <c r="AH673" s="593">
        <f>AG673*AE673</f>
        <v>0</v>
      </c>
      <c r="AI673" s="590"/>
      <c r="AJ673" s="594">
        <f>AF673</f>
        <v>0</v>
      </c>
      <c r="AK673" s="592"/>
      <c r="AL673" s="593">
        <f>AK673*AI673</f>
        <v>0</v>
      </c>
      <c r="AM673" s="590"/>
      <c r="AN673" s="594">
        <f>AJ673</f>
        <v>0</v>
      </c>
      <c r="AO673" s="592"/>
      <c r="AP673" s="593">
        <f>AO673*AM673</f>
        <v>0</v>
      </c>
      <c r="AQ673" s="590"/>
      <c r="AR673" s="594">
        <f>AN673</f>
        <v>0</v>
      </c>
      <c r="AS673" s="592"/>
      <c r="AT673" s="593">
        <f>AS673*AQ673</f>
        <v>0</v>
      </c>
      <c r="AU673" s="590"/>
      <c r="AV673" s="594">
        <f>AR673</f>
        <v>0</v>
      </c>
      <c r="AW673" s="592"/>
      <c r="AX673" s="593">
        <f>AW673*AU673</f>
        <v>0</v>
      </c>
      <c r="AY673" s="590"/>
      <c r="AZ673" s="594">
        <f>AV673</f>
        <v>0</v>
      </c>
      <c r="BA673" s="618"/>
      <c r="BB673" s="620">
        <f>BA673*AY673</f>
        <v>0</v>
      </c>
      <c r="BC673" s="34"/>
      <c r="BD673" s="622">
        <f>SUM(BB673,AX673,AT673,AP673,AL673,AH673,AD673,Z673,R673,N673,J673,V673,)</f>
        <v>0</v>
      </c>
      <c r="BE673" s="623"/>
      <c r="BF673" s="622">
        <v>0</v>
      </c>
      <c r="BG673" s="623"/>
      <c r="BH673" s="622">
        <v>0</v>
      </c>
      <c r="BI673" s="623"/>
      <c r="BJ673" s="622">
        <v>0</v>
      </c>
      <c r="BK673" s="623"/>
      <c r="BL673" s="622">
        <v>0</v>
      </c>
      <c r="BM673" s="131"/>
      <c r="BN673" s="622"/>
    </row>
    <row r="674" spans="1:66" s="409" customFormat="1" x14ac:dyDescent="0.2">
      <c r="A674" s="170"/>
      <c r="B674" s="128"/>
      <c r="C674" s="41"/>
      <c r="D674" s="42"/>
      <c r="E674" s="42"/>
      <c r="F674" s="616"/>
      <c r="G674" s="617"/>
      <c r="H674" s="106"/>
      <c r="I674" s="618"/>
      <c r="J674" s="619">
        <f>I674*G674</f>
        <v>0</v>
      </c>
      <c r="K674" s="617"/>
      <c r="L674" s="249">
        <f>H674</f>
        <v>0</v>
      </c>
      <c r="M674" s="411"/>
      <c r="N674" s="214">
        <f>M674*K674</f>
        <v>0</v>
      </c>
      <c r="O674" s="213"/>
      <c r="P674" s="249">
        <f>L674</f>
        <v>0</v>
      </c>
      <c r="Q674" s="411"/>
      <c r="R674" s="214">
        <f>Q674*O674</f>
        <v>0</v>
      </c>
      <c r="S674" s="213"/>
      <c r="T674" s="249">
        <f>P674</f>
        <v>0</v>
      </c>
      <c r="U674" s="411"/>
      <c r="V674" s="214">
        <f>U674*S674</f>
        <v>0</v>
      </c>
      <c r="W674" s="213"/>
      <c r="X674" s="249">
        <f>T674</f>
        <v>0</v>
      </c>
      <c r="Y674" s="411"/>
      <c r="Z674" s="214">
        <f>Y674*W674</f>
        <v>0</v>
      </c>
      <c r="AA674" s="213"/>
      <c r="AB674" s="249">
        <f>X674</f>
        <v>0</v>
      </c>
      <c r="AC674" s="411"/>
      <c r="AD674" s="214">
        <f>AC674*AA674</f>
        <v>0</v>
      </c>
      <c r="AE674" s="213"/>
      <c r="AF674" s="249">
        <f>AB674</f>
        <v>0</v>
      </c>
      <c r="AG674" s="411"/>
      <c r="AH674" s="214">
        <f>AG674*AE674</f>
        <v>0</v>
      </c>
      <c r="AI674" s="213"/>
      <c r="AJ674" s="249">
        <f>AF674</f>
        <v>0</v>
      </c>
      <c r="AK674" s="411"/>
      <c r="AL674" s="214">
        <f>AK674*AI674</f>
        <v>0</v>
      </c>
      <c r="AM674" s="213"/>
      <c r="AN674" s="249">
        <f>AJ674</f>
        <v>0</v>
      </c>
      <c r="AO674" s="411"/>
      <c r="AP674" s="214">
        <f>AO674*AM674</f>
        <v>0</v>
      </c>
      <c r="AQ674" s="213"/>
      <c r="AR674" s="249">
        <f>AN674</f>
        <v>0</v>
      </c>
      <c r="AS674" s="411"/>
      <c r="AT674" s="214">
        <f>AS674*AQ674</f>
        <v>0</v>
      </c>
      <c r="AU674" s="213"/>
      <c r="AV674" s="249">
        <f>AR674</f>
        <v>0</v>
      </c>
      <c r="AW674" s="411"/>
      <c r="AX674" s="214">
        <f>AW674*AU674</f>
        <v>0</v>
      </c>
      <c r="AY674" s="213"/>
      <c r="AZ674" s="249">
        <f>AV674</f>
        <v>0</v>
      </c>
      <c r="BA674" s="618"/>
      <c r="BB674" s="620">
        <f>BA674*AY674</f>
        <v>0</v>
      </c>
      <c r="BC674" s="34"/>
      <c r="BD674" s="622">
        <f>SUM(BB674,AX674,AT674,AP674,AL674,AH674,AD674,Z674,R674,N674,J674,V674,)</f>
        <v>0</v>
      </c>
      <c r="BE674" s="623"/>
      <c r="BF674" s="622">
        <v>0</v>
      </c>
      <c r="BG674" s="623"/>
      <c r="BH674" s="622">
        <v>0</v>
      </c>
      <c r="BI674" s="623"/>
      <c r="BJ674" s="622">
        <v>0</v>
      </c>
      <c r="BK674" s="623"/>
      <c r="BL674" s="622">
        <v>0</v>
      </c>
      <c r="BM674" s="131"/>
      <c r="BN674" s="622"/>
    </row>
    <row r="675" spans="1:66" s="409" customFormat="1" x14ac:dyDescent="0.2">
      <c r="A675" s="170"/>
      <c r="B675" s="128"/>
      <c r="C675" s="41"/>
      <c r="D675" s="42"/>
      <c r="E675" s="42"/>
      <c r="F675" s="616"/>
      <c r="G675" s="617"/>
      <c r="H675" s="106"/>
      <c r="I675" s="618"/>
      <c r="J675" s="619">
        <f>G675*I675</f>
        <v>0</v>
      </c>
      <c r="K675" s="617"/>
      <c r="L675" s="249">
        <f>H675</f>
        <v>0</v>
      </c>
      <c r="M675" s="411"/>
      <c r="N675" s="214">
        <f>M675*K675</f>
        <v>0</v>
      </c>
      <c r="O675" s="213"/>
      <c r="P675" s="249">
        <f>L675</f>
        <v>0</v>
      </c>
      <c r="Q675" s="411"/>
      <c r="R675" s="214">
        <f>Q675*O675</f>
        <v>0</v>
      </c>
      <c r="S675" s="213"/>
      <c r="T675" s="249">
        <f>P675</f>
        <v>0</v>
      </c>
      <c r="U675" s="411"/>
      <c r="V675" s="214">
        <f>U675*S675</f>
        <v>0</v>
      </c>
      <c r="W675" s="213"/>
      <c r="X675" s="249">
        <f>T675</f>
        <v>0</v>
      </c>
      <c r="Y675" s="411"/>
      <c r="Z675" s="214">
        <f>Y675*W675</f>
        <v>0</v>
      </c>
      <c r="AA675" s="213"/>
      <c r="AB675" s="249">
        <f>X675</f>
        <v>0</v>
      </c>
      <c r="AC675" s="411"/>
      <c r="AD675" s="214">
        <f>AC675*AA675</f>
        <v>0</v>
      </c>
      <c r="AE675" s="213"/>
      <c r="AF675" s="249">
        <f>AB675</f>
        <v>0</v>
      </c>
      <c r="AG675" s="411"/>
      <c r="AH675" s="214">
        <f>AG675*AE675</f>
        <v>0</v>
      </c>
      <c r="AI675" s="213"/>
      <c r="AJ675" s="249">
        <f>AF675</f>
        <v>0</v>
      </c>
      <c r="AK675" s="411"/>
      <c r="AL675" s="214">
        <f>AK675*AI675</f>
        <v>0</v>
      </c>
      <c r="AM675" s="213"/>
      <c r="AN675" s="249">
        <f>AJ675</f>
        <v>0</v>
      </c>
      <c r="AO675" s="411"/>
      <c r="AP675" s="214">
        <f>AO675*AM675</f>
        <v>0</v>
      </c>
      <c r="AQ675" s="213"/>
      <c r="AR675" s="249">
        <f>AN675</f>
        <v>0</v>
      </c>
      <c r="AS675" s="411"/>
      <c r="AT675" s="214">
        <f>AS675*AQ675</f>
        <v>0</v>
      </c>
      <c r="AU675" s="213"/>
      <c r="AV675" s="249">
        <f>AR675</f>
        <v>0</v>
      </c>
      <c r="AW675" s="411"/>
      <c r="AX675" s="214">
        <f>AW675*AU675</f>
        <v>0</v>
      </c>
      <c r="AY675" s="213"/>
      <c r="AZ675" s="249">
        <f>AV675</f>
        <v>0</v>
      </c>
      <c r="BA675" s="618"/>
      <c r="BB675" s="620">
        <f>AY675*BA675</f>
        <v>0</v>
      </c>
      <c r="BC675" s="34"/>
      <c r="BD675" s="622">
        <f>SUM(BB675,AX675,AT675,AP675,AL675,AH675,AD675,Z675,R675,N675,J675,V675,)</f>
        <v>0</v>
      </c>
      <c r="BE675" s="623"/>
      <c r="BF675" s="622">
        <v>0</v>
      </c>
      <c r="BG675" s="623"/>
      <c r="BH675" s="622">
        <v>0</v>
      </c>
      <c r="BI675" s="623"/>
      <c r="BJ675" s="622">
        <v>0</v>
      </c>
      <c r="BK675" s="623"/>
      <c r="BL675" s="622">
        <v>0</v>
      </c>
      <c r="BM675" s="131"/>
      <c r="BN675" s="622"/>
    </row>
    <row r="676" spans="1:66" s="409" customFormat="1" x14ac:dyDescent="0.2">
      <c r="A676" s="170"/>
      <c r="B676" s="128"/>
      <c r="C676" s="48"/>
      <c r="D676" s="43"/>
      <c r="E676" s="43"/>
      <c r="F676" s="624"/>
      <c r="G676" s="581"/>
      <c r="H676" s="582"/>
      <c r="I676" s="104" t="s">
        <v>132</v>
      </c>
      <c r="J676" s="634">
        <f>SUM(J672:J675)</f>
        <v>150</v>
      </c>
      <c r="K676" s="581"/>
      <c r="L676" s="582"/>
      <c r="M676" s="104" t="s">
        <v>118</v>
      </c>
      <c r="N676" s="619">
        <f>SUM(N672:N675)</f>
        <v>0</v>
      </c>
      <c r="O676" s="581"/>
      <c r="P676" s="582"/>
      <c r="Q676" s="625" t="s">
        <v>119</v>
      </c>
      <c r="R676" s="619">
        <f>SUM(R672:R675)</f>
        <v>0</v>
      </c>
      <c r="S676" s="581"/>
      <c r="T676" s="582"/>
      <c r="U676" s="625" t="s">
        <v>120</v>
      </c>
      <c r="V676" s="619">
        <f>SUM(V672:V675)</f>
        <v>0</v>
      </c>
      <c r="W676" s="581"/>
      <c r="X676" s="582"/>
      <c r="Y676" s="625" t="s">
        <v>121</v>
      </c>
      <c r="Z676" s="619">
        <f>SUM(Z672:Z675)</f>
        <v>0</v>
      </c>
      <c r="AA676" s="581"/>
      <c r="AB676" s="582"/>
      <c r="AC676" s="625" t="s">
        <v>122</v>
      </c>
      <c r="AD676" s="619">
        <f>SUM(AD672:AD675)</f>
        <v>0</v>
      </c>
      <c r="AE676" s="581"/>
      <c r="AF676" s="582"/>
      <c r="AG676" s="625" t="s">
        <v>123</v>
      </c>
      <c r="AH676" s="619">
        <f>SUM(AH672:AH675)</f>
        <v>0</v>
      </c>
      <c r="AI676" s="581"/>
      <c r="AJ676" s="582"/>
      <c r="AK676" s="625" t="s">
        <v>124</v>
      </c>
      <c r="AL676" s="619">
        <f>SUM(AL672:AL675)</f>
        <v>0</v>
      </c>
      <c r="AM676" s="581"/>
      <c r="AN676" s="582"/>
      <c r="AO676" s="625" t="s">
        <v>125</v>
      </c>
      <c r="AP676" s="619">
        <f>SUM(AP672:AP675)</f>
        <v>0</v>
      </c>
      <c r="AQ676" s="581"/>
      <c r="AR676" s="582"/>
      <c r="AS676" s="625" t="s">
        <v>126</v>
      </c>
      <c r="AT676" s="619">
        <f>SUM(AT672:AT675)</f>
        <v>0</v>
      </c>
      <c r="AU676" s="581"/>
      <c r="AV676" s="582"/>
      <c r="AW676" s="625" t="s">
        <v>127</v>
      </c>
      <c r="AX676" s="619">
        <f>SUM(AX672:AX675)</f>
        <v>0</v>
      </c>
      <c r="AY676" s="581"/>
      <c r="AZ676" s="582"/>
      <c r="BA676" s="625" t="s">
        <v>128</v>
      </c>
      <c r="BB676" s="620">
        <f>SUM(BB672:BB675)</f>
        <v>0</v>
      </c>
      <c r="BC676" s="34"/>
      <c r="BD676" s="57">
        <f>SUM(BD672:BD675)</f>
        <v>150</v>
      </c>
      <c r="BE676" s="608"/>
      <c r="BF676" s="626">
        <f>SUM(BF672:BF675)</f>
        <v>0</v>
      </c>
      <c r="BG676" s="608"/>
      <c r="BH676" s="626">
        <f>SUM(BH672:BH675)</f>
        <v>0</v>
      </c>
      <c r="BI676" s="608"/>
      <c r="BJ676" s="57">
        <f t="shared" ref="BJ676" si="1324">SUM(BF676,BH676)</f>
        <v>0</v>
      </c>
      <c r="BK676" s="608"/>
      <c r="BL676" s="57">
        <v>150</v>
      </c>
      <c r="BM676" s="131"/>
      <c r="BN676" s="57">
        <f>SUM(BN672:BN675)</f>
        <v>0</v>
      </c>
    </row>
    <row r="677" spans="1:66" s="409" customFormat="1" ht="5.0999999999999996" customHeight="1" x14ac:dyDescent="0.2">
      <c r="A677" s="170"/>
      <c r="B677" s="128"/>
      <c r="C677" s="32"/>
      <c r="D677" s="27"/>
      <c r="E677" s="27"/>
      <c r="F677" s="51"/>
      <c r="G677" s="226"/>
      <c r="H677" s="52"/>
      <c r="I677" s="431"/>
      <c r="J677" s="465"/>
      <c r="K677" s="226"/>
      <c r="L677" s="52"/>
      <c r="M677" s="431"/>
      <c r="N677" s="227"/>
      <c r="O677" s="226"/>
      <c r="P677" s="52"/>
      <c r="Q677" s="431"/>
      <c r="R677" s="227"/>
      <c r="S677" s="226"/>
      <c r="T677" s="52"/>
      <c r="U677" s="431"/>
      <c r="V677" s="227"/>
      <c r="W677" s="226"/>
      <c r="X677" s="52"/>
      <c r="Y677" s="431"/>
      <c r="Z677" s="227"/>
      <c r="AA677" s="226"/>
      <c r="AB677" s="52"/>
      <c r="AC677" s="431"/>
      <c r="AD677" s="227"/>
      <c r="AE677" s="226"/>
      <c r="AF677" s="52"/>
      <c r="AG677" s="431"/>
      <c r="AH677" s="227"/>
      <c r="AI677" s="226"/>
      <c r="AJ677" s="52"/>
      <c r="AK677" s="431"/>
      <c r="AL677" s="227"/>
      <c r="AM677" s="226"/>
      <c r="AN677" s="52"/>
      <c r="AO677" s="431"/>
      <c r="AP677" s="227"/>
      <c r="AQ677" s="226"/>
      <c r="AR677" s="52"/>
      <c r="AS677" s="431"/>
      <c r="AT677" s="227"/>
      <c r="AU677" s="226"/>
      <c r="AV677" s="52"/>
      <c r="AW677" s="431"/>
      <c r="AX677" s="227"/>
      <c r="AY677" s="226"/>
      <c r="AZ677" s="52"/>
      <c r="BA677" s="431"/>
      <c r="BB677" s="267"/>
      <c r="BC677" s="34"/>
      <c r="BD677" s="11"/>
      <c r="BE677" s="608"/>
      <c r="BF677" s="608"/>
      <c r="BG677" s="608"/>
      <c r="BH677" s="608"/>
      <c r="BI677" s="608"/>
      <c r="BJ677" s="608"/>
      <c r="BK677" s="608"/>
      <c r="BL677" s="11"/>
      <c r="BM677" s="131"/>
      <c r="BN677" s="11"/>
    </row>
    <row r="678" spans="1:66" s="116" customFormat="1" ht="15" x14ac:dyDescent="0.25">
      <c r="A678" s="171"/>
      <c r="B678" s="129"/>
      <c r="C678" s="113"/>
      <c r="D678" s="27"/>
      <c r="E678" s="114"/>
      <c r="F678" s="238" t="s">
        <v>172</v>
      </c>
      <c r="G678" s="216"/>
      <c r="H678" s="115"/>
      <c r="I678" s="56"/>
      <c r="J678" s="441">
        <f>SUM(J676,J670,J664)</f>
        <v>850</v>
      </c>
      <c r="K678" s="216"/>
      <c r="L678" s="115"/>
      <c r="M678" s="56"/>
      <c r="N678" s="441">
        <f>SUM(N676,N670,N664)</f>
        <v>0</v>
      </c>
      <c r="O678" s="216"/>
      <c r="P678" s="115"/>
      <c r="Q678" s="56"/>
      <c r="R678" s="441">
        <f>SUM(R676,R670,R664)</f>
        <v>0</v>
      </c>
      <c r="S678" s="216"/>
      <c r="T678" s="115"/>
      <c r="U678" s="56"/>
      <c r="V678" s="441">
        <f>SUM(V676,V670,V664)</f>
        <v>0</v>
      </c>
      <c r="W678" s="216"/>
      <c r="X678" s="115"/>
      <c r="Y678" s="56"/>
      <c r="Z678" s="441">
        <f>SUM(Z676,Z670,Z664)</f>
        <v>0</v>
      </c>
      <c r="AA678" s="216"/>
      <c r="AB678" s="115"/>
      <c r="AC678" s="56"/>
      <c r="AD678" s="441">
        <f>SUM(AD676,AD670,AD664)</f>
        <v>0</v>
      </c>
      <c r="AE678" s="216"/>
      <c r="AF678" s="115"/>
      <c r="AG678" s="56"/>
      <c r="AH678" s="441">
        <f>SUM(AH676,AH670,AH664)</f>
        <v>0</v>
      </c>
      <c r="AI678" s="216"/>
      <c r="AJ678" s="115"/>
      <c r="AK678" s="56"/>
      <c r="AL678" s="441">
        <f>SUM(AL676,AL670,AL664)</f>
        <v>0</v>
      </c>
      <c r="AM678" s="216"/>
      <c r="AN678" s="115"/>
      <c r="AO678" s="56"/>
      <c r="AP678" s="441">
        <f>SUM(AP676,AP670,AP664)</f>
        <v>0</v>
      </c>
      <c r="AQ678" s="216"/>
      <c r="AR678" s="115"/>
      <c r="AS678" s="56"/>
      <c r="AT678" s="441">
        <f>SUM(AT676,AT670,AT664)</f>
        <v>0</v>
      </c>
      <c r="AU678" s="216"/>
      <c r="AV678" s="115"/>
      <c r="AW678" s="56"/>
      <c r="AX678" s="441">
        <f>SUM(AX676,AX670,AX664)</f>
        <v>0</v>
      </c>
      <c r="AY678" s="216"/>
      <c r="AZ678" s="115"/>
      <c r="BA678" s="56"/>
      <c r="BB678" s="441">
        <f>SUM(BB676,BB670,BB664)</f>
        <v>0</v>
      </c>
      <c r="BC678" s="56"/>
      <c r="BD678" s="440">
        <f>SUM(BD676,BD670,BD664)</f>
        <v>850</v>
      </c>
      <c r="BE678" s="440"/>
      <c r="BF678" s="440">
        <f t="shared" ref="BF678:BJ678" si="1325">SUM(BF676,BF670,BF664)</f>
        <v>16</v>
      </c>
      <c r="BG678" s="440"/>
      <c r="BH678" s="440">
        <f t="shared" si="1325"/>
        <v>0</v>
      </c>
      <c r="BI678" s="440"/>
      <c r="BJ678" s="440">
        <f t="shared" si="1325"/>
        <v>16</v>
      </c>
      <c r="BK678" s="440"/>
      <c r="BL678" s="440">
        <v>850</v>
      </c>
      <c r="BM678" s="130"/>
      <c r="BN678" s="440">
        <f>SUM(BN676,BN670,BN664)</f>
        <v>0</v>
      </c>
    </row>
    <row r="679" spans="1:66" s="116" customFormat="1" ht="5.0999999999999996" customHeight="1" x14ac:dyDescent="0.25">
      <c r="A679" s="171"/>
      <c r="B679" s="129"/>
      <c r="C679" s="113"/>
      <c r="D679" s="27"/>
      <c r="E679" s="114"/>
      <c r="F679" s="238"/>
      <c r="G679" s="216"/>
      <c r="H679" s="115"/>
      <c r="I679" s="56"/>
      <c r="J679" s="441"/>
      <c r="K679" s="216"/>
      <c r="L679" s="115"/>
      <c r="M679" s="56"/>
      <c r="N679" s="441"/>
      <c r="O679" s="216"/>
      <c r="P679" s="115"/>
      <c r="Q679" s="56"/>
      <c r="R679" s="441"/>
      <c r="S679" s="216"/>
      <c r="T679" s="115"/>
      <c r="U679" s="56"/>
      <c r="V679" s="441"/>
      <c r="W679" s="216"/>
      <c r="X679" s="115"/>
      <c r="Y679" s="56"/>
      <c r="Z679" s="441"/>
      <c r="AA679" s="216"/>
      <c r="AB679" s="115"/>
      <c r="AC679" s="56"/>
      <c r="AD679" s="441"/>
      <c r="AE679" s="216"/>
      <c r="AF679" s="115"/>
      <c r="AG679" s="56"/>
      <c r="AH679" s="441"/>
      <c r="AI679" s="216"/>
      <c r="AJ679" s="115"/>
      <c r="AK679" s="56"/>
      <c r="AL679" s="217"/>
      <c r="AM679" s="216"/>
      <c r="AN679" s="115"/>
      <c r="AO679" s="56"/>
      <c r="AP679" s="441"/>
      <c r="AQ679" s="216"/>
      <c r="AR679" s="115"/>
      <c r="AS679" s="56"/>
      <c r="AT679" s="441"/>
      <c r="AU679" s="216"/>
      <c r="AV679" s="115"/>
      <c r="AW679" s="56"/>
      <c r="AX679" s="441"/>
      <c r="AY679" s="216"/>
      <c r="AZ679" s="115"/>
      <c r="BA679" s="56"/>
      <c r="BB679" s="441"/>
      <c r="BC679" s="56"/>
      <c r="BD679" s="440"/>
      <c r="BE679" s="117"/>
      <c r="BF679" s="172"/>
      <c r="BG679" s="117"/>
      <c r="BH679" s="172"/>
      <c r="BI679" s="117"/>
      <c r="BJ679" s="440"/>
      <c r="BK679" s="117"/>
      <c r="BL679" s="440"/>
      <c r="BM679" s="130"/>
      <c r="BN679" s="172"/>
    </row>
    <row r="680" spans="1:66" s="409" customFormat="1" ht="12.75" customHeight="1" x14ac:dyDescent="0.2">
      <c r="A680" s="170"/>
      <c r="B680" s="128"/>
      <c r="C680" s="577">
        <f>'General Fund Budget Summary'!A157</f>
        <v>58200</v>
      </c>
      <c r="D680" s="600" t="str">
        <f>'General Fund Budget Summary'!B157</f>
        <v>Banking/Card Fees</v>
      </c>
      <c r="E680" s="601"/>
      <c r="F680" s="602"/>
      <c r="G680" s="603"/>
      <c r="H680" s="604"/>
      <c r="I680" s="605"/>
      <c r="J680" s="606"/>
      <c r="K680" s="603"/>
      <c r="L680" s="604"/>
      <c r="M680" s="605"/>
      <c r="N680" s="606"/>
      <c r="O680" s="603"/>
      <c r="P680" s="604"/>
      <c r="Q680" s="605"/>
      <c r="R680" s="606"/>
      <c r="S680" s="603"/>
      <c r="T680" s="604"/>
      <c r="U680" s="605"/>
      <c r="V680" s="606"/>
      <c r="W680" s="603"/>
      <c r="X680" s="604"/>
      <c r="Y680" s="605"/>
      <c r="Z680" s="606"/>
      <c r="AA680" s="603"/>
      <c r="AB680" s="604"/>
      <c r="AC680" s="605"/>
      <c r="AD680" s="606"/>
      <c r="AE680" s="603"/>
      <c r="AF680" s="604"/>
      <c r="AG680" s="605"/>
      <c r="AH680" s="606"/>
      <c r="AI680" s="603"/>
      <c r="AJ680" s="604"/>
      <c r="AK680" s="605"/>
      <c r="AL680" s="606"/>
      <c r="AM680" s="603"/>
      <c r="AN680" s="604"/>
      <c r="AO680" s="605"/>
      <c r="AP680" s="606"/>
      <c r="AQ680" s="603"/>
      <c r="AR680" s="604"/>
      <c r="AS680" s="605"/>
      <c r="AT680" s="606"/>
      <c r="AU680" s="603"/>
      <c r="AV680" s="604"/>
      <c r="AW680" s="605"/>
      <c r="AX680" s="606"/>
      <c r="AY680" s="603"/>
      <c r="AZ680" s="604"/>
      <c r="BA680" s="605"/>
      <c r="BB680" s="607"/>
      <c r="BC680" s="34"/>
      <c r="BD680" s="608"/>
      <c r="BE680" s="608"/>
      <c r="BF680" s="608"/>
      <c r="BG680" s="608"/>
      <c r="BH680" s="608"/>
      <c r="BI680" s="608"/>
      <c r="BJ680" s="608"/>
      <c r="BK680" s="608"/>
      <c r="BL680" s="608"/>
      <c r="BM680" s="131"/>
      <c r="BN680" s="608"/>
    </row>
    <row r="681" spans="1:66" s="27" customFormat="1" ht="5.0999999999999996" customHeight="1" x14ac:dyDescent="0.2">
      <c r="A681" s="170"/>
      <c r="B681" s="128"/>
      <c r="C681" s="32"/>
      <c r="F681" s="51"/>
      <c r="G681" s="226"/>
      <c r="H681" s="52"/>
      <c r="I681" s="154"/>
      <c r="J681" s="227"/>
      <c r="K681" s="226"/>
      <c r="L681" s="52"/>
      <c r="M681" s="154"/>
      <c r="N681" s="227"/>
      <c r="O681" s="226"/>
      <c r="P681" s="52"/>
      <c r="Q681" s="154"/>
      <c r="R681" s="227"/>
      <c r="S681" s="226"/>
      <c r="T681" s="52"/>
      <c r="U681" s="154"/>
      <c r="V681" s="227"/>
      <c r="W681" s="226"/>
      <c r="X681" s="52"/>
      <c r="Y681" s="154"/>
      <c r="Z681" s="227"/>
      <c r="AA681" s="226"/>
      <c r="AB681" s="52"/>
      <c r="AC681" s="154"/>
      <c r="AD681" s="227"/>
      <c r="AE681" s="226"/>
      <c r="AF681" s="52"/>
      <c r="AG681" s="154"/>
      <c r="AH681" s="227"/>
      <c r="AI681" s="226"/>
      <c r="AJ681" s="52"/>
      <c r="AK681" s="154"/>
      <c r="AL681" s="227"/>
      <c r="AM681" s="226"/>
      <c r="AN681" s="52"/>
      <c r="AO681" s="154"/>
      <c r="AP681" s="227"/>
      <c r="AQ681" s="226"/>
      <c r="AR681" s="52"/>
      <c r="AS681" s="154"/>
      <c r="AT681" s="227"/>
      <c r="AU681" s="226"/>
      <c r="AV681" s="52"/>
      <c r="AW681" s="154"/>
      <c r="AX681" s="227"/>
      <c r="AY681" s="226"/>
      <c r="AZ681" s="52"/>
      <c r="BA681" s="154"/>
      <c r="BB681" s="267"/>
      <c r="BC681" s="34"/>
      <c r="BD681" s="608"/>
      <c r="BE681" s="608"/>
      <c r="BF681" s="608"/>
      <c r="BG681" s="608"/>
      <c r="BH681" s="608"/>
      <c r="BI681" s="608"/>
      <c r="BJ681" s="608"/>
      <c r="BK681" s="608"/>
      <c r="BL681" s="608"/>
      <c r="BM681" s="131"/>
      <c r="BN681" s="608"/>
    </row>
    <row r="682" spans="1:66" s="409" customFormat="1" x14ac:dyDescent="0.2">
      <c r="A682" s="170"/>
      <c r="B682" s="128"/>
      <c r="C682" s="614">
        <f>'General Fund Budget Summary'!A158</f>
        <v>58210</v>
      </c>
      <c r="D682" s="614"/>
      <c r="E682" s="614" t="str">
        <f>'General Fund Budget Summary'!B157</f>
        <v>Banking/Card Fees</v>
      </c>
      <c r="F682" s="616"/>
      <c r="G682" s="617">
        <v>1</v>
      </c>
      <c r="H682" s="105"/>
      <c r="I682" s="618">
        <v>130</v>
      </c>
      <c r="J682" s="619">
        <f>I682*G682</f>
        <v>130</v>
      </c>
      <c r="K682" s="617"/>
      <c r="L682" s="248">
        <f>H682</f>
        <v>0</v>
      </c>
      <c r="M682" s="410"/>
      <c r="N682" s="212">
        <f>M682*K682</f>
        <v>0</v>
      </c>
      <c r="O682" s="211"/>
      <c r="P682" s="248">
        <f>L682</f>
        <v>0</v>
      </c>
      <c r="Q682" s="410"/>
      <c r="R682" s="212">
        <f>Q682*O682</f>
        <v>0</v>
      </c>
      <c r="S682" s="211"/>
      <c r="T682" s="248">
        <f>P682</f>
        <v>0</v>
      </c>
      <c r="U682" s="410"/>
      <c r="V682" s="212">
        <f>U682*S682</f>
        <v>0</v>
      </c>
      <c r="W682" s="211"/>
      <c r="X682" s="248">
        <f>T682</f>
        <v>0</v>
      </c>
      <c r="Y682" s="410"/>
      <c r="Z682" s="212">
        <f>Y682*W682</f>
        <v>0</v>
      </c>
      <c r="AA682" s="211"/>
      <c r="AB682" s="248">
        <f>X682</f>
        <v>0</v>
      </c>
      <c r="AC682" s="410"/>
      <c r="AD682" s="212">
        <f>AC682*AA682</f>
        <v>0</v>
      </c>
      <c r="AE682" s="211"/>
      <c r="AF682" s="248">
        <f>AB682</f>
        <v>0</v>
      </c>
      <c r="AG682" s="410"/>
      <c r="AH682" s="212">
        <f>AG682*AE682</f>
        <v>0</v>
      </c>
      <c r="AI682" s="211"/>
      <c r="AJ682" s="248">
        <f>AF682</f>
        <v>0</v>
      </c>
      <c r="AK682" s="410"/>
      <c r="AL682" s="212">
        <f>AK682*AI682</f>
        <v>0</v>
      </c>
      <c r="AM682" s="211"/>
      <c r="AN682" s="248">
        <f>AJ682</f>
        <v>0</v>
      </c>
      <c r="AO682" s="410"/>
      <c r="AP682" s="212">
        <f>AO682*AM682</f>
        <v>0</v>
      </c>
      <c r="AQ682" s="211"/>
      <c r="AR682" s="248">
        <f>AN682</f>
        <v>0</v>
      </c>
      <c r="AS682" s="410"/>
      <c r="AT682" s="212">
        <f>AS682*AQ682</f>
        <v>0</v>
      </c>
      <c r="AU682" s="211"/>
      <c r="AV682" s="248">
        <f>AR682</f>
        <v>0</v>
      </c>
      <c r="AW682" s="410"/>
      <c r="AX682" s="212">
        <f>AW682*AU682</f>
        <v>0</v>
      </c>
      <c r="AY682" s="211"/>
      <c r="AZ682" s="248">
        <f>AV682</f>
        <v>0</v>
      </c>
      <c r="BA682" s="618"/>
      <c r="BB682" s="620">
        <f>BA682*AY682</f>
        <v>0</v>
      </c>
      <c r="BC682" s="34"/>
      <c r="BD682" s="621">
        <v>180</v>
      </c>
      <c r="BE682" s="608"/>
      <c r="BF682" s="621">
        <v>69.89</v>
      </c>
      <c r="BG682" s="608"/>
      <c r="BH682" s="621"/>
      <c r="BI682" s="608"/>
      <c r="BJ682" s="621">
        <f>SUM(BF682,BH682)</f>
        <v>69.89</v>
      </c>
      <c r="BK682" s="608"/>
      <c r="BL682" s="621">
        <v>180</v>
      </c>
      <c r="BM682" s="131"/>
      <c r="BN682" s="621">
        <v>133.37</v>
      </c>
    </row>
    <row r="683" spans="1:66" s="409" customFormat="1" x14ac:dyDescent="0.2">
      <c r="A683" s="170"/>
      <c r="B683" s="128"/>
      <c r="C683" s="41"/>
      <c r="D683" s="42"/>
      <c r="E683" s="461"/>
      <c r="F683" s="616"/>
      <c r="G683" s="617"/>
      <c r="H683" s="591"/>
      <c r="I683" s="618"/>
      <c r="J683" s="619">
        <f>I683*G683</f>
        <v>0</v>
      </c>
      <c r="K683" s="617"/>
      <c r="L683" s="594">
        <f>H683</f>
        <v>0</v>
      </c>
      <c r="M683" s="592"/>
      <c r="N683" s="593">
        <f>M683*K683</f>
        <v>0</v>
      </c>
      <c r="O683" s="590"/>
      <c r="P683" s="594">
        <f>L683</f>
        <v>0</v>
      </c>
      <c r="Q683" s="592"/>
      <c r="R683" s="593">
        <f>Q683*O683</f>
        <v>0</v>
      </c>
      <c r="S683" s="590"/>
      <c r="T683" s="594">
        <f>P683</f>
        <v>0</v>
      </c>
      <c r="U683" s="592"/>
      <c r="V683" s="593">
        <f>U683*S683</f>
        <v>0</v>
      </c>
      <c r="W683" s="590"/>
      <c r="X683" s="594">
        <f>T683</f>
        <v>0</v>
      </c>
      <c r="Y683" s="592"/>
      <c r="Z683" s="593">
        <f>Y683*W683</f>
        <v>0</v>
      </c>
      <c r="AA683" s="590"/>
      <c r="AB683" s="594">
        <f>X683</f>
        <v>0</v>
      </c>
      <c r="AC683" s="592"/>
      <c r="AD683" s="593">
        <f>AC683*AA683</f>
        <v>0</v>
      </c>
      <c r="AE683" s="590"/>
      <c r="AF683" s="594">
        <f>AB683</f>
        <v>0</v>
      </c>
      <c r="AG683" s="592"/>
      <c r="AH683" s="593">
        <f>AG683*AE683</f>
        <v>0</v>
      </c>
      <c r="AI683" s="590"/>
      <c r="AJ683" s="594">
        <f>AF683</f>
        <v>0</v>
      </c>
      <c r="AK683" s="592"/>
      <c r="AL683" s="593">
        <f>AK683*AI683</f>
        <v>0</v>
      </c>
      <c r="AM683" s="590"/>
      <c r="AN683" s="594">
        <f>AJ683</f>
        <v>0</v>
      </c>
      <c r="AO683" s="592"/>
      <c r="AP683" s="593">
        <f>AO683*AM683</f>
        <v>0</v>
      </c>
      <c r="AQ683" s="590"/>
      <c r="AR683" s="594">
        <f>AN683</f>
        <v>0</v>
      </c>
      <c r="AS683" s="592"/>
      <c r="AT683" s="593">
        <f>AS683*AQ683</f>
        <v>0</v>
      </c>
      <c r="AU683" s="590"/>
      <c r="AV683" s="594">
        <f>AR683</f>
        <v>0</v>
      </c>
      <c r="AW683" s="592"/>
      <c r="AX683" s="593">
        <f>AW683*AU683</f>
        <v>0</v>
      </c>
      <c r="AY683" s="590"/>
      <c r="AZ683" s="594">
        <f>AV683</f>
        <v>0</v>
      </c>
      <c r="BA683" s="618"/>
      <c r="BB683" s="620">
        <f>BA683*AY683</f>
        <v>0</v>
      </c>
      <c r="BC683" s="34"/>
      <c r="BD683" s="622">
        <f>SUM(BB683,AX683,AT683,AP683,AL683,AH683,AD683,Z683,R683,N683,J683,V683,)</f>
        <v>0</v>
      </c>
      <c r="BE683" s="623"/>
      <c r="BF683" s="622">
        <v>0</v>
      </c>
      <c r="BG683" s="623"/>
      <c r="BH683" s="622">
        <v>0</v>
      </c>
      <c r="BI683" s="623"/>
      <c r="BJ683" s="622">
        <v>0</v>
      </c>
      <c r="BK683" s="623"/>
      <c r="BL683" s="622">
        <v>0</v>
      </c>
      <c r="BM683" s="131"/>
      <c r="BN683" s="622"/>
    </row>
    <row r="684" spans="1:66" s="409" customFormat="1" x14ac:dyDescent="0.2">
      <c r="A684" s="170"/>
      <c r="B684" s="128"/>
      <c r="C684" s="41"/>
      <c r="D684" s="42"/>
      <c r="E684" s="42"/>
      <c r="F684" s="616"/>
      <c r="G684" s="617"/>
      <c r="H684" s="106"/>
      <c r="I684" s="618"/>
      <c r="J684" s="619">
        <f>I684*G684</f>
        <v>0</v>
      </c>
      <c r="K684" s="617"/>
      <c r="L684" s="249">
        <f>H684</f>
        <v>0</v>
      </c>
      <c r="M684" s="411"/>
      <c r="N684" s="214">
        <f>M684*K684</f>
        <v>0</v>
      </c>
      <c r="O684" s="213"/>
      <c r="P684" s="249">
        <f>L684</f>
        <v>0</v>
      </c>
      <c r="Q684" s="411"/>
      <c r="R684" s="214">
        <f>Q684*O684</f>
        <v>0</v>
      </c>
      <c r="S684" s="213"/>
      <c r="T684" s="249">
        <f>P684</f>
        <v>0</v>
      </c>
      <c r="U684" s="411"/>
      <c r="V684" s="214">
        <f>U684*S684</f>
        <v>0</v>
      </c>
      <c r="W684" s="213"/>
      <c r="X684" s="249">
        <f>T684</f>
        <v>0</v>
      </c>
      <c r="Y684" s="411"/>
      <c r="Z684" s="214">
        <f>Y684*W684</f>
        <v>0</v>
      </c>
      <c r="AA684" s="213"/>
      <c r="AB684" s="249">
        <f>X684</f>
        <v>0</v>
      </c>
      <c r="AC684" s="411"/>
      <c r="AD684" s="214">
        <f>AC684*AA684</f>
        <v>0</v>
      </c>
      <c r="AE684" s="213"/>
      <c r="AF684" s="249">
        <f>AB684</f>
        <v>0</v>
      </c>
      <c r="AG684" s="411"/>
      <c r="AH684" s="214">
        <f>AG684*AE684</f>
        <v>0</v>
      </c>
      <c r="AI684" s="213"/>
      <c r="AJ684" s="249">
        <f>AF684</f>
        <v>0</v>
      </c>
      <c r="AK684" s="411"/>
      <c r="AL684" s="214">
        <f>AK684*AI684</f>
        <v>0</v>
      </c>
      <c r="AM684" s="213"/>
      <c r="AN684" s="249">
        <f>AJ684</f>
        <v>0</v>
      </c>
      <c r="AO684" s="411"/>
      <c r="AP684" s="214">
        <f>AO684*AM684</f>
        <v>0</v>
      </c>
      <c r="AQ684" s="213"/>
      <c r="AR684" s="249">
        <f>AN684</f>
        <v>0</v>
      </c>
      <c r="AS684" s="411"/>
      <c r="AT684" s="214">
        <f>AS684*AQ684</f>
        <v>0</v>
      </c>
      <c r="AU684" s="213"/>
      <c r="AV684" s="249">
        <f>AR684</f>
        <v>0</v>
      </c>
      <c r="AW684" s="411"/>
      <c r="AX684" s="214">
        <f>AW684*AU684</f>
        <v>0</v>
      </c>
      <c r="AY684" s="213"/>
      <c r="AZ684" s="249">
        <f>AV684</f>
        <v>0</v>
      </c>
      <c r="BA684" s="618"/>
      <c r="BB684" s="620">
        <f>BA684*AY684</f>
        <v>0</v>
      </c>
      <c r="BC684" s="34"/>
      <c r="BD684" s="622">
        <f>SUM(BB684,AX684,AT684,AP684,AL684,AH684,AD684,Z684,R684,N684,J684,V684,)</f>
        <v>0</v>
      </c>
      <c r="BE684" s="623"/>
      <c r="BF684" s="622">
        <v>0</v>
      </c>
      <c r="BG684" s="623"/>
      <c r="BH684" s="622">
        <v>0</v>
      </c>
      <c r="BI684" s="623"/>
      <c r="BJ684" s="622">
        <v>0</v>
      </c>
      <c r="BK684" s="623"/>
      <c r="BL684" s="622">
        <v>0</v>
      </c>
      <c r="BM684" s="131"/>
      <c r="BN684" s="622"/>
    </row>
    <row r="685" spans="1:66" s="409" customFormat="1" x14ac:dyDescent="0.2">
      <c r="A685" s="170"/>
      <c r="B685" s="128"/>
      <c r="C685" s="41"/>
      <c r="D685" s="42"/>
      <c r="E685" s="42"/>
      <c r="F685" s="616"/>
      <c r="G685" s="617"/>
      <c r="H685" s="106"/>
      <c r="I685" s="618"/>
      <c r="J685" s="619">
        <f>G685*I685</f>
        <v>0</v>
      </c>
      <c r="K685" s="617"/>
      <c r="L685" s="249">
        <f>H685</f>
        <v>0</v>
      </c>
      <c r="M685" s="411"/>
      <c r="N685" s="214">
        <f>M685*K685</f>
        <v>0</v>
      </c>
      <c r="O685" s="213"/>
      <c r="P685" s="249">
        <f>L685</f>
        <v>0</v>
      </c>
      <c r="Q685" s="411"/>
      <c r="R685" s="214">
        <f>Q685*O685</f>
        <v>0</v>
      </c>
      <c r="S685" s="213"/>
      <c r="T685" s="249">
        <f>P685</f>
        <v>0</v>
      </c>
      <c r="U685" s="411"/>
      <c r="V685" s="214">
        <f>U685*S685</f>
        <v>0</v>
      </c>
      <c r="W685" s="213"/>
      <c r="X685" s="249">
        <f>T685</f>
        <v>0</v>
      </c>
      <c r="Y685" s="411"/>
      <c r="Z685" s="214">
        <f>Y685*W685</f>
        <v>0</v>
      </c>
      <c r="AA685" s="213"/>
      <c r="AB685" s="249">
        <f>X685</f>
        <v>0</v>
      </c>
      <c r="AC685" s="411"/>
      <c r="AD685" s="214">
        <f>AC685*AA685</f>
        <v>0</v>
      </c>
      <c r="AE685" s="213"/>
      <c r="AF685" s="249">
        <f>AB685</f>
        <v>0</v>
      </c>
      <c r="AG685" s="411"/>
      <c r="AH685" s="214">
        <f>AG685*AE685</f>
        <v>0</v>
      </c>
      <c r="AI685" s="213"/>
      <c r="AJ685" s="249">
        <f>AF685</f>
        <v>0</v>
      </c>
      <c r="AK685" s="411"/>
      <c r="AL685" s="214">
        <f>AK685*AI685</f>
        <v>0</v>
      </c>
      <c r="AM685" s="213"/>
      <c r="AN685" s="249">
        <f>AJ685</f>
        <v>0</v>
      </c>
      <c r="AO685" s="411"/>
      <c r="AP685" s="214">
        <f>AO685*AM685</f>
        <v>0</v>
      </c>
      <c r="AQ685" s="213"/>
      <c r="AR685" s="249">
        <f>AN685</f>
        <v>0</v>
      </c>
      <c r="AS685" s="411"/>
      <c r="AT685" s="214">
        <f>AS685*AQ685</f>
        <v>0</v>
      </c>
      <c r="AU685" s="213"/>
      <c r="AV685" s="249">
        <f>AR685</f>
        <v>0</v>
      </c>
      <c r="AW685" s="411"/>
      <c r="AX685" s="214">
        <f>AW685*AU685</f>
        <v>0</v>
      </c>
      <c r="AY685" s="213"/>
      <c r="AZ685" s="249">
        <f>AV685</f>
        <v>0</v>
      </c>
      <c r="BA685" s="618"/>
      <c r="BB685" s="620">
        <f>AY685*BA685</f>
        <v>0</v>
      </c>
      <c r="BC685" s="34"/>
      <c r="BD685" s="622">
        <f>SUM(BB685,AX685,AT685,AP685,AL685,AH685,AD685,Z685,R685,N685,J685,V685,)</f>
        <v>0</v>
      </c>
      <c r="BE685" s="623"/>
      <c r="BF685" s="622">
        <v>0</v>
      </c>
      <c r="BG685" s="623"/>
      <c r="BH685" s="622">
        <v>0</v>
      </c>
      <c r="BI685" s="623"/>
      <c r="BJ685" s="622">
        <v>0</v>
      </c>
      <c r="BK685" s="623"/>
      <c r="BL685" s="622">
        <v>0</v>
      </c>
      <c r="BM685" s="131"/>
      <c r="BN685" s="622"/>
    </row>
    <row r="686" spans="1:66" s="409" customFormat="1" x14ac:dyDescent="0.2">
      <c r="A686" s="170"/>
      <c r="B686" s="128"/>
      <c r="C686" s="48"/>
      <c r="D686" s="43"/>
      <c r="E686" s="43"/>
      <c r="F686" s="624"/>
      <c r="G686" s="581"/>
      <c r="H686" s="582"/>
      <c r="I686" s="104" t="s">
        <v>132</v>
      </c>
      <c r="J686" s="634">
        <f>SUM(J682:J685)</f>
        <v>130</v>
      </c>
      <c r="K686" s="581"/>
      <c r="L686" s="582"/>
      <c r="M686" s="104" t="s">
        <v>118</v>
      </c>
      <c r="N686" s="619">
        <f>SUM(N682:N685)</f>
        <v>0</v>
      </c>
      <c r="O686" s="581"/>
      <c r="P686" s="582"/>
      <c r="Q686" s="625" t="s">
        <v>119</v>
      </c>
      <c r="R686" s="619">
        <f>SUM(R682:R685)</f>
        <v>0</v>
      </c>
      <c r="S686" s="581"/>
      <c r="T686" s="582"/>
      <c r="U686" s="625" t="s">
        <v>120</v>
      </c>
      <c r="V686" s="619">
        <f>SUM(V682:V685)</f>
        <v>0</v>
      </c>
      <c r="W686" s="581"/>
      <c r="X686" s="582"/>
      <c r="Y686" s="625" t="s">
        <v>121</v>
      </c>
      <c r="Z686" s="619">
        <f>SUM(Z682:Z685)</f>
        <v>0</v>
      </c>
      <c r="AA686" s="581"/>
      <c r="AB686" s="582"/>
      <c r="AC686" s="625" t="s">
        <v>122</v>
      </c>
      <c r="AD686" s="619">
        <f>SUM(AD682:AD685)</f>
        <v>0</v>
      </c>
      <c r="AE686" s="581"/>
      <c r="AF686" s="582"/>
      <c r="AG686" s="625" t="s">
        <v>123</v>
      </c>
      <c r="AH686" s="619">
        <f>SUM(AH682:AH685)</f>
        <v>0</v>
      </c>
      <c r="AI686" s="581"/>
      <c r="AJ686" s="582"/>
      <c r="AK686" s="625" t="s">
        <v>124</v>
      </c>
      <c r="AL686" s="619">
        <f>SUM(AL682:AL685)</f>
        <v>0</v>
      </c>
      <c r="AM686" s="581"/>
      <c r="AN686" s="582"/>
      <c r="AO686" s="625" t="s">
        <v>125</v>
      </c>
      <c r="AP686" s="619">
        <f>SUM(AP682:AP685)</f>
        <v>0</v>
      </c>
      <c r="AQ686" s="581"/>
      <c r="AR686" s="582"/>
      <c r="AS686" s="625" t="s">
        <v>126</v>
      </c>
      <c r="AT686" s="619">
        <f>SUM(AT682:AT685)</f>
        <v>0</v>
      </c>
      <c r="AU686" s="581"/>
      <c r="AV686" s="582"/>
      <c r="AW686" s="625" t="s">
        <v>127</v>
      </c>
      <c r="AX686" s="619">
        <f>SUM(AX682:AX685)</f>
        <v>0</v>
      </c>
      <c r="AY686" s="581"/>
      <c r="AZ686" s="582"/>
      <c r="BA686" s="625" t="s">
        <v>128</v>
      </c>
      <c r="BB686" s="620">
        <f>SUM(BB682:BB685)</f>
        <v>0</v>
      </c>
      <c r="BC686" s="34"/>
      <c r="BD686" s="57">
        <f>SUM(BD682:BD685)</f>
        <v>180</v>
      </c>
      <c r="BE686" s="608"/>
      <c r="BF686" s="57">
        <f>SUM(BF682:BF685)</f>
        <v>69.89</v>
      </c>
      <c r="BG686" s="608"/>
      <c r="BH686" s="57">
        <f>SUM(BH682:BH685)</f>
        <v>0</v>
      </c>
      <c r="BI686" s="608"/>
      <c r="BJ686" s="57">
        <f>SUM(BF686,BH686)</f>
        <v>69.89</v>
      </c>
      <c r="BK686" s="608"/>
      <c r="BL686" s="57">
        <v>180</v>
      </c>
      <c r="BM686" s="131"/>
      <c r="BN686" s="57">
        <f>SUM(BN682:BN685)</f>
        <v>133.37</v>
      </c>
    </row>
    <row r="687" spans="1:66" s="27" customFormat="1" ht="5.0999999999999996" customHeight="1" x14ac:dyDescent="0.2">
      <c r="A687" s="170"/>
      <c r="B687" s="128"/>
      <c r="C687" s="32"/>
      <c r="F687" s="51"/>
      <c r="G687" s="226"/>
      <c r="H687" s="52"/>
      <c r="I687" s="154"/>
      <c r="J687" s="227"/>
      <c r="K687" s="226"/>
      <c r="L687" s="52"/>
      <c r="M687" s="154"/>
      <c r="N687" s="227"/>
      <c r="O687" s="226"/>
      <c r="P687" s="52"/>
      <c r="Q687" s="154"/>
      <c r="R687" s="227"/>
      <c r="S687" s="226"/>
      <c r="T687" s="52"/>
      <c r="U687" s="154"/>
      <c r="V687" s="227"/>
      <c r="W687" s="226"/>
      <c r="X687" s="52"/>
      <c r="Y687" s="154"/>
      <c r="Z687" s="227"/>
      <c r="AA687" s="226"/>
      <c r="AB687" s="52"/>
      <c r="AC687" s="154"/>
      <c r="AD687" s="227"/>
      <c r="AE687" s="226"/>
      <c r="AF687" s="52"/>
      <c r="AG687" s="154"/>
      <c r="AH687" s="227"/>
      <c r="AI687" s="226"/>
      <c r="AJ687" s="52"/>
      <c r="AK687" s="154"/>
      <c r="AL687" s="227"/>
      <c r="AM687" s="226"/>
      <c r="AN687" s="52"/>
      <c r="AO687" s="154"/>
      <c r="AP687" s="227"/>
      <c r="AQ687" s="226"/>
      <c r="AR687" s="52"/>
      <c r="AS687" s="154"/>
      <c r="AT687" s="227"/>
      <c r="AU687" s="226"/>
      <c r="AV687" s="52"/>
      <c r="AW687" s="154"/>
      <c r="AX687" s="227"/>
      <c r="AY687" s="226"/>
      <c r="AZ687" s="52"/>
      <c r="BA687" s="154"/>
      <c r="BB687" s="267"/>
      <c r="BC687" s="34"/>
      <c r="BD687" s="608"/>
      <c r="BE687" s="608"/>
      <c r="BF687" s="608"/>
      <c r="BG687" s="608"/>
      <c r="BH687" s="608"/>
      <c r="BI687" s="608"/>
      <c r="BJ687" s="608"/>
      <c r="BK687" s="608"/>
      <c r="BL687" s="608"/>
      <c r="BM687" s="131"/>
      <c r="BN687" s="608"/>
    </row>
    <row r="688" spans="1:66" s="409" customFormat="1" x14ac:dyDescent="0.2">
      <c r="A688" s="170"/>
      <c r="B688" s="128"/>
      <c r="C688" s="614">
        <f>'General Fund Budget Summary'!A159</f>
        <v>58220</v>
      </c>
      <c r="D688" s="614"/>
      <c r="E688" s="614" t="str">
        <f>'General Fund Budget Summary'!C159</f>
        <v>Credit Card Fees</v>
      </c>
      <c r="F688" s="616"/>
      <c r="G688" s="617">
        <v>1</v>
      </c>
      <c r="H688" s="105" t="s">
        <v>100</v>
      </c>
      <c r="I688" s="618">
        <v>130</v>
      </c>
      <c r="J688" s="619">
        <f>I688*G688</f>
        <v>130</v>
      </c>
      <c r="K688" s="617"/>
      <c r="L688" s="248" t="str">
        <f>H688</f>
        <v>Admin</v>
      </c>
      <c r="M688" s="410"/>
      <c r="N688" s="212">
        <f>M688*K688</f>
        <v>0</v>
      </c>
      <c r="O688" s="211"/>
      <c r="P688" s="248" t="str">
        <f>L688</f>
        <v>Admin</v>
      </c>
      <c r="Q688" s="410"/>
      <c r="R688" s="212">
        <f>Q688*O688</f>
        <v>0</v>
      </c>
      <c r="S688" s="211"/>
      <c r="T688" s="248" t="str">
        <f>P688</f>
        <v>Admin</v>
      </c>
      <c r="U688" s="410"/>
      <c r="V688" s="212">
        <f>U688*S688</f>
        <v>0</v>
      </c>
      <c r="W688" s="211"/>
      <c r="X688" s="248" t="str">
        <f>T688</f>
        <v>Admin</v>
      </c>
      <c r="Y688" s="410"/>
      <c r="Z688" s="212">
        <f>Y688*W688</f>
        <v>0</v>
      </c>
      <c r="AA688" s="211"/>
      <c r="AB688" s="248" t="str">
        <f>X688</f>
        <v>Admin</v>
      </c>
      <c r="AC688" s="410"/>
      <c r="AD688" s="212">
        <f>AC688*AA688</f>
        <v>0</v>
      </c>
      <c r="AE688" s="211"/>
      <c r="AF688" s="248" t="str">
        <f>AB688</f>
        <v>Admin</v>
      </c>
      <c r="AG688" s="410"/>
      <c r="AH688" s="212">
        <f>AG688*AE688</f>
        <v>0</v>
      </c>
      <c r="AI688" s="211"/>
      <c r="AJ688" s="248" t="str">
        <f>AF688</f>
        <v>Admin</v>
      </c>
      <c r="AK688" s="410"/>
      <c r="AL688" s="212">
        <f>AK688*AI688</f>
        <v>0</v>
      </c>
      <c r="AM688" s="211"/>
      <c r="AN688" s="248" t="str">
        <f>AJ688</f>
        <v>Admin</v>
      </c>
      <c r="AO688" s="410"/>
      <c r="AP688" s="212">
        <f>AO688*AM688</f>
        <v>0</v>
      </c>
      <c r="AQ688" s="211"/>
      <c r="AR688" s="248" t="str">
        <f>AN688</f>
        <v>Admin</v>
      </c>
      <c r="AS688" s="410"/>
      <c r="AT688" s="212">
        <f>AS688*AQ688</f>
        <v>0</v>
      </c>
      <c r="AU688" s="211"/>
      <c r="AV688" s="248" t="str">
        <f>AR688</f>
        <v>Admin</v>
      </c>
      <c r="AW688" s="410"/>
      <c r="AX688" s="212">
        <f>AW688*AU688</f>
        <v>0</v>
      </c>
      <c r="AY688" s="211"/>
      <c r="AZ688" s="248" t="str">
        <f>AV688</f>
        <v>Admin</v>
      </c>
      <c r="BA688" s="618"/>
      <c r="BB688" s="620">
        <f>BA688*AY688</f>
        <v>0</v>
      </c>
      <c r="BC688" s="34"/>
      <c r="BD688" s="621">
        <f>SUM(BB688,AX688,AT688,AP688,AL688,AH688,AD688,Z688,R688,N688,J688,V688,)</f>
        <v>130</v>
      </c>
      <c r="BE688" s="608"/>
      <c r="BF688" s="621">
        <v>159.68</v>
      </c>
      <c r="BG688" s="608"/>
      <c r="BH688" s="621"/>
      <c r="BI688" s="608"/>
      <c r="BJ688" s="621">
        <f>SUM(BF688,BH688)</f>
        <v>159.68</v>
      </c>
      <c r="BK688" s="608"/>
      <c r="BL688" s="621">
        <v>130</v>
      </c>
      <c r="BM688" s="131"/>
      <c r="BN688" s="621">
        <v>76.34</v>
      </c>
    </row>
    <row r="689" spans="1:66" s="409" customFormat="1" x14ac:dyDescent="0.2">
      <c r="A689" s="170"/>
      <c r="B689" s="128"/>
      <c r="C689" s="41"/>
      <c r="D689" s="42"/>
      <c r="E689" s="461"/>
      <c r="F689" s="616"/>
      <c r="G689" s="617"/>
      <c r="H689" s="591"/>
      <c r="I689" s="618"/>
      <c r="J689" s="619">
        <f>I689*G689</f>
        <v>0</v>
      </c>
      <c r="K689" s="617"/>
      <c r="L689" s="594">
        <f>H689</f>
        <v>0</v>
      </c>
      <c r="M689" s="592"/>
      <c r="N689" s="593">
        <f>M689*K689</f>
        <v>0</v>
      </c>
      <c r="O689" s="590"/>
      <c r="P689" s="594">
        <f>L689</f>
        <v>0</v>
      </c>
      <c r="Q689" s="592"/>
      <c r="R689" s="593">
        <f>Q689*O689</f>
        <v>0</v>
      </c>
      <c r="S689" s="590"/>
      <c r="T689" s="594">
        <f>P689</f>
        <v>0</v>
      </c>
      <c r="U689" s="592"/>
      <c r="V689" s="593">
        <f>U689*S689</f>
        <v>0</v>
      </c>
      <c r="W689" s="590"/>
      <c r="X689" s="594">
        <f>T689</f>
        <v>0</v>
      </c>
      <c r="Y689" s="592"/>
      <c r="Z689" s="593">
        <f>Y689*W689</f>
        <v>0</v>
      </c>
      <c r="AA689" s="590"/>
      <c r="AB689" s="594">
        <f>X689</f>
        <v>0</v>
      </c>
      <c r="AC689" s="592"/>
      <c r="AD689" s="593">
        <f>AC689*AA689</f>
        <v>0</v>
      </c>
      <c r="AE689" s="590"/>
      <c r="AF689" s="594">
        <f>AB689</f>
        <v>0</v>
      </c>
      <c r="AG689" s="592"/>
      <c r="AH689" s="593">
        <f>AG689*AE689</f>
        <v>0</v>
      </c>
      <c r="AI689" s="590"/>
      <c r="AJ689" s="594">
        <f>AF689</f>
        <v>0</v>
      </c>
      <c r="AK689" s="592"/>
      <c r="AL689" s="593">
        <f>AK689*AI689</f>
        <v>0</v>
      </c>
      <c r="AM689" s="590"/>
      <c r="AN689" s="594">
        <f>AJ689</f>
        <v>0</v>
      </c>
      <c r="AO689" s="592"/>
      <c r="AP689" s="593">
        <f>AO689*AM689</f>
        <v>0</v>
      </c>
      <c r="AQ689" s="590"/>
      <c r="AR689" s="594">
        <f>AN689</f>
        <v>0</v>
      </c>
      <c r="AS689" s="592"/>
      <c r="AT689" s="593">
        <f>AS689*AQ689</f>
        <v>0</v>
      </c>
      <c r="AU689" s="590"/>
      <c r="AV689" s="594">
        <f>AR689</f>
        <v>0</v>
      </c>
      <c r="AW689" s="592"/>
      <c r="AX689" s="593">
        <f>AW689*AU689</f>
        <v>0</v>
      </c>
      <c r="AY689" s="590"/>
      <c r="AZ689" s="594">
        <f>AV689</f>
        <v>0</v>
      </c>
      <c r="BA689" s="618"/>
      <c r="BB689" s="620">
        <f>BA689*AY689</f>
        <v>0</v>
      </c>
      <c r="BC689" s="34"/>
      <c r="BD689" s="622">
        <f>SUM(BB689,AX689,AT689,AP689,AL689,AH689,AD689,Z689,R689,N689,J689,V689,)</f>
        <v>0</v>
      </c>
      <c r="BE689" s="623"/>
      <c r="BF689" s="622">
        <v>0</v>
      </c>
      <c r="BG689" s="623"/>
      <c r="BH689" s="622">
        <v>0</v>
      </c>
      <c r="BI689" s="623"/>
      <c r="BJ689" s="622">
        <v>0</v>
      </c>
      <c r="BK689" s="623"/>
      <c r="BL689" s="622">
        <v>0</v>
      </c>
      <c r="BM689" s="131"/>
      <c r="BN689" s="622"/>
    </row>
    <row r="690" spans="1:66" s="409" customFormat="1" x14ac:dyDescent="0.2">
      <c r="A690" s="170"/>
      <c r="B690" s="128"/>
      <c r="C690" s="41"/>
      <c r="D690" s="42"/>
      <c r="E690" s="42"/>
      <c r="F690" s="616"/>
      <c r="G690" s="617"/>
      <c r="H690" s="106"/>
      <c r="I690" s="618"/>
      <c r="J690" s="619">
        <f>I690*G690</f>
        <v>0</v>
      </c>
      <c r="K690" s="617"/>
      <c r="L690" s="249">
        <f>H690</f>
        <v>0</v>
      </c>
      <c r="M690" s="411"/>
      <c r="N690" s="214">
        <f>M690*K690</f>
        <v>0</v>
      </c>
      <c r="O690" s="213"/>
      <c r="P690" s="249">
        <f>L690</f>
        <v>0</v>
      </c>
      <c r="Q690" s="411"/>
      <c r="R690" s="214">
        <f>Q690*O690</f>
        <v>0</v>
      </c>
      <c r="S690" s="213"/>
      <c r="T690" s="249">
        <f>P690</f>
        <v>0</v>
      </c>
      <c r="U690" s="411"/>
      <c r="V690" s="214">
        <f>U690*S690</f>
        <v>0</v>
      </c>
      <c r="W690" s="213"/>
      <c r="X690" s="249">
        <f>T690</f>
        <v>0</v>
      </c>
      <c r="Y690" s="411"/>
      <c r="Z690" s="214">
        <f>Y690*W690</f>
        <v>0</v>
      </c>
      <c r="AA690" s="213"/>
      <c r="AB690" s="249">
        <f>X690</f>
        <v>0</v>
      </c>
      <c r="AC690" s="411"/>
      <c r="AD690" s="214">
        <f>AC690*AA690</f>
        <v>0</v>
      </c>
      <c r="AE690" s="213"/>
      <c r="AF690" s="249">
        <f>AB690</f>
        <v>0</v>
      </c>
      <c r="AG690" s="411"/>
      <c r="AH690" s="214">
        <f>AG690*AE690</f>
        <v>0</v>
      </c>
      <c r="AI690" s="213"/>
      <c r="AJ690" s="249">
        <f>AF690</f>
        <v>0</v>
      </c>
      <c r="AK690" s="411"/>
      <c r="AL690" s="214">
        <f>AK690*AI690</f>
        <v>0</v>
      </c>
      <c r="AM690" s="213"/>
      <c r="AN690" s="249">
        <f>AJ690</f>
        <v>0</v>
      </c>
      <c r="AO690" s="411"/>
      <c r="AP690" s="214">
        <f>AO690*AM690</f>
        <v>0</v>
      </c>
      <c r="AQ690" s="213"/>
      <c r="AR690" s="249">
        <f>AN690</f>
        <v>0</v>
      </c>
      <c r="AS690" s="411"/>
      <c r="AT690" s="214">
        <f>AS690*AQ690</f>
        <v>0</v>
      </c>
      <c r="AU690" s="213"/>
      <c r="AV690" s="249">
        <f>AR690</f>
        <v>0</v>
      </c>
      <c r="AW690" s="411"/>
      <c r="AX690" s="214">
        <f>AW690*AU690</f>
        <v>0</v>
      </c>
      <c r="AY690" s="213"/>
      <c r="AZ690" s="249">
        <f>AV690</f>
        <v>0</v>
      </c>
      <c r="BA690" s="618"/>
      <c r="BB690" s="620">
        <f>BA690*AY690</f>
        <v>0</v>
      </c>
      <c r="BC690" s="34"/>
      <c r="BD690" s="622">
        <f>SUM(BB690,AX690,AT690,AP690,AL690,AH690,AD690,Z690,R690,N690,J690,V690,)</f>
        <v>0</v>
      </c>
      <c r="BE690" s="623"/>
      <c r="BF690" s="622">
        <v>0</v>
      </c>
      <c r="BG690" s="623"/>
      <c r="BH690" s="622">
        <v>0</v>
      </c>
      <c r="BI690" s="623"/>
      <c r="BJ690" s="622">
        <v>0</v>
      </c>
      <c r="BK690" s="623"/>
      <c r="BL690" s="622">
        <v>0</v>
      </c>
      <c r="BM690" s="131"/>
      <c r="BN690" s="622"/>
    </row>
    <row r="691" spans="1:66" s="409" customFormat="1" x14ac:dyDescent="0.2">
      <c r="A691" s="170"/>
      <c r="B691" s="128"/>
      <c r="C691" s="41"/>
      <c r="D691" s="42"/>
      <c r="E691" s="42"/>
      <c r="F691" s="616"/>
      <c r="G691" s="617"/>
      <c r="H691" s="106"/>
      <c r="I691" s="618"/>
      <c r="J691" s="619">
        <f>G691*I691</f>
        <v>0</v>
      </c>
      <c r="K691" s="617"/>
      <c r="L691" s="249">
        <f>H691</f>
        <v>0</v>
      </c>
      <c r="M691" s="411"/>
      <c r="N691" s="214">
        <f>M691*K691</f>
        <v>0</v>
      </c>
      <c r="O691" s="213"/>
      <c r="P691" s="249">
        <f>L691</f>
        <v>0</v>
      </c>
      <c r="Q691" s="411"/>
      <c r="R691" s="214">
        <f>Q691*O691</f>
        <v>0</v>
      </c>
      <c r="S691" s="213"/>
      <c r="T691" s="249">
        <f>P691</f>
        <v>0</v>
      </c>
      <c r="U691" s="411"/>
      <c r="V691" s="214">
        <f>U691*S691</f>
        <v>0</v>
      </c>
      <c r="W691" s="213"/>
      <c r="X691" s="249">
        <f>T691</f>
        <v>0</v>
      </c>
      <c r="Y691" s="411"/>
      <c r="Z691" s="214">
        <f>Y691*W691</f>
        <v>0</v>
      </c>
      <c r="AA691" s="213"/>
      <c r="AB691" s="249">
        <f>X691</f>
        <v>0</v>
      </c>
      <c r="AC691" s="411"/>
      <c r="AD691" s="214">
        <f>AC691*AA691</f>
        <v>0</v>
      </c>
      <c r="AE691" s="213"/>
      <c r="AF691" s="249">
        <f>AB691</f>
        <v>0</v>
      </c>
      <c r="AG691" s="411"/>
      <c r="AH691" s="214">
        <f>AG691*AE691</f>
        <v>0</v>
      </c>
      <c r="AI691" s="213"/>
      <c r="AJ691" s="249">
        <f>AF691</f>
        <v>0</v>
      </c>
      <c r="AK691" s="411"/>
      <c r="AL691" s="214">
        <f>AK691*AI691</f>
        <v>0</v>
      </c>
      <c r="AM691" s="213"/>
      <c r="AN691" s="249">
        <f>AJ691</f>
        <v>0</v>
      </c>
      <c r="AO691" s="411"/>
      <c r="AP691" s="214">
        <f>AO691*AM691</f>
        <v>0</v>
      </c>
      <c r="AQ691" s="213"/>
      <c r="AR691" s="249">
        <f>AN691</f>
        <v>0</v>
      </c>
      <c r="AS691" s="411"/>
      <c r="AT691" s="214">
        <f>AS691*AQ691</f>
        <v>0</v>
      </c>
      <c r="AU691" s="213"/>
      <c r="AV691" s="249">
        <f>AR691</f>
        <v>0</v>
      </c>
      <c r="AW691" s="411"/>
      <c r="AX691" s="214">
        <f>AW691*AU691</f>
        <v>0</v>
      </c>
      <c r="AY691" s="213"/>
      <c r="AZ691" s="249">
        <f>AV691</f>
        <v>0</v>
      </c>
      <c r="BA691" s="618"/>
      <c r="BB691" s="620">
        <f>AY691*BA691</f>
        <v>0</v>
      </c>
      <c r="BC691" s="34"/>
      <c r="BD691" s="622">
        <f>SUM(BB691,AX691,AT691,AP691,AL691,AH691,AD691,Z691,R691,N691,J691,V691,)</f>
        <v>0</v>
      </c>
      <c r="BE691" s="623"/>
      <c r="BF691" s="622">
        <v>0</v>
      </c>
      <c r="BG691" s="623"/>
      <c r="BH691" s="622">
        <v>0</v>
      </c>
      <c r="BI691" s="623"/>
      <c r="BJ691" s="622">
        <v>0</v>
      </c>
      <c r="BK691" s="623"/>
      <c r="BL691" s="622">
        <v>0</v>
      </c>
      <c r="BM691" s="131"/>
      <c r="BN691" s="622"/>
    </row>
    <row r="692" spans="1:66" s="409" customFormat="1" x14ac:dyDescent="0.2">
      <c r="A692" s="170"/>
      <c r="B692" s="128"/>
      <c r="C692" s="48"/>
      <c r="D692" s="43"/>
      <c r="E692" s="43"/>
      <c r="F692" s="624"/>
      <c r="G692" s="581"/>
      <c r="H692" s="582"/>
      <c r="I692" s="104" t="s">
        <v>132</v>
      </c>
      <c r="J692" s="634">
        <f>SUM(J688:J691)</f>
        <v>130</v>
      </c>
      <c r="K692" s="581"/>
      <c r="L692" s="582"/>
      <c r="M692" s="104" t="s">
        <v>118</v>
      </c>
      <c r="N692" s="619">
        <f>SUM(N688:N691)</f>
        <v>0</v>
      </c>
      <c r="O692" s="581"/>
      <c r="P692" s="582"/>
      <c r="Q692" s="625" t="s">
        <v>119</v>
      </c>
      <c r="R692" s="619">
        <f>SUM(R688:R691)</f>
        <v>0</v>
      </c>
      <c r="S692" s="581"/>
      <c r="T692" s="582"/>
      <c r="U692" s="625" t="s">
        <v>120</v>
      </c>
      <c r="V692" s="619">
        <f>SUM(V688:V691)</f>
        <v>0</v>
      </c>
      <c r="W692" s="581"/>
      <c r="X692" s="582"/>
      <c r="Y692" s="625" t="s">
        <v>121</v>
      </c>
      <c r="Z692" s="619">
        <f>SUM(Z688:Z691)</f>
        <v>0</v>
      </c>
      <c r="AA692" s="581"/>
      <c r="AB692" s="582"/>
      <c r="AC692" s="625" t="s">
        <v>122</v>
      </c>
      <c r="AD692" s="619">
        <f>SUM(AD688:AD691)</f>
        <v>0</v>
      </c>
      <c r="AE692" s="581"/>
      <c r="AF692" s="582"/>
      <c r="AG692" s="625" t="s">
        <v>123</v>
      </c>
      <c r="AH692" s="619">
        <f>SUM(AH688:AH691)</f>
        <v>0</v>
      </c>
      <c r="AI692" s="581"/>
      <c r="AJ692" s="582"/>
      <c r="AK692" s="625" t="s">
        <v>124</v>
      </c>
      <c r="AL692" s="619">
        <f>SUM(AL688:AL691)</f>
        <v>0</v>
      </c>
      <c r="AM692" s="581"/>
      <c r="AN692" s="582"/>
      <c r="AO692" s="625" t="s">
        <v>125</v>
      </c>
      <c r="AP692" s="619">
        <f>SUM(AP688:AP691)</f>
        <v>0</v>
      </c>
      <c r="AQ692" s="581"/>
      <c r="AR692" s="582"/>
      <c r="AS692" s="625" t="s">
        <v>126</v>
      </c>
      <c r="AT692" s="619">
        <f>SUM(AT688:AT691)</f>
        <v>0</v>
      </c>
      <c r="AU692" s="581"/>
      <c r="AV692" s="582"/>
      <c r="AW692" s="625" t="s">
        <v>127</v>
      </c>
      <c r="AX692" s="619">
        <f>SUM(AX688:AX691)</f>
        <v>0</v>
      </c>
      <c r="AY692" s="581"/>
      <c r="AZ692" s="582"/>
      <c r="BA692" s="625" t="s">
        <v>128</v>
      </c>
      <c r="BB692" s="620">
        <f>SUM(BB688:BB691)</f>
        <v>0</v>
      </c>
      <c r="BC692" s="34"/>
      <c r="BD692" s="57">
        <f>SUM(BD688:BD691)</f>
        <v>130</v>
      </c>
      <c r="BE692" s="608"/>
      <c r="BF692" s="57">
        <f>SUM(BF688:BF691)</f>
        <v>159.68</v>
      </c>
      <c r="BG692" s="608"/>
      <c r="BH692" s="57">
        <f>SUM(BH688:BH691)</f>
        <v>0</v>
      </c>
      <c r="BI692" s="608"/>
      <c r="BJ692" s="57">
        <f>SUM(BF692,BH692)</f>
        <v>159.68</v>
      </c>
      <c r="BK692" s="608"/>
      <c r="BL692" s="57">
        <v>130</v>
      </c>
      <c r="BM692" s="131"/>
      <c r="BN692" s="57">
        <f>SUM(BN688:BN691)</f>
        <v>76.34</v>
      </c>
    </row>
    <row r="693" spans="1:66" s="27" customFormat="1" ht="5.0999999999999996" customHeight="1" x14ac:dyDescent="0.2">
      <c r="A693" s="170"/>
      <c r="B693" s="128"/>
      <c r="C693" s="32"/>
      <c r="F693" s="51"/>
      <c r="G693" s="226"/>
      <c r="H693" s="52"/>
      <c r="I693" s="154"/>
      <c r="J693" s="227"/>
      <c r="K693" s="226"/>
      <c r="L693" s="52"/>
      <c r="M693" s="154"/>
      <c r="N693" s="227"/>
      <c r="O693" s="226"/>
      <c r="P693" s="52"/>
      <c r="Q693" s="154"/>
      <c r="R693" s="227"/>
      <c r="S693" s="226"/>
      <c r="T693" s="52"/>
      <c r="U693" s="154"/>
      <c r="V693" s="227"/>
      <c r="W693" s="226"/>
      <c r="X693" s="52"/>
      <c r="Y693" s="154"/>
      <c r="Z693" s="227"/>
      <c r="AA693" s="226"/>
      <c r="AB693" s="52"/>
      <c r="AC693" s="154"/>
      <c r="AD693" s="227"/>
      <c r="AE693" s="226"/>
      <c r="AF693" s="52"/>
      <c r="AG693" s="154"/>
      <c r="AH693" s="227"/>
      <c r="AI693" s="226"/>
      <c r="AJ693" s="52"/>
      <c r="AK693" s="154"/>
      <c r="AL693" s="227"/>
      <c r="AM693" s="226"/>
      <c r="AN693" s="52"/>
      <c r="AO693" s="154"/>
      <c r="AP693" s="227"/>
      <c r="AQ693" s="226"/>
      <c r="AR693" s="52"/>
      <c r="AS693" s="154"/>
      <c r="AT693" s="227"/>
      <c r="AU693" s="226"/>
      <c r="AV693" s="52"/>
      <c r="AW693" s="154"/>
      <c r="AX693" s="227"/>
      <c r="AY693" s="226"/>
      <c r="AZ693" s="52"/>
      <c r="BA693" s="154"/>
      <c r="BB693" s="267"/>
      <c r="BC693" s="34"/>
      <c r="BD693" s="608"/>
      <c r="BE693" s="608"/>
      <c r="BF693" s="608"/>
      <c r="BG693" s="608"/>
      <c r="BH693" s="608"/>
      <c r="BI693" s="608"/>
      <c r="BJ693" s="608"/>
      <c r="BK693" s="608"/>
      <c r="BL693" s="608"/>
      <c r="BM693" s="131"/>
      <c r="BN693" s="608"/>
    </row>
    <row r="694" spans="1:66" s="116" customFormat="1" ht="15" x14ac:dyDescent="0.25">
      <c r="A694" s="171"/>
      <c r="B694" s="129"/>
      <c r="C694" s="113"/>
      <c r="D694" s="27"/>
      <c r="E694" s="114"/>
      <c r="F694" s="238" t="s">
        <v>173</v>
      </c>
      <c r="G694" s="216"/>
      <c r="H694" s="115"/>
      <c r="I694" s="56"/>
      <c r="J694" s="441">
        <f>SUM(J692,J686)</f>
        <v>260</v>
      </c>
      <c r="K694" s="216"/>
      <c r="L694" s="115"/>
      <c r="M694" s="56"/>
      <c r="N694" s="441">
        <f>SUM(N692,N686)</f>
        <v>0</v>
      </c>
      <c r="O694" s="216"/>
      <c r="P694" s="115"/>
      <c r="Q694" s="56"/>
      <c r="R694" s="441">
        <f>SUM(R692,R686)</f>
        <v>0</v>
      </c>
      <c r="S694" s="216"/>
      <c r="T694" s="115"/>
      <c r="U694" s="56"/>
      <c r="V694" s="441">
        <f>SUM(V692,V686)</f>
        <v>0</v>
      </c>
      <c r="W694" s="216"/>
      <c r="X694" s="115"/>
      <c r="Y694" s="56"/>
      <c r="Z694" s="441">
        <f>SUM(Z692,Z686)</f>
        <v>0</v>
      </c>
      <c r="AA694" s="216"/>
      <c r="AB694" s="115"/>
      <c r="AC694" s="56"/>
      <c r="AD694" s="441">
        <f>SUM(AD692,AD686)</f>
        <v>0</v>
      </c>
      <c r="AE694" s="216"/>
      <c r="AF694" s="115"/>
      <c r="AG694" s="56"/>
      <c r="AH694" s="441">
        <f>SUM(AH692,AH686)</f>
        <v>0</v>
      </c>
      <c r="AI694" s="216"/>
      <c r="AJ694" s="115"/>
      <c r="AK694" s="56"/>
      <c r="AL694" s="441">
        <f>SUM(AL692,AL686)</f>
        <v>0</v>
      </c>
      <c r="AM694" s="216"/>
      <c r="AN694" s="115"/>
      <c r="AO694" s="56"/>
      <c r="AP694" s="441">
        <f>SUM(AP692,AP686)</f>
        <v>0</v>
      </c>
      <c r="AQ694" s="216"/>
      <c r="AR694" s="115"/>
      <c r="AS694" s="56"/>
      <c r="AT694" s="441">
        <f>SUM(AT692,AT686)</f>
        <v>0</v>
      </c>
      <c r="AU694" s="216"/>
      <c r="AV694" s="115"/>
      <c r="AW694" s="56"/>
      <c r="AX694" s="441">
        <f>SUM(AX692,AX686)</f>
        <v>0</v>
      </c>
      <c r="AY694" s="216"/>
      <c r="AZ694" s="115"/>
      <c r="BA694" s="56"/>
      <c r="BB694" s="441">
        <f>SUM(BB692,BB686)</f>
        <v>0</v>
      </c>
      <c r="BC694" s="56"/>
      <c r="BD694" s="440">
        <f>SUM(BD692,BD686)</f>
        <v>310</v>
      </c>
      <c r="BE694" s="440"/>
      <c r="BF694" s="440">
        <f>SUM(BF692,BF686)</f>
        <v>229.57</v>
      </c>
      <c r="BG694" s="440"/>
      <c r="BH694" s="440">
        <f t="shared" ref="BH694" si="1326">SUM(BH692,BH686)</f>
        <v>0</v>
      </c>
      <c r="BI694" s="440"/>
      <c r="BJ694" s="440">
        <f t="shared" ref="BJ694" si="1327">SUM(BJ692,BJ686)</f>
        <v>229.57</v>
      </c>
      <c r="BK694" s="440"/>
      <c r="BL694" s="440">
        <v>310</v>
      </c>
      <c r="BM694" s="130"/>
      <c r="BN694" s="440">
        <f>SUM(BN692,BN686)</f>
        <v>209.71</v>
      </c>
    </row>
    <row r="695" spans="1:66" s="27" customFormat="1" ht="5.0999999999999996" customHeight="1" x14ac:dyDescent="0.2">
      <c r="A695" s="170"/>
      <c r="B695" s="128"/>
      <c r="C695" s="32"/>
      <c r="F695" s="51"/>
      <c r="G695" s="226"/>
      <c r="H695" s="52"/>
      <c r="I695" s="154"/>
      <c r="J695" s="227"/>
      <c r="K695" s="226"/>
      <c r="L695" s="52"/>
      <c r="M695" s="154"/>
      <c r="N695" s="227"/>
      <c r="O695" s="226"/>
      <c r="P695" s="52"/>
      <c r="Q695" s="154"/>
      <c r="R695" s="227"/>
      <c r="S695" s="226"/>
      <c r="T695" s="52"/>
      <c r="U695" s="154"/>
      <c r="V695" s="227"/>
      <c r="W695" s="226"/>
      <c r="X695" s="52"/>
      <c r="Y695" s="154"/>
      <c r="Z695" s="227"/>
      <c r="AA695" s="226"/>
      <c r="AB695" s="52"/>
      <c r="AC695" s="154"/>
      <c r="AD695" s="227"/>
      <c r="AE695" s="226"/>
      <c r="AF695" s="52"/>
      <c r="AG695" s="154"/>
      <c r="AH695" s="227"/>
      <c r="AI695" s="226"/>
      <c r="AJ695" s="52"/>
      <c r="AK695" s="154"/>
      <c r="AL695" s="227"/>
      <c r="AM695" s="226"/>
      <c r="AN695" s="52"/>
      <c r="AO695" s="154"/>
      <c r="AP695" s="227"/>
      <c r="AQ695" s="226"/>
      <c r="AR695" s="52"/>
      <c r="AS695" s="154"/>
      <c r="AT695" s="227"/>
      <c r="AU695" s="226"/>
      <c r="AV695" s="52"/>
      <c r="AW695" s="154"/>
      <c r="AX695" s="227"/>
      <c r="AY695" s="226"/>
      <c r="AZ695" s="52"/>
      <c r="BA695" s="154"/>
      <c r="BB695" s="267"/>
      <c r="BC695" s="34"/>
      <c r="BD695" s="608"/>
      <c r="BE695" s="608"/>
      <c r="BF695" s="608"/>
      <c r="BG695" s="608"/>
      <c r="BH695" s="608"/>
      <c r="BI695" s="608"/>
      <c r="BJ695" s="608"/>
      <c r="BK695" s="608"/>
      <c r="BL695" s="608"/>
      <c r="BM695" s="131"/>
      <c r="BN695" s="608"/>
    </row>
    <row r="696" spans="1:66" s="409" customFormat="1" ht="12.75" customHeight="1" x14ac:dyDescent="0.2">
      <c r="A696" s="170"/>
      <c r="B696" s="128"/>
      <c r="C696" s="577">
        <f>'General Fund Budget Summary'!A162</f>
        <v>60000</v>
      </c>
      <c r="D696" s="600" t="str">
        <f>'General Fund Budget Summary'!B162</f>
        <v>Fire Operations Expense</v>
      </c>
      <c r="E696" s="601"/>
      <c r="F696" s="602"/>
      <c r="G696" s="603"/>
      <c r="H696" s="604"/>
      <c r="I696" s="605"/>
      <c r="J696" s="606"/>
      <c r="K696" s="603"/>
      <c r="L696" s="604"/>
      <c r="M696" s="605"/>
      <c r="N696" s="606"/>
      <c r="O696" s="603"/>
      <c r="P696" s="604"/>
      <c r="Q696" s="605"/>
      <c r="R696" s="606"/>
      <c r="S696" s="603"/>
      <c r="T696" s="604"/>
      <c r="U696" s="605"/>
      <c r="V696" s="606"/>
      <c r="W696" s="603"/>
      <c r="X696" s="604"/>
      <c r="Y696" s="605"/>
      <c r="Z696" s="606"/>
      <c r="AA696" s="603"/>
      <c r="AB696" s="604"/>
      <c r="AC696" s="605"/>
      <c r="AD696" s="606"/>
      <c r="AE696" s="603"/>
      <c r="AF696" s="604"/>
      <c r="AG696" s="605"/>
      <c r="AH696" s="606"/>
      <c r="AI696" s="603"/>
      <c r="AJ696" s="604"/>
      <c r="AK696" s="605"/>
      <c r="AL696" s="606"/>
      <c r="AM696" s="603"/>
      <c r="AN696" s="604"/>
      <c r="AO696" s="605"/>
      <c r="AP696" s="606"/>
      <c r="AQ696" s="603"/>
      <c r="AR696" s="604"/>
      <c r="AS696" s="605"/>
      <c r="AT696" s="606"/>
      <c r="AU696" s="603"/>
      <c r="AV696" s="604"/>
      <c r="AW696" s="605"/>
      <c r="AX696" s="606"/>
      <c r="AY696" s="603"/>
      <c r="AZ696" s="604"/>
      <c r="BA696" s="605"/>
      <c r="BB696" s="607"/>
      <c r="BC696" s="34"/>
      <c r="BD696" s="608"/>
      <c r="BE696" s="608"/>
      <c r="BF696" s="608"/>
      <c r="BG696" s="608"/>
      <c r="BH696" s="608"/>
      <c r="BI696" s="608"/>
      <c r="BJ696" s="608"/>
      <c r="BK696" s="608"/>
      <c r="BL696" s="608"/>
      <c r="BM696" s="131"/>
      <c r="BN696" s="608"/>
    </row>
    <row r="697" spans="1:66" s="27" customFormat="1" ht="5.0999999999999996" customHeight="1" x14ac:dyDescent="0.2">
      <c r="A697" s="170"/>
      <c r="B697" s="128"/>
      <c r="C697" s="32"/>
      <c r="F697" s="51"/>
      <c r="G697" s="226"/>
      <c r="H697" s="52"/>
      <c r="I697" s="154"/>
      <c r="J697" s="227"/>
      <c r="K697" s="226"/>
      <c r="L697" s="52"/>
      <c r="M697" s="154"/>
      <c r="N697" s="227"/>
      <c r="O697" s="226"/>
      <c r="P697" s="52"/>
      <c r="Q697" s="154"/>
      <c r="R697" s="227"/>
      <c r="S697" s="226"/>
      <c r="T697" s="52"/>
      <c r="U697" s="154"/>
      <c r="V697" s="227"/>
      <c r="W697" s="226"/>
      <c r="X697" s="52"/>
      <c r="Y697" s="154"/>
      <c r="Z697" s="227"/>
      <c r="AA697" s="226"/>
      <c r="AB697" s="52"/>
      <c r="AC697" s="154"/>
      <c r="AD697" s="227"/>
      <c r="AE697" s="226"/>
      <c r="AF697" s="52"/>
      <c r="AG697" s="154"/>
      <c r="AH697" s="227"/>
      <c r="AI697" s="226"/>
      <c r="AJ697" s="52"/>
      <c r="AK697" s="154"/>
      <c r="AL697" s="227"/>
      <c r="AM697" s="226"/>
      <c r="AN697" s="52"/>
      <c r="AO697" s="154"/>
      <c r="AP697" s="227"/>
      <c r="AQ697" s="226"/>
      <c r="AR697" s="52"/>
      <c r="AS697" s="154"/>
      <c r="AT697" s="227"/>
      <c r="AU697" s="226"/>
      <c r="AV697" s="52"/>
      <c r="AW697" s="154"/>
      <c r="AX697" s="227"/>
      <c r="AY697" s="226"/>
      <c r="AZ697" s="52"/>
      <c r="BA697" s="154"/>
      <c r="BB697" s="267"/>
      <c r="BC697" s="34"/>
      <c r="BD697" s="608"/>
      <c r="BE697" s="608"/>
      <c r="BF697" s="608"/>
      <c r="BG697" s="608"/>
      <c r="BH697" s="608"/>
      <c r="BI697" s="608"/>
      <c r="BJ697" s="608"/>
      <c r="BK697" s="608"/>
      <c r="BL697" s="608"/>
      <c r="BM697" s="131"/>
      <c r="BN697" s="608"/>
    </row>
    <row r="698" spans="1:66" s="409" customFormat="1" x14ac:dyDescent="0.2">
      <c r="A698" s="170"/>
      <c r="B698" s="128"/>
      <c r="C698" s="614">
        <f>'General Fund Budget Summary'!A163</f>
        <v>60015</v>
      </c>
      <c r="D698" s="614"/>
      <c r="E698" s="614" t="str">
        <f>'General Fund Budget Summary'!C163</f>
        <v>Uniforms/Clothing</v>
      </c>
      <c r="F698" s="616" t="s">
        <v>174</v>
      </c>
      <c r="G698" s="617">
        <v>1</v>
      </c>
      <c r="H698" s="105" t="s">
        <v>36</v>
      </c>
      <c r="I698" s="618">
        <v>200</v>
      </c>
      <c r="J698" s="619">
        <f>I698*G698</f>
        <v>200</v>
      </c>
      <c r="K698" s="617"/>
      <c r="L698" s="248" t="str">
        <f>H698</f>
        <v>Fire</v>
      </c>
      <c r="M698" s="410"/>
      <c r="N698" s="212">
        <f>M698*K698</f>
        <v>0</v>
      </c>
      <c r="O698" s="211"/>
      <c r="P698" s="248" t="str">
        <f>L698</f>
        <v>Fire</v>
      </c>
      <c r="Q698" s="410"/>
      <c r="R698" s="212">
        <f>Q698*O698</f>
        <v>0</v>
      </c>
      <c r="S698" s="211"/>
      <c r="T698" s="248" t="str">
        <f>P698</f>
        <v>Fire</v>
      </c>
      <c r="U698" s="410"/>
      <c r="V698" s="212">
        <f>U698*S698</f>
        <v>0</v>
      </c>
      <c r="W698" s="211"/>
      <c r="X698" s="248" t="str">
        <f>T698</f>
        <v>Fire</v>
      </c>
      <c r="Y698" s="410"/>
      <c r="Z698" s="212">
        <f>Y698*W698</f>
        <v>0</v>
      </c>
      <c r="AA698" s="211"/>
      <c r="AB698" s="248" t="str">
        <f>X698</f>
        <v>Fire</v>
      </c>
      <c r="AC698" s="410"/>
      <c r="AD698" s="212">
        <f>AC698*AA698</f>
        <v>0</v>
      </c>
      <c r="AE698" s="211"/>
      <c r="AF698" s="248" t="str">
        <f>AB698</f>
        <v>Fire</v>
      </c>
      <c r="AG698" s="410"/>
      <c r="AH698" s="212">
        <f>AG698*AE698</f>
        <v>0</v>
      </c>
      <c r="AI698" s="211"/>
      <c r="AJ698" s="248" t="str">
        <f>AF698</f>
        <v>Fire</v>
      </c>
      <c r="AK698" s="410"/>
      <c r="AL698" s="212">
        <f>AK698*AI698</f>
        <v>0</v>
      </c>
      <c r="AM698" s="211"/>
      <c r="AN698" s="248" t="str">
        <f>AJ698</f>
        <v>Fire</v>
      </c>
      <c r="AO698" s="410"/>
      <c r="AP698" s="212">
        <f>AO698*AM698</f>
        <v>0</v>
      </c>
      <c r="AQ698" s="211"/>
      <c r="AR698" s="248" t="str">
        <f>AN698</f>
        <v>Fire</v>
      </c>
      <c r="AS698" s="410"/>
      <c r="AT698" s="212">
        <f>AS698*AQ698</f>
        <v>0</v>
      </c>
      <c r="AU698" s="211"/>
      <c r="AV698" s="248" t="str">
        <f>AR698</f>
        <v>Fire</v>
      </c>
      <c r="AW698" s="410"/>
      <c r="AX698" s="212">
        <f>AW698*AU698</f>
        <v>0</v>
      </c>
      <c r="AY698" s="211"/>
      <c r="AZ698" s="248" t="str">
        <f>AV698</f>
        <v>Fire</v>
      </c>
      <c r="BA698" s="618"/>
      <c r="BB698" s="620">
        <f>BA698*AY698</f>
        <v>0</v>
      </c>
      <c r="BC698" s="34"/>
      <c r="BD698" s="621">
        <f>SUM(BB698,AX698,AT698,AP698,AL698,AH698,AD698,Z698,R698,N698,J698,V698,)</f>
        <v>200</v>
      </c>
      <c r="BE698" s="608"/>
      <c r="BF698" s="621">
        <v>1424.57</v>
      </c>
      <c r="BG698" s="608"/>
      <c r="BH698" s="621"/>
      <c r="BI698" s="608"/>
      <c r="BJ698" s="621">
        <f>SUM(BF698,BH698)</f>
        <v>1424.57</v>
      </c>
      <c r="BK698" s="608"/>
      <c r="BL698" s="621">
        <v>2950</v>
      </c>
      <c r="BM698" s="131"/>
      <c r="BN698" s="621">
        <v>1507.87</v>
      </c>
    </row>
    <row r="699" spans="1:66" s="409" customFormat="1" x14ac:dyDescent="0.2">
      <c r="A699" s="170"/>
      <c r="B699" s="128"/>
      <c r="C699" s="41"/>
      <c r="D699" s="42"/>
      <c r="E699" s="461"/>
      <c r="F699" s="616" t="s">
        <v>582</v>
      </c>
      <c r="G699" s="617">
        <v>1</v>
      </c>
      <c r="H699" s="591" t="s">
        <v>36</v>
      </c>
      <c r="I699" s="618">
        <v>200</v>
      </c>
      <c r="J699" s="619">
        <f t="shared" ref="J699:J706" si="1328">I699*G699</f>
        <v>200</v>
      </c>
      <c r="K699" s="617"/>
      <c r="L699" s="594" t="str">
        <f>H699</f>
        <v>Fire</v>
      </c>
      <c r="M699" s="592"/>
      <c r="N699" s="212">
        <f t="shared" ref="N699:N704" si="1329">M699*K699</f>
        <v>0</v>
      </c>
      <c r="O699" s="590"/>
      <c r="P699" s="594" t="str">
        <f>L699</f>
        <v>Fire</v>
      </c>
      <c r="Q699" s="592"/>
      <c r="R699" s="212">
        <f t="shared" ref="R699:R704" si="1330">Q699*O699</f>
        <v>0</v>
      </c>
      <c r="S699" s="590"/>
      <c r="T699" s="594" t="str">
        <f>P699</f>
        <v>Fire</v>
      </c>
      <c r="U699" s="592"/>
      <c r="V699" s="212">
        <f t="shared" ref="V699:V704" si="1331">U699*S699</f>
        <v>0</v>
      </c>
      <c r="W699" s="590"/>
      <c r="X699" s="594" t="str">
        <f>T699</f>
        <v>Fire</v>
      </c>
      <c r="Y699" s="592"/>
      <c r="Z699" s="212">
        <f t="shared" ref="Z699:Z704" si="1332">Y699*W699</f>
        <v>0</v>
      </c>
      <c r="AA699" s="590"/>
      <c r="AB699" s="594" t="str">
        <f>X699</f>
        <v>Fire</v>
      </c>
      <c r="AC699" s="592"/>
      <c r="AD699" s="593">
        <f>AC699*AA699</f>
        <v>0</v>
      </c>
      <c r="AE699" s="590"/>
      <c r="AF699" s="594" t="str">
        <f>AB699</f>
        <v>Fire</v>
      </c>
      <c r="AG699" s="592"/>
      <c r="AH699" s="212">
        <f t="shared" ref="AH699:AH704" si="1333">AG699*AE699</f>
        <v>0</v>
      </c>
      <c r="AI699" s="590"/>
      <c r="AJ699" s="594" t="str">
        <f>AF699</f>
        <v>Fire</v>
      </c>
      <c r="AK699" s="592"/>
      <c r="AL699" s="212">
        <f t="shared" ref="AL699:AL704" si="1334">AK699*AI699</f>
        <v>0</v>
      </c>
      <c r="AM699" s="590"/>
      <c r="AN699" s="594" t="str">
        <f>AJ699</f>
        <v>Fire</v>
      </c>
      <c r="AO699" s="592"/>
      <c r="AP699" s="212">
        <f t="shared" ref="AP699:AP704" si="1335">AO699*AM699</f>
        <v>0</v>
      </c>
      <c r="AQ699" s="590"/>
      <c r="AR699" s="594" t="str">
        <f>AN699</f>
        <v>Fire</v>
      </c>
      <c r="AS699" s="592"/>
      <c r="AT699" s="212">
        <f t="shared" ref="AT699:AT704" si="1336">AS699*AQ699</f>
        <v>0</v>
      </c>
      <c r="AU699" s="590"/>
      <c r="AV699" s="594" t="str">
        <f>AR699</f>
        <v>Fire</v>
      </c>
      <c r="AW699" s="592"/>
      <c r="AX699" s="212">
        <f t="shared" ref="AX699:AX704" si="1337">AW699*AU699</f>
        <v>0</v>
      </c>
      <c r="AY699" s="590"/>
      <c r="AZ699" s="594" t="str">
        <f>AV699</f>
        <v>Fire</v>
      </c>
      <c r="BA699" s="618"/>
      <c r="BB699" s="620">
        <f t="shared" ref="BB699:BB704" si="1338">BA699*AY699</f>
        <v>0</v>
      </c>
      <c r="BC699" s="34"/>
      <c r="BD699" s="622">
        <f>SUM(BB699,AX699,AT699,AP699,AL699,AH699,AD699,Z699,R699,N699,J699,V699,)</f>
        <v>200</v>
      </c>
      <c r="BE699" s="623"/>
      <c r="BF699" s="622"/>
      <c r="BG699" s="623"/>
      <c r="BH699" s="622"/>
      <c r="BI699" s="623"/>
      <c r="BJ699" s="622"/>
      <c r="BK699" s="623"/>
      <c r="BL699" s="622"/>
      <c r="BM699" s="131"/>
      <c r="BN699" s="622"/>
    </row>
    <row r="700" spans="1:66" s="409" customFormat="1" x14ac:dyDescent="0.2">
      <c r="A700" s="170"/>
      <c r="B700" s="128"/>
      <c r="C700" s="41"/>
      <c r="D700" s="42"/>
      <c r="E700" s="42"/>
      <c r="F700" s="616" t="s">
        <v>175</v>
      </c>
      <c r="G700" s="617">
        <v>1</v>
      </c>
      <c r="H700" s="591" t="s">
        <v>36</v>
      </c>
      <c r="I700" s="618">
        <v>200</v>
      </c>
      <c r="J700" s="619">
        <f t="shared" si="1328"/>
        <v>200</v>
      </c>
      <c r="K700" s="617"/>
      <c r="L700" s="249" t="str">
        <f>H700</f>
        <v>Fire</v>
      </c>
      <c r="M700" s="411"/>
      <c r="N700" s="212">
        <f t="shared" si="1329"/>
        <v>0</v>
      </c>
      <c r="O700" s="213"/>
      <c r="P700" s="249" t="str">
        <f>L700</f>
        <v>Fire</v>
      </c>
      <c r="Q700" s="411"/>
      <c r="R700" s="212">
        <f t="shared" si="1330"/>
        <v>0</v>
      </c>
      <c r="S700" s="213"/>
      <c r="T700" s="249" t="str">
        <f>P700</f>
        <v>Fire</v>
      </c>
      <c r="U700" s="411"/>
      <c r="V700" s="212">
        <f t="shared" si="1331"/>
        <v>0</v>
      </c>
      <c r="W700" s="213"/>
      <c r="X700" s="249" t="str">
        <f>T700</f>
        <v>Fire</v>
      </c>
      <c r="Y700" s="411"/>
      <c r="Z700" s="212">
        <f t="shared" si="1332"/>
        <v>0</v>
      </c>
      <c r="AA700" s="213"/>
      <c r="AB700" s="249" t="str">
        <f>X700</f>
        <v>Fire</v>
      </c>
      <c r="AC700" s="411"/>
      <c r="AD700" s="214">
        <f>AC700*AA700</f>
        <v>0</v>
      </c>
      <c r="AE700" s="213"/>
      <c r="AF700" s="249" t="str">
        <f>AB700</f>
        <v>Fire</v>
      </c>
      <c r="AG700" s="411"/>
      <c r="AH700" s="212">
        <f t="shared" si="1333"/>
        <v>0</v>
      </c>
      <c r="AI700" s="213"/>
      <c r="AJ700" s="249" t="str">
        <f>AF700</f>
        <v>Fire</v>
      </c>
      <c r="AK700" s="411"/>
      <c r="AL700" s="212">
        <f t="shared" si="1334"/>
        <v>0</v>
      </c>
      <c r="AM700" s="213"/>
      <c r="AN700" s="249" t="str">
        <f>AJ700</f>
        <v>Fire</v>
      </c>
      <c r="AO700" s="411"/>
      <c r="AP700" s="212">
        <f t="shared" si="1335"/>
        <v>0</v>
      </c>
      <c r="AQ700" s="213"/>
      <c r="AR700" s="249" t="str">
        <f>AN700</f>
        <v>Fire</v>
      </c>
      <c r="AS700" s="411"/>
      <c r="AT700" s="212">
        <f t="shared" si="1336"/>
        <v>0</v>
      </c>
      <c r="AU700" s="213"/>
      <c r="AV700" s="249" t="str">
        <f>AR700</f>
        <v>Fire</v>
      </c>
      <c r="AW700" s="411"/>
      <c r="AX700" s="212">
        <f t="shared" si="1337"/>
        <v>0</v>
      </c>
      <c r="AY700" s="213"/>
      <c r="AZ700" s="249" t="str">
        <f>AV700</f>
        <v>Fire</v>
      </c>
      <c r="BA700" s="618"/>
      <c r="BB700" s="620">
        <f t="shared" si="1338"/>
        <v>0</v>
      </c>
      <c r="BC700" s="34"/>
      <c r="BD700" s="622">
        <f t="shared" ref="BD700:BD707" si="1339">SUM(BB700,AX700,AT700,AP700,AL700,AH700,AD700,Z700,R700,N700,J700,V700,)</f>
        <v>200</v>
      </c>
      <c r="BE700" s="623"/>
      <c r="BF700" s="622"/>
      <c r="BG700" s="623"/>
      <c r="BH700" s="622"/>
      <c r="BI700" s="623"/>
      <c r="BJ700" s="622"/>
      <c r="BK700" s="623"/>
      <c r="BL700" s="622"/>
      <c r="BM700" s="131"/>
      <c r="BN700" s="622"/>
    </row>
    <row r="701" spans="1:66" s="409" customFormat="1" x14ac:dyDescent="0.2">
      <c r="A701" s="170"/>
      <c r="B701" s="128"/>
      <c r="C701" s="41"/>
      <c r="D701" s="42"/>
      <c r="E701" s="42"/>
      <c r="F701" s="616" t="s">
        <v>580</v>
      </c>
      <c r="G701" s="617">
        <v>1</v>
      </c>
      <c r="H701" s="591" t="s">
        <v>36</v>
      </c>
      <c r="I701" s="618">
        <v>200</v>
      </c>
      <c r="J701" s="619">
        <f t="shared" si="1328"/>
        <v>200</v>
      </c>
      <c r="K701" s="617"/>
      <c r="L701" s="249" t="str">
        <f t="shared" ref="L701:L704" si="1340">H701</f>
        <v>Fire</v>
      </c>
      <c r="M701" s="411"/>
      <c r="N701" s="212">
        <f t="shared" si="1329"/>
        <v>0</v>
      </c>
      <c r="O701" s="213"/>
      <c r="P701" s="249" t="str">
        <f t="shared" ref="P701:P704" si="1341">L701</f>
        <v>Fire</v>
      </c>
      <c r="Q701" s="411"/>
      <c r="R701" s="212">
        <f t="shared" si="1330"/>
        <v>0</v>
      </c>
      <c r="S701" s="213"/>
      <c r="T701" s="249" t="str">
        <f t="shared" ref="T701:T704" si="1342">P701</f>
        <v>Fire</v>
      </c>
      <c r="U701" s="411"/>
      <c r="V701" s="212">
        <f t="shared" si="1331"/>
        <v>0</v>
      </c>
      <c r="W701" s="213"/>
      <c r="X701" s="249" t="str">
        <f t="shared" ref="X701:X704" si="1343">T701</f>
        <v>Fire</v>
      </c>
      <c r="Y701" s="411"/>
      <c r="Z701" s="212">
        <f t="shared" si="1332"/>
        <v>0</v>
      </c>
      <c r="AA701" s="213"/>
      <c r="AB701" s="249" t="str">
        <f t="shared" ref="AB701:AB704" si="1344">X701</f>
        <v>Fire</v>
      </c>
      <c r="AC701" s="411"/>
      <c r="AD701" s="212">
        <f t="shared" ref="AD701:AD707" si="1345">AC701*AA701</f>
        <v>0</v>
      </c>
      <c r="AE701" s="213"/>
      <c r="AF701" s="249" t="str">
        <f t="shared" ref="AF701:AF704" si="1346">AB701</f>
        <v>Fire</v>
      </c>
      <c r="AG701" s="411"/>
      <c r="AH701" s="212">
        <f t="shared" si="1333"/>
        <v>0</v>
      </c>
      <c r="AI701" s="213"/>
      <c r="AJ701" s="249" t="str">
        <f t="shared" ref="AJ701:AJ704" si="1347">AF701</f>
        <v>Fire</v>
      </c>
      <c r="AK701" s="411"/>
      <c r="AL701" s="212">
        <f t="shared" si="1334"/>
        <v>0</v>
      </c>
      <c r="AM701" s="213"/>
      <c r="AN701" s="249" t="str">
        <f t="shared" ref="AN701:AN704" si="1348">AJ701</f>
        <v>Fire</v>
      </c>
      <c r="AO701" s="411"/>
      <c r="AP701" s="212">
        <f t="shared" si="1335"/>
        <v>0</v>
      </c>
      <c r="AQ701" s="213"/>
      <c r="AR701" s="249" t="str">
        <f t="shared" ref="AR701:AR704" si="1349">AN701</f>
        <v>Fire</v>
      </c>
      <c r="AS701" s="411"/>
      <c r="AT701" s="212">
        <f t="shared" si="1336"/>
        <v>0</v>
      </c>
      <c r="AU701" s="213"/>
      <c r="AV701" s="249" t="str">
        <f t="shared" ref="AV701:AV704" si="1350">AR701</f>
        <v>Fire</v>
      </c>
      <c r="AW701" s="411"/>
      <c r="AX701" s="212">
        <f t="shared" si="1337"/>
        <v>0</v>
      </c>
      <c r="AY701" s="213"/>
      <c r="AZ701" s="249" t="str">
        <f t="shared" ref="AZ701:AZ704" si="1351">AV701</f>
        <v>Fire</v>
      </c>
      <c r="BA701" s="618"/>
      <c r="BB701" s="620">
        <f t="shared" si="1338"/>
        <v>0</v>
      </c>
      <c r="BC701" s="34"/>
      <c r="BD701" s="622">
        <f t="shared" si="1339"/>
        <v>200</v>
      </c>
      <c r="BE701" s="623"/>
      <c r="BF701" s="622"/>
      <c r="BG701" s="623"/>
      <c r="BH701" s="622"/>
      <c r="BI701" s="623"/>
      <c r="BJ701" s="622"/>
      <c r="BK701" s="623"/>
      <c r="BL701" s="622"/>
      <c r="BM701" s="131"/>
      <c r="BN701" s="622"/>
    </row>
    <row r="702" spans="1:66" s="409" customFormat="1" x14ac:dyDescent="0.2">
      <c r="A702" s="170"/>
      <c r="B702" s="128"/>
      <c r="C702" s="41"/>
      <c r="D702" s="42"/>
      <c r="E702" s="42"/>
      <c r="F702" s="616" t="s">
        <v>530</v>
      </c>
      <c r="G702" s="617">
        <v>1</v>
      </c>
      <c r="H702" s="591" t="s">
        <v>36</v>
      </c>
      <c r="I702" s="618">
        <v>200</v>
      </c>
      <c r="J702" s="619">
        <f t="shared" si="1328"/>
        <v>200</v>
      </c>
      <c r="K702" s="617"/>
      <c r="L702" s="249" t="str">
        <f t="shared" si="1340"/>
        <v>Fire</v>
      </c>
      <c r="M702" s="411"/>
      <c r="N702" s="212">
        <f t="shared" si="1329"/>
        <v>0</v>
      </c>
      <c r="O702" s="213"/>
      <c r="P702" s="249" t="str">
        <f t="shared" si="1341"/>
        <v>Fire</v>
      </c>
      <c r="Q702" s="411"/>
      <c r="R702" s="212">
        <f t="shared" si="1330"/>
        <v>0</v>
      </c>
      <c r="S702" s="213"/>
      <c r="T702" s="249" t="str">
        <f t="shared" si="1342"/>
        <v>Fire</v>
      </c>
      <c r="U702" s="411"/>
      <c r="V702" s="212">
        <f t="shared" si="1331"/>
        <v>0</v>
      </c>
      <c r="W702" s="213"/>
      <c r="X702" s="249" t="str">
        <f t="shared" si="1343"/>
        <v>Fire</v>
      </c>
      <c r="Y702" s="411"/>
      <c r="Z702" s="212">
        <f t="shared" si="1332"/>
        <v>0</v>
      </c>
      <c r="AA702" s="213"/>
      <c r="AB702" s="249" t="str">
        <f t="shared" si="1344"/>
        <v>Fire</v>
      </c>
      <c r="AC702" s="411"/>
      <c r="AD702" s="593">
        <f t="shared" si="1345"/>
        <v>0</v>
      </c>
      <c r="AE702" s="213"/>
      <c r="AF702" s="249" t="str">
        <f t="shared" si="1346"/>
        <v>Fire</v>
      </c>
      <c r="AG702" s="411"/>
      <c r="AH702" s="212">
        <f t="shared" si="1333"/>
        <v>0</v>
      </c>
      <c r="AI702" s="213"/>
      <c r="AJ702" s="249" t="str">
        <f t="shared" si="1347"/>
        <v>Fire</v>
      </c>
      <c r="AK702" s="411"/>
      <c r="AL702" s="212">
        <f t="shared" si="1334"/>
        <v>0</v>
      </c>
      <c r="AM702" s="213"/>
      <c r="AN702" s="249" t="str">
        <f t="shared" si="1348"/>
        <v>Fire</v>
      </c>
      <c r="AO702" s="411"/>
      <c r="AP702" s="212">
        <f t="shared" si="1335"/>
        <v>0</v>
      </c>
      <c r="AQ702" s="213"/>
      <c r="AR702" s="249" t="str">
        <f t="shared" si="1349"/>
        <v>Fire</v>
      </c>
      <c r="AS702" s="411"/>
      <c r="AT702" s="212">
        <f t="shared" si="1336"/>
        <v>0</v>
      </c>
      <c r="AU702" s="213"/>
      <c r="AV702" s="249" t="str">
        <f t="shared" si="1350"/>
        <v>Fire</v>
      </c>
      <c r="AW702" s="411"/>
      <c r="AX702" s="212">
        <f t="shared" si="1337"/>
        <v>0</v>
      </c>
      <c r="AY702" s="213"/>
      <c r="AZ702" s="249" t="str">
        <f t="shared" si="1351"/>
        <v>Fire</v>
      </c>
      <c r="BA702" s="618"/>
      <c r="BB702" s="620">
        <f t="shared" si="1338"/>
        <v>0</v>
      </c>
      <c r="BC702" s="34"/>
      <c r="BD702" s="622">
        <f t="shared" si="1339"/>
        <v>200</v>
      </c>
      <c r="BE702" s="623"/>
      <c r="BF702" s="622"/>
      <c r="BG702" s="623"/>
      <c r="BH702" s="622"/>
      <c r="BI702" s="623"/>
      <c r="BJ702" s="622"/>
      <c r="BK702" s="623"/>
      <c r="BL702" s="622"/>
      <c r="BM702" s="131"/>
      <c r="BN702" s="622"/>
    </row>
    <row r="703" spans="1:66" s="409" customFormat="1" x14ac:dyDescent="0.2">
      <c r="A703" s="170"/>
      <c r="B703" s="128"/>
      <c r="C703" s="41"/>
      <c r="D703" s="42"/>
      <c r="E703" s="42"/>
      <c r="F703" s="616" t="s">
        <v>531</v>
      </c>
      <c r="G703" s="617">
        <v>1</v>
      </c>
      <c r="H703" s="591" t="s">
        <v>36</v>
      </c>
      <c r="I703" s="618">
        <v>200</v>
      </c>
      <c r="J703" s="619">
        <f t="shared" si="1328"/>
        <v>200</v>
      </c>
      <c r="K703" s="617"/>
      <c r="L703" s="249" t="str">
        <f t="shared" si="1340"/>
        <v>Fire</v>
      </c>
      <c r="M703" s="411"/>
      <c r="N703" s="212">
        <f t="shared" si="1329"/>
        <v>0</v>
      </c>
      <c r="O703" s="213"/>
      <c r="P703" s="249" t="str">
        <f t="shared" si="1341"/>
        <v>Fire</v>
      </c>
      <c r="Q703" s="411"/>
      <c r="R703" s="212">
        <f t="shared" si="1330"/>
        <v>0</v>
      </c>
      <c r="S703" s="213"/>
      <c r="T703" s="249" t="str">
        <f t="shared" si="1342"/>
        <v>Fire</v>
      </c>
      <c r="U703" s="411"/>
      <c r="V703" s="212">
        <f t="shared" si="1331"/>
        <v>0</v>
      </c>
      <c r="W703" s="213"/>
      <c r="X703" s="249" t="str">
        <f t="shared" si="1343"/>
        <v>Fire</v>
      </c>
      <c r="Y703" s="411"/>
      <c r="Z703" s="212">
        <f t="shared" si="1332"/>
        <v>0</v>
      </c>
      <c r="AA703" s="213"/>
      <c r="AB703" s="249" t="str">
        <f t="shared" si="1344"/>
        <v>Fire</v>
      </c>
      <c r="AC703" s="411"/>
      <c r="AD703" s="214">
        <f t="shared" si="1345"/>
        <v>0</v>
      </c>
      <c r="AE703" s="213"/>
      <c r="AF703" s="249" t="str">
        <f t="shared" si="1346"/>
        <v>Fire</v>
      </c>
      <c r="AG703" s="411"/>
      <c r="AH703" s="212">
        <f t="shared" si="1333"/>
        <v>0</v>
      </c>
      <c r="AI703" s="213"/>
      <c r="AJ703" s="249" t="str">
        <f t="shared" si="1347"/>
        <v>Fire</v>
      </c>
      <c r="AK703" s="411"/>
      <c r="AL703" s="212">
        <f t="shared" si="1334"/>
        <v>0</v>
      </c>
      <c r="AM703" s="213"/>
      <c r="AN703" s="249" t="str">
        <f t="shared" si="1348"/>
        <v>Fire</v>
      </c>
      <c r="AO703" s="411"/>
      <c r="AP703" s="212">
        <f t="shared" si="1335"/>
        <v>0</v>
      </c>
      <c r="AQ703" s="213"/>
      <c r="AR703" s="249" t="str">
        <f t="shared" si="1349"/>
        <v>Fire</v>
      </c>
      <c r="AS703" s="411"/>
      <c r="AT703" s="212">
        <f t="shared" si="1336"/>
        <v>0</v>
      </c>
      <c r="AU703" s="213"/>
      <c r="AV703" s="249" t="str">
        <f t="shared" si="1350"/>
        <v>Fire</v>
      </c>
      <c r="AW703" s="411"/>
      <c r="AX703" s="212">
        <f t="shared" si="1337"/>
        <v>0</v>
      </c>
      <c r="AY703" s="213"/>
      <c r="AZ703" s="249" t="str">
        <f t="shared" si="1351"/>
        <v>Fire</v>
      </c>
      <c r="BA703" s="618"/>
      <c r="BB703" s="620">
        <f t="shared" si="1338"/>
        <v>0</v>
      </c>
      <c r="BC703" s="34"/>
      <c r="BD703" s="622">
        <f t="shared" si="1339"/>
        <v>200</v>
      </c>
      <c r="BE703" s="623"/>
      <c r="BF703" s="622"/>
      <c r="BG703" s="623"/>
      <c r="BH703" s="622"/>
      <c r="BI703" s="623"/>
      <c r="BJ703" s="622"/>
      <c r="BK703" s="623"/>
      <c r="BL703" s="622"/>
      <c r="BM703" s="131"/>
      <c r="BN703" s="622"/>
    </row>
    <row r="704" spans="1:66" s="409" customFormat="1" x14ac:dyDescent="0.2">
      <c r="A704" s="170"/>
      <c r="B704" s="128"/>
      <c r="C704" s="41"/>
      <c r="D704" s="42"/>
      <c r="E704" s="42"/>
      <c r="F704" s="616" t="s">
        <v>581</v>
      </c>
      <c r="G704" s="617">
        <v>1</v>
      </c>
      <c r="H704" s="591" t="s">
        <v>36</v>
      </c>
      <c r="I704" s="618">
        <v>200</v>
      </c>
      <c r="J704" s="619">
        <f t="shared" si="1328"/>
        <v>200</v>
      </c>
      <c r="K704" s="617"/>
      <c r="L704" s="249" t="str">
        <f t="shared" si="1340"/>
        <v>Fire</v>
      </c>
      <c r="M704" s="411"/>
      <c r="N704" s="212">
        <f t="shared" si="1329"/>
        <v>0</v>
      </c>
      <c r="O704" s="213"/>
      <c r="P704" s="249" t="str">
        <f t="shared" si="1341"/>
        <v>Fire</v>
      </c>
      <c r="Q704" s="411"/>
      <c r="R704" s="212">
        <f t="shared" si="1330"/>
        <v>0</v>
      </c>
      <c r="S704" s="213"/>
      <c r="T704" s="249" t="str">
        <f t="shared" si="1342"/>
        <v>Fire</v>
      </c>
      <c r="U704" s="411"/>
      <c r="V704" s="212">
        <f t="shared" si="1331"/>
        <v>0</v>
      </c>
      <c r="W704" s="213"/>
      <c r="X704" s="249" t="str">
        <f t="shared" si="1343"/>
        <v>Fire</v>
      </c>
      <c r="Y704" s="411"/>
      <c r="Z704" s="212">
        <f t="shared" si="1332"/>
        <v>0</v>
      </c>
      <c r="AA704" s="213"/>
      <c r="AB704" s="249" t="str">
        <f t="shared" si="1344"/>
        <v>Fire</v>
      </c>
      <c r="AC704" s="411"/>
      <c r="AD704" s="212">
        <f t="shared" si="1345"/>
        <v>0</v>
      </c>
      <c r="AE704" s="213"/>
      <c r="AF704" s="249" t="str">
        <f t="shared" si="1346"/>
        <v>Fire</v>
      </c>
      <c r="AG704" s="411"/>
      <c r="AH704" s="212">
        <f t="shared" si="1333"/>
        <v>0</v>
      </c>
      <c r="AI704" s="213"/>
      <c r="AJ704" s="249" t="str">
        <f t="shared" si="1347"/>
        <v>Fire</v>
      </c>
      <c r="AK704" s="411"/>
      <c r="AL704" s="212">
        <f t="shared" si="1334"/>
        <v>0</v>
      </c>
      <c r="AM704" s="213"/>
      <c r="AN704" s="249" t="str">
        <f t="shared" si="1348"/>
        <v>Fire</v>
      </c>
      <c r="AO704" s="411"/>
      <c r="AP704" s="212">
        <f t="shared" si="1335"/>
        <v>0</v>
      </c>
      <c r="AQ704" s="213"/>
      <c r="AR704" s="249" t="str">
        <f t="shared" si="1349"/>
        <v>Fire</v>
      </c>
      <c r="AS704" s="411"/>
      <c r="AT704" s="212">
        <f t="shared" si="1336"/>
        <v>0</v>
      </c>
      <c r="AU704" s="213"/>
      <c r="AV704" s="249" t="str">
        <f t="shared" si="1350"/>
        <v>Fire</v>
      </c>
      <c r="AW704" s="411"/>
      <c r="AX704" s="212">
        <f t="shared" si="1337"/>
        <v>0</v>
      </c>
      <c r="AY704" s="213"/>
      <c r="AZ704" s="249" t="str">
        <f t="shared" si="1351"/>
        <v>Fire</v>
      </c>
      <c r="BA704" s="618"/>
      <c r="BB704" s="620">
        <f t="shared" si="1338"/>
        <v>0</v>
      </c>
      <c r="BC704" s="34"/>
      <c r="BD704" s="622">
        <f t="shared" si="1339"/>
        <v>200</v>
      </c>
      <c r="BE704" s="623"/>
      <c r="BF704" s="622"/>
      <c r="BG704" s="623"/>
      <c r="BH704" s="622"/>
      <c r="BI704" s="623"/>
      <c r="BJ704" s="622"/>
      <c r="BK704" s="623"/>
      <c r="BL704" s="622"/>
      <c r="BM704" s="131"/>
      <c r="BN704" s="622"/>
    </row>
    <row r="705" spans="1:68" s="409" customFormat="1" x14ac:dyDescent="0.2">
      <c r="A705" s="170"/>
      <c r="B705" s="128"/>
      <c r="C705" s="41"/>
      <c r="D705" s="42"/>
      <c r="E705" s="42"/>
      <c r="F705" s="616" t="s">
        <v>176</v>
      </c>
      <c r="G705" s="617">
        <v>2</v>
      </c>
      <c r="H705" s="691" t="s">
        <v>36</v>
      </c>
      <c r="I705" s="618">
        <v>75</v>
      </c>
      <c r="J705" s="619">
        <f t="shared" si="1328"/>
        <v>150</v>
      </c>
      <c r="K705" s="617"/>
      <c r="L705" s="249"/>
      <c r="M705" s="411"/>
      <c r="N705" s="692"/>
      <c r="O705" s="213"/>
      <c r="P705" s="249"/>
      <c r="Q705" s="411"/>
      <c r="R705" s="692"/>
      <c r="S705" s="213"/>
      <c r="T705" s="249"/>
      <c r="U705" s="411"/>
      <c r="V705" s="692"/>
      <c r="W705" s="213"/>
      <c r="X705" s="249"/>
      <c r="Y705" s="411"/>
      <c r="Z705" s="692"/>
      <c r="AA705" s="213"/>
      <c r="AB705" s="249"/>
      <c r="AC705" s="411"/>
      <c r="AD705" s="693"/>
      <c r="AE705" s="213"/>
      <c r="AF705" s="249"/>
      <c r="AG705" s="411"/>
      <c r="AH705" s="692"/>
      <c r="AI705" s="213"/>
      <c r="AJ705" s="249"/>
      <c r="AK705" s="411"/>
      <c r="AL705" s="692"/>
      <c r="AM705" s="213"/>
      <c r="AN705" s="249"/>
      <c r="AO705" s="411"/>
      <c r="AP705" s="692"/>
      <c r="AQ705" s="213"/>
      <c r="AR705" s="249"/>
      <c r="AS705" s="411"/>
      <c r="AT705" s="692"/>
      <c r="AU705" s="213"/>
      <c r="AV705" s="249"/>
      <c r="AW705" s="411"/>
      <c r="AX705" s="692"/>
      <c r="AY705" s="213"/>
      <c r="AZ705" s="249"/>
      <c r="BA705" s="618"/>
      <c r="BB705" s="620"/>
      <c r="BC705" s="34"/>
      <c r="BD705" s="622">
        <f t="shared" si="1339"/>
        <v>150</v>
      </c>
      <c r="BE705" s="623"/>
      <c r="BF705" s="622"/>
      <c r="BG705" s="623"/>
      <c r="BH705" s="622"/>
      <c r="BI705" s="623"/>
      <c r="BJ705" s="622"/>
      <c r="BK705" s="623"/>
      <c r="BL705" s="622"/>
      <c r="BM705" s="131"/>
      <c r="BN705" s="622"/>
    </row>
    <row r="706" spans="1:68" s="409" customFormat="1" x14ac:dyDescent="0.2">
      <c r="A706" s="170"/>
      <c r="B706" s="128"/>
      <c r="C706" s="41"/>
      <c r="D706" s="42"/>
      <c r="E706" s="42"/>
      <c r="F706" s="616" t="s">
        <v>177</v>
      </c>
      <c r="G706" s="617">
        <v>5</v>
      </c>
      <c r="H706" s="691" t="s">
        <v>36</v>
      </c>
      <c r="I706" s="618">
        <v>100</v>
      </c>
      <c r="J706" s="619">
        <f t="shared" si="1328"/>
        <v>500</v>
      </c>
      <c r="K706" s="617"/>
      <c r="L706" s="249"/>
      <c r="M706" s="411"/>
      <c r="N706" s="692"/>
      <c r="O706" s="213"/>
      <c r="P706" s="249"/>
      <c r="Q706" s="411"/>
      <c r="R706" s="692"/>
      <c r="S706" s="213"/>
      <c r="T706" s="249"/>
      <c r="U706" s="411"/>
      <c r="V706" s="692"/>
      <c r="W706" s="213"/>
      <c r="X706" s="249"/>
      <c r="Y706" s="411"/>
      <c r="Z706" s="692"/>
      <c r="AA706" s="213"/>
      <c r="AB706" s="249"/>
      <c r="AC706" s="411"/>
      <c r="AD706" s="693"/>
      <c r="AE706" s="213"/>
      <c r="AF706" s="249"/>
      <c r="AG706" s="411"/>
      <c r="AH706" s="692"/>
      <c r="AI706" s="213"/>
      <c r="AJ706" s="249"/>
      <c r="AK706" s="411"/>
      <c r="AL706" s="692"/>
      <c r="AM706" s="213"/>
      <c r="AN706" s="249"/>
      <c r="AO706" s="411"/>
      <c r="AP706" s="692"/>
      <c r="AQ706" s="213"/>
      <c r="AR706" s="249"/>
      <c r="AS706" s="411"/>
      <c r="AT706" s="692"/>
      <c r="AU706" s="213"/>
      <c r="AV706" s="249"/>
      <c r="AW706" s="411"/>
      <c r="AX706" s="692"/>
      <c r="AY706" s="213"/>
      <c r="AZ706" s="249"/>
      <c r="BA706" s="618"/>
      <c r="BB706" s="620"/>
      <c r="BC706" s="34"/>
      <c r="BD706" s="622">
        <f t="shared" si="1339"/>
        <v>500</v>
      </c>
      <c r="BE706" s="623"/>
      <c r="BF706" s="622"/>
      <c r="BG706" s="623"/>
      <c r="BH706" s="622"/>
      <c r="BI706" s="623"/>
      <c r="BJ706" s="622"/>
      <c r="BK706" s="623"/>
      <c r="BL706" s="622"/>
      <c r="BM706" s="131"/>
      <c r="BN706" s="622"/>
    </row>
    <row r="707" spans="1:68" s="409" customFormat="1" x14ac:dyDescent="0.2">
      <c r="A707" s="170"/>
      <c r="B707" s="128"/>
      <c r="C707" s="41"/>
      <c r="D707" s="42"/>
      <c r="E707" s="42"/>
      <c r="F707" s="616" t="s">
        <v>178</v>
      </c>
      <c r="G707" s="617">
        <v>100</v>
      </c>
      <c r="H707" s="106" t="s">
        <v>36</v>
      </c>
      <c r="I707" s="618">
        <v>11</v>
      </c>
      <c r="J707" s="619">
        <f>G707*I707</f>
        <v>1100</v>
      </c>
      <c r="K707" s="617"/>
      <c r="L707" s="249" t="str">
        <f>H707</f>
        <v>Fire</v>
      </c>
      <c r="M707" s="411"/>
      <c r="N707" s="214">
        <f>M707*K707</f>
        <v>0</v>
      </c>
      <c r="O707" s="213"/>
      <c r="P707" s="249" t="str">
        <f>L707</f>
        <v>Fire</v>
      </c>
      <c r="Q707" s="411"/>
      <c r="R707" s="214">
        <f>Q707*O707</f>
        <v>0</v>
      </c>
      <c r="S707" s="213"/>
      <c r="T707" s="249" t="str">
        <f>P707</f>
        <v>Fire</v>
      </c>
      <c r="U707" s="411"/>
      <c r="V707" s="214">
        <f>U707*S707</f>
        <v>0</v>
      </c>
      <c r="W707" s="213"/>
      <c r="X707" s="249" t="str">
        <f>T707</f>
        <v>Fire</v>
      </c>
      <c r="Y707" s="411"/>
      <c r="Z707" s="214">
        <f>Y707*W707</f>
        <v>0</v>
      </c>
      <c r="AA707" s="213"/>
      <c r="AB707" s="249" t="str">
        <f>X707</f>
        <v>Fire</v>
      </c>
      <c r="AC707" s="411"/>
      <c r="AD707" s="593">
        <f t="shared" si="1345"/>
        <v>0</v>
      </c>
      <c r="AE707" s="213"/>
      <c r="AF707" s="249" t="str">
        <f>AB707</f>
        <v>Fire</v>
      </c>
      <c r="AG707" s="411"/>
      <c r="AH707" s="214">
        <f>AG707*AE707</f>
        <v>0</v>
      </c>
      <c r="AI707" s="213"/>
      <c r="AJ707" s="249" t="str">
        <f>AF707</f>
        <v>Fire</v>
      </c>
      <c r="AK707" s="411"/>
      <c r="AL707" s="214">
        <f>AK707*AI707</f>
        <v>0</v>
      </c>
      <c r="AM707" s="213"/>
      <c r="AN707" s="249" t="str">
        <f>AJ707</f>
        <v>Fire</v>
      </c>
      <c r="AO707" s="411"/>
      <c r="AP707" s="214">
        <f>AO707*AM707</f>
        <v>0</v>
      </c>
      <c r="AQ707" s="213"/>
      <c r="AR707" s="249" t="str">
        <f>AN707</f>
        <v>Fire</v>
      </c>
      <c r="AS707" s="411"/>
      <c r="AT707" s="214">
        <f>AS707*AQ707</f>
        <v>0</v>
      </c>
      <c r="AU707" s="213"/>
      <c r="AV707" s="249" t="str">
        <f>AR707</f>
        <v>Fire</v>
      </c>
      <c r="AW707" s="411"/>
      <c r="AX707" s="214">
        <f>AW707*AU707</f>
        <v>0</v>
      </c>
      <c r="AY707" s="213"/>
      <c r="AZ707" s="249" t="str">
        <f>AV707</f>
        <v>Fire</v>
      </c>
      <c r="BA707" s="618"/>
      <c r="BB707" s="620">
        <f>AY707*BA707</f>
        <v>0</v>
      </c>
      <c r="BC707" s="34"/>
      <c r="BD707" s="622">
        <f t="shared" si="1339"/>
        <v>1100</v>
      </c>
      <c r="BE707" s="623"/>
      <c r="BF707" s="622">
        <v>0</v>
      </c>
      <c r="BG707" s="623"/>
      <c r="BH707" s="622">
        <v>0</v>
      </c>
      <c r="BI707" s="623"/>
      <c r="BJ707" s="622"/>
      <c r="BK707" s="623"/>
      <c r="BL707" s="622"/>
      <c r="BM707" s="131"/>
      <c r="BN707" s="622"/>
    </row>
    <row r="708" spans="1:68" s="409" customFormat="1" x14ac:dyDescent="0.2">
      <c r="A708" s="170"/>
      <c r="B708" s="128"/>
      <c r="C708" s="48"/>
      <c r="D708" s="43"/>
      <c r="E708" s="43"/>
      <c r="F708" s="624"/>
      <c r="G708" s="581"/>
      <c r="H708" s="582"/>
      <c r="I708" s="104" t="s">
        <v>132</v>
      </c>
      <c r="J708" s="634">
        <f>SUM(J698:J707)</f>
        <v>3150</v>
      </c>
      <c r="K708" s="581"/>
      <c r="L708" s="582"/>
      <c r="M708" s="104" t="s">
        <v>118</v>
      </c>
      <c r="N708" s="619">
        <f>SUM(N698:N707)</f>
        <v>0</v>
      </c>
      <c r="O708" s="581"/>
      <c r="P708" s="582"/>
      <c r="Q708" s="625" t="s">
        <v>119</v>
      </c>
      <c r="R708" s="619">
        <f>SUM(R698:R707)</f>
        <v>0</v>
      </c>
      <c r="S708" s="581"/>
      <c r="T708" s="582"/>
      <c r="U708" s="625" t="s">
        <v>120</v>
      </c>
      <c r="V708" s="619">
        <f>SUM(V698:V707)</f>
        <v>0</v>
      </c>
      <c r="W708" s="581"/>
      <c r="X708" s="582"/>
      <c r="Y708" s="625" t="s">
        <v>121</v>
      </c>
      <c r="Z708" s="619">
        <f>SUM(Z698:Z707)</f>
        <v>0</v>
      </c>
      <c r="AA708" s="581"/>
      <c r="AB708" s="582"/>
      <c r="AC708" s="625" t="s">
        <v>122</v>
      </c>
      <c r="AD708" s="619">
        <f>SUM(AD698:AD707)</f>
        <v>0</v>
      </c>
      <c r="AE708" s="581"/>
      <c r="AF708" s="582"/>
      <c r="AG708" s="625" t="s">
        <v>123</v>
      </c>
      <c r="AH708" s="619">
        <f>SUM(AH698:AH707)</f>
        <v>0</v>
      </c>
      <c r="AI708" s="581"/>
      <c r="AJ708" s="582"/>
      <c r="AK708" s="625" t="s">
        <v>124</v>
      </c>
      <c r="AL708" s="619">
        <f>SUM(AL698:AL707)</f>
        <v>0</v>
      </c>
      <c r="AM708" s="581"/>
      <c r="AN708" s="582"/>
      <c r="AO708" s="625" t="s">
        <v>125</v>
      </c>
      <c r="AP708" s="619">
        <f>SUM(AP698:AP707)</f>
        <v>0</v>
      </c>
      <c r="AQ708" s="581"/>
      <c r="AR708" s="582"/>
      <c r="AS708" s="625" t="s">
        <v>126</v>
      </c>
      <c r="AT708" s="619">
        <f>SUM(AT698:AT707)</f>
        <v>0</v>
      </c>
      <c r="AU708" s="581"/>
      <c r="AV708" s="582"/>
      <c r="AW708" s="625" t="s">
        <v>127</v>
      </c>
      <c r="AX708" s="619">
        <f>SUM(AX698:AX707)</f>
        <v>0</v>
      </c>
      <c r="AY708" s="581"/>
      <c r="AZ708" s="582"/>
      <c r="BA708" s="625" t="s">
        <v>128</v>
      </c>
      <c r="BB708" s="620">
        <f>SUM(BB698:BB707)</f>
        <v>0</v>
      </c>
      <c r="BC708" s="34"/>
      <c r="BD708" s="57">
        <f>SUM(BD698:BD707)</f>
        <v>3150</v>
      </c>
      <c r="BE708" s="608"/>
      <c r="BF708" s="57">
        <f>SUM(BF698:BF707)</f>
        <v>1424.57</v>
      </c>
      <c r="BG708" s="608"/>
      <c r="BH708" s="57">
        <f>SUM(BH698:BH707)</f>
        <v>0</v>
      </c>
      <c r="BI708" s="608"/>
      <c r="BJ708" s="57">
        <f>SUM(BF708,BH708)</f>
        <v>1424.57</v>
      </c>
      <c r="BK708" s="608"/>
      <c r="BL708" s="57">
        <v>2950</v>
      </c>
      <c r="BM708" s="131"/>
      <c r="BN708" s="57">
        <f>SUM(BN698:BN707)</f>
        <v>1507.87</v>
      </c>
    </row>
    <row r="709" spans="1:68" s="27" customFormat="1" ht="5.0999999999999996" customHeight="1" x14ac:dyDescent="0.2">
      <c r="A709" s="170"/>
      <c r="B709" s="128"/>
      <c r="C709" s="32"/>
      <c r="F709" s="51"/>
      <c r="G709" s="226"/>
      <c r="H709" s="52"/>
      <c r="I709" s="154"/>
      <c r="J709" s="227"/>
      <c r="K709" s="226"/>
      <c r="L709" s="52"/>
      <c r="M709" s="154"/>
      <c r="N709" s="227"/>
      <c r="O709" s="226"/>
      <c r="P709" s="52"/>
      <c r="Q709" s="154"/>
      <c r="R709" s="227"/>
      <c r="S709" s="226"/>
      <c r="T709" s="52"/>
      <c r="U709" s="154"/>
      <c r="V709" s="227"/>
      <c r="W709" s="226"/>
      <c r="X709" s="52"/>
      <c r="Y709" s="154"/>
      <c r="Z709" s="227"/>
      <c r="AA709" s="226"/>
      <c r="AB709" s="52"/>
      <c r="AC709" s="154"/>
      <c r="AD709" s="227"/>
      <c r="AE709" s="226"/>
      <c r="AF709" s="52"/>
      <c r="AG709" s="154"/>
      <c r="AH709" s="227"/>
      <c r="AI709" s="226"/>
      <c r="AJ709" s="52"/>
      <c r="AK709" s="154"/>
      <c r="AL709" s="227"/>
      <c r="AM709" s="226"/>
      <c r="AN709" s="52"/>
      <c r="AO709" s="154"/>
      <c r="AP709" s="227"/>
      <c r="AQ709" s="226"/>
      <c r="AR709" s="52"/>
      <c r="AS709" s="154"/>
      <c r="AT709" s="227"/>
      <c r="AU709" s="226"/>
      <c r="AV709" s="52"/>
      <c r="AW709" s="154"/>
      <c r="AX709" s="227"/>
      <c r="AY709" s="226"/>
      <c r="AZ709" s="52"/>
      <c r="BA709" s="154"/>
      <c r="BB709" s="267"/>
      <c r="BC709" s="34"/>
      <c r="BD709" s="608"/>
      <c r="BE709" s="608"/>
      <c r="BF709" s="608"/>
      <c r="BG709" s="608"/>
      <c r="BH709" s="608"/>
      <c r="BI709" s="608"/>
      <c r="BJ709" s="608"/>
      <c r="BK709" s="608"/>
      <c r="BL709" s="608"/>
      <c r="BM709" s="131"/>
      <c r="BN709" s="608"/>
    </row>
    <row r="710" spans="1:68" s="409" customFormat="1" x14ac:dyDescent="0.2">
      <c r="A710" s="170"/>
      <c r="B710" s="128"/>
      <c r="C710" s="614">
        <f>'General Fund Budget Summary'!A164</f>
        <v>60020</v>
      </c>
      <c r="D710" s="614"/>
      <c r="E710" s="614" t="str">
        <f>'General Fund Budget Summary'!C164</f>
        <v>Personal Protective Equipment</v>
      </c>
      <c r="F710" s="616" t="s">
        <v>179</v>
      </c>
      <c r="G710" s="617">
        <v>8</v>
      </c>
      <c r="H710" s="105" t="s">
        <v>36</v>
      </c>
      <c r="I710" s="618">
        <v>1200</v>
      </c>
      <c r="J710" s="619">
        <f>I710*G710</f>
        <v>9600</v>
      </c>
      <c r="K710" s="617"/>
      <c r="L710" s="248" t="str">
        <f t="shared" ref="L710:L726" si="1352">H710</f>
        <v>Fire</v>
      </c>
      <c r="M710" s="410"/>
      <c r="N710" s="212">
        <f t="shared" ref="N710:N726" si="1353">M710*K710</f>
        <v>0</v>
      </c>
      <c r="O710" s="211"/>
      <c r="P710" s="248" t="str">
        <f t="shared" ref="P710:P726" si="1354">L710</f>
        <v>Fire</v>
      </c>
      <c r="Q710" s="410"/>
      <c r="R710" s="212">
        <f t="shared" ref="R710:R726" si="1355">Q710*O710</f>
        <v>0</v>
      </c>
      <c r="S710" s="211"/>
      <c r="T710" s="248" t="str">
        <f t="shared" ref="T710:T726" si="1356">P710</f>
        <v>Fire</v>
      </c>
      <c r="U710" s="410"/>
      <c r="V710" s="212">
        <f t="shared" ref="V710:V726" si="1357">U710*S710</f>
        <v>0</v>
      </c>
      <c r="W710" s="211"/>
      <c r="X710" s="248" t="str">
        <f t="shared" ref="X710:X726" si="1358">T710</f>
        <v>Fire</v>
      </c>
      <c r="Y710" s="410"/>
      <c r="Z710" s="212">
        <f t="shared" ref="Z710:Z726" si="1359">Y710*W710</f>
        <v>0</v>
      </c>
      <c r="AA710" s="211"/>
      <c r="AB710" s="248" t="str">
        <f t="shared" ref="AB710:AB726" si="1360">X710</f>
        <v>Fire</v>
      </c>
      <c r="AC710" s="410"/>
      <c r="AD710" s="212">
        <f t="shared" ref="AD710:AD726" si="1361">AC710*AA710</f>
        <v>0</v>
      </c>
      <c r="AE710" s="211"/>
      <c r="AF710" s="248" t="str">
        <f t="shared" ref="AF710:AF726" si="1362">AB710</f>
        <v>Fire</v>
      </c>
      <c r="AG710" s="410"/>
      <c r="AH710" s="212">
        <f t="shared" ref="AH710:AH726" si="1363">AG710*AE710</f>
        <v>0</v>
      </c>
      <c r="AI710" s="211"/>
      <c r="AJ710" s="248" t="str">
        <f t="shared" ref="AJ710:AJ726" si="1364">AF710</f>
        <v>Fire</v>
      </c>
      <c r="AK710" s="410"/>
      <c r="AL710" s="212">
        <f t="shared" ref="AL710:AL726" si="1365">AK710*AI710</f>
        <v>0</v>
      </c>
      <c r="AM710" s="211"/>
      <c r="AN710" s="248" t="str">
        <f t="shared" ref="AN710:AN726" si="1366">AJ710</f>
        <v>Fire</v>
      </c>
      <c r="AO710" s="410"/>
      <c r="AP710" s="212">
        <f t="shared" ref="AP710:AP726" si="1367">AO710*AM710</f>
        <v>0</v>
      </c>
      <c r="AQ710" s="211"/>
      <c r="AR710" s="248" t="str">
        <f t="shared" ref="AR710:AR726" si="1368">AN710</f>
        <v>Fire</v>
      </c>
      <c r="AS710" s="410"/>
      <c r="AT710" s="212">
        <f t="shared" ref="AT710:AT726" si="1369">AS710*AQ710</f>
        <v>0</v>
      </c>
      <c r="AU710" s="211"/>
      <c r="AV710" s="248" t="str">
        <f t="shared" ref="AV710:AV726" si="1370">AR710</f>
        <v>Fire</v>
      </c>
      <c r="AW710" s="410"/>
      <c r="AX710" s="212">
        <f t="shared" ref="AX710:AX726" si="1371">AW710*AU710</f>
        <v>0</v>
      </c>
      <c r="AY710" s="211"/>
      <c r="AZ710" s="248" t="str">
        <f t="shared" ref="AZ710:AZ726" si="1372">AV710</f>
        <v>Fire</v>
      </c>
      <c r="BA710" s="618"/>
      <c r="BB710" s="620">
        <f>BA710*AY710</f>
        <v>0</v>
      </c>
      <c r="BC710" s="34"/>
      <c r="BD710" s="621">
        <f t="shared" ref="BD710:BD726" si="1373">SUM(BB710,AX710,AT710,AP710,AL710,AH710,AD710,Z710,R710,N710,J710,V710,)</f>
        <v>9600</v>
      </c>
      <c r="BE710" s="608"/>
      <c r="BF710" s="621">
        <v>247.72</v>
      </c>
      <c r="BG710" s="608"/>
      <c r="BH710" s="771"/>
      <c r="BI710" s="608"/>
      <c r="BJ710" s="621">
        <f>SUM(BF710,BH710)</f>
        <v>247.72</v>
      </c>
      <c r="BK710" s="608"/>
      <c r="BL710" s="621">
        <v>36335</v>
      </c>
      <c r="BM710" s="131"/>
      <c r="BN710" s="621">
        <v>20383.5</v>
      </c>
      <c r="BP710" s="718"/>
    </row>
    <row r="711" spans="1:68" s="409" customFormat="1" x14ac:dyDescent="0.2">
      <c r="A711" s="170"/>
      <c r="B711" s="128"/>
      <c r="C711" s="41"/>
      <c r="D711" s="42"/>
      <c r="E711" s="42"/>
      <c r="F711" s="616" t="s">
        <v>180</v>
      </c>
      <c r="G711" s="617">
        <v>8</v>
      </c>
      <c r="H711" s="105" t="s">
        <v>36</v>
      </c>
      <c r="I711" s="618">
        <v>900</v>
      </c>
      <c r="J711" s="619">
        <f>I711*G711</f>
        <v>7200</v>
      </c>
      <c r="K711" s="617"/>
      <c r="L711" s="249" t="str">
        <f t="shared" si="1352"/>
        <v>Fire</v>
      </c>
      <c r="M711" s="411"/>
      <c r="N711" s="214">
        <f t="shared" si="1353"/>
        <v>0</v>
      </c>
      <c r="O711" s="213"/>
      <c r="P711" s="249" t="str">
        <f t="shared" si="1354"/>
        <v>Fire</v>
      </c>
      <c r="Q711" s="411"/>
      <c r="R711" s="214">
        <f t="shared" si="1355"/>
        <v>0</v>
      </c>
      <c r="S711" s="213"/>
      <c r="T711" s="249" t="str">
        <f t="shared" si="1356"/>
        <v>Fire</v>
      </c>
      <c r="U711" s="411"/>
      <c r="V711" s="214">
        <f t="shared" si="1357"/>
        <v>0</v>
      </c>
      <c r="W711" s="213"/>
      <c r="X711" s="249" t="str">
        <f t="shared" si="1358"/>
        <v>Fire</v>
      </c>
      <c r="Y711" s="411"/>
      <c r="Z711" s="214">
        <f t="shared" si="1359"/>
        <v>0</v>
      </c>
      <c r="AA711" s="213"/>
      <c r="AB711" s="249" t="str">
        <f t="shared" si="1360"/>
        <v>Fire</v>
      </c>
      <c r="AC711" s="411"/>
      <c r="AD711" s="214">
        <f t="shared" si="1361"/>
        <v>0</v>
      </c>
      <c r="AE711" s="213"/>
      <c r="AF711" s="249" t="str">
        <f t="shared" si="1362"/>
        <v>Fire</v>
      </c>
      <c r="AG711" s="411"/>
      <c r="AH711" s="214">
        <f t="shared" si="1363"/>
        <v>0</v>
      </c>
      <c r="AI711" s="213"/>
      <c r="AJ711" s="249" t="str">
        <f t="shared" si="1364"/>
        <v>Fire</v>
      </c>
      <c r="AK711" s="411"/>
      <c r="AL711" s="214">
        <f t="shared" si="1365"/>
        <v>0</v>
      </c>
      <c r="AM711" s="213"/>
      <c r="AN711" s="249" t="str">
        <f t="shared" si="1366"/>
        <v>Fire</v>
      </c>
      <c r="AO711" s="411"/>
      <c r="AP711" s="214">
        <f t="shared" si="1367"/>
        <v>0</v>
      </c>
      <c r="AQ711" s="213"/>
      <c r="AR711" s="249" t="str">
        <f t="shared" si="1368"/>
        <v>Fire</v>
      </c>
      <c r="AS711" s="411"/>
      <c r="AT711" s="214">
        <f t="shared" si="1369"/>
        <v>0</v>
      </c>
      <c r="AU711" s="213"/>
      <c r="AV711" s="249" t="str">
        <f t="shared" si="1370"/>
        <v>Fire</v>
      </c>
      <c r="AW711" s="411"/>
      <c r="AX711" s="214">
        <f t="shared" si="1371"/>
        <v>0</v>
      </c>
      <c r="AY711" s="213"/>
      <c r="AZ711" s="249" t="str">
        <f t="shared" si="1372"/>
        <v>Fire</v>
      </c>
      <c r="BA711" s="618"/>
      <c r="BB711" s="620">
        <f>BA711*AY711</f>
        <v>0</v>
      </c>
      <c r="BC711" s="34"/>
      <c r="BD711" s="622">
        <f t="shared" si="1373"/>
        <v>7200</v>
      </c>
      <c r="BE711" s="623"/>
      <c r="BF711" s="622"/>
      <c r="BG711" s="623"/>
      <c r="BH711" s="622"/>
      <c r="BI711" s="623"/>
      <c r="BJ711" s="622"/>
      <c r="BK711" s="623"/>
      <c r="BL711" s="622"/>
      <c r="BM711" s="131"/>
      <c r="BN711" s="622"/>
    </row>
    <row r="712" spans="1:68" s="409" customFormat="1" x14ac:dyDescent="0.2">
      <c r="A712" s="170"/>
      <c r="B712" s="128"/>
      <c r="C712" s="41"/>
      <c r="D712" s="42"/>
      <c r="E712" s="42"/>
      <c r="F712" s="616" t="s">
        <v>181</v>
      </c>
      <c r="G712" s="617">
        <v>8</v>
      </c>
      <c r="H712" s="105" t="s">
        <v>36</v>
      </c>
      <c r="I712" s="618">
        <v>285</v>
      </c>
      <c r="J712" s="619">
        <f t="shared" ref="J712:J726" si="1374">I712*G712</f>
        <v>2280</v>
      </c>
      <c r="K712" s="617"/>
      <c r="L712" s="249" t="str">
        <f t="shared" si="1352"/>
        <v>Fire</v>
      </c>
      <c r="M712" s="411"/>
      <c r="N712" s="214">
        <f t="shared" si="1353"/>
        <v>0</v>
      </c>
      <c r="O712" s="213"/>
      <c r="P712" s="249" t="str">
        <f t="shared" si="1354"/>
        <v>Fire</v>
      </c>
      <c r="Q712" s="411"/>
      <c r="R712" s="214">
        <f t="shared" si="1355"/>
        <v>0</v>
      </c>
      <c r="S712" s="213"/>
      <c r="T712" s="249" t="str">
        <f t="shared" si="1356"/>
        <v>Fire</v>
      </c>
      <c r="U712" s="411"/>
      <c r="V712" s="214">
        <f t="shared" si="1357"/>
        <v>0</v>
      </c>
      <c r="W712" s="213"/>
      <c r="X712" s="249" t="str">
        <f t="shared" si="1358"/>
        <v>Fire</v>
      </c>
      <c r="Y712" s="411"/>
      <c r="Z712" s="214">
        <f t="shared" si="1359"/>
        <v>0</v>
      </c>
      <c r="AA712" s="213"/>
      <c r="AB712" s="249" t="str">
        <f t="shared" si="1360"/>
        <v>Fire</v>
      </c>
      <c r="AC712" s="411"/>
      <c r="AD712" s="214">
        <f t="shared" si="1361"/>
        <v>0</v>
      </c>
      <c r="AE712" s="213"/>
      <c r="AF712" s="249" t="str">
        <f t="shared" si="1362"/>
        <v>Fire</v>
      </c>
      <c r="AG712" s="411"/>
      <c r="AH712" s="214">
        <f t="shared" si="1363"/>
        <v>0</v>
      </c>
      <c r="AI712" s="213"/>
      <c r="AJ712" s="249" t="str">
        <f t="shared" si="1364"/>
        <v>Fire</v>
      </c>
      <c r="AK712" s="411"/>
      <c r="AL712" s="214">
        <f t="shared" si="1365"/>
        <v>0</v>
      </c>
      <c r="AM712" s="213"/>
      <c r="AN712" s="249" t="str">
        <f t="shared" si="1366"/>
        <v>Fire</v>
      </c>
      <c r="AO712" s="411"/>
      <c r="AP712" s="214">
        <f t="shared" si="1367"/>
        <v>0</v>
      </c>
      <c r="AQ712" s="213"/>
      <c r="AR712" s="249" t="str">
        <f t="shared" si="1368"/>
        <v>Fire</v>
      </c>
      <c r="AS712" s="411"/>
      <c r="AT712" s="214">
        <f t="shared" si="1369"/>
        <v>0</v>
      </c>
      <c r="AU712" s="213"/>
      <c r="AV712" s="249" t="str">
        <f t="shared" si="1370"/>
        <v>Fire</v>
      </c>
      <c r="AW712" s="411"/>
      <c r="AX712" s="214">
        <f t="shared" si="1371"/>
        <v>0</v>
      </c>
      <c r="AY712" s="213"/>
      <c r="AZ712" s="249" t="str">
        <f t="shared" si="1372"/>
        <v>Fire</v>
      </c>
      <c r="BA712" s="618"/>
      <c r="BB712" s="620">
        <f>AY712*BA712</f>
        <v>0</v>
      </c>
      <c r="BC712" s="34"/>
      <c r="BD712" s="622">
        <f t="shared" si="1373"/>
        <v>2280</v>
      </c>
      <c r="BE712" s="623"/>
      <c r="BF712" s="622"/>
      <c r="BG712" s="623"/>
      <c r="BH712" s="622"/>
      <c r="BI712" s="623"/>
      <c r="BJ712" s="622"/>
      <c r="BK712" s="623"/>
      <c r="BL712" s="622"/>
      <c r="BM712" s="131"/>
      <c r="BN712" s="622"/>
    </row>
    <row r="713" spans="1:68" s="409" customFormat="1" x14ac:dyDescent="0.2">
      <c r="A713" s="170"/>
      <c r="B713" s="128"/>
      <c r="C713" s="41"/>
      <c r="D713" s="42"/>
      <c r="E713" s="461"/>
      <c r="F713" s="616" t="s">
        <v>182</v>
      </c>
      <c r="G713" s="617">
        <v>8</v>
      </c>
      <c r="H713" s="105" t="s">
        <v>36</v>
      </c>
      <c r="I713" s="618">
        <v>90</v>
      </c>
      <c r="J713" s="619">
        <f t="shared" si="1374"/>
        <v>720</v>
      </c>
      <c r="K713" s="617"/>
      <c r="L713" s="594" t="str">
        <f t="shared" si="1352"/>
        <v>Fire</v>
      </c>
      <c r="M713" s="592"/>
      <c r="N713" s="593">
        <f t="shared" si="1353"/>
        <v>0</v>
      </c>
      <c r="O713" s="590"/>
      <c r="P713" s="594" t="str">
        <f t="shared" si="1354"/>
        <v>Fire</v>
      </c>
      <c r="Q713" s="592"/>
      <c r="R713" s="593">
        <f t="shared" si="1355"/>
        <v>0</v>
      </c>
      <c r="S713" s="590"/>
      <c r="T713" s="594" t="str">
        <f t="shared" si="1356"/>
        <v>Fire</v>
      </c>
      <c r="U713" s="592"/>
      <c r="V713" s="593">
        <f t="shared" si="1357"/>
        <v>0</v>
      </c>
      <c r="W713" s="590"/>
      <c r="X713" s="594" t="str">
        <f t="shared" si="1358"/>
        <v>Fire</v>
      </c>
      <c r="Y713" s="592"/>
      <c r="Z713" s="593">
        <f t="shared" si="1359"/>
        <v>0</v>
      </c>
      <c r="AA713" s="590"/>
      <c r="AB713" s="594" t="str">
        <f t="shared" si="1360"/>
        <v>Fire</v>
      </c>
      <c r="AC713" s="592"/>
      <c r="AD713" s="593">
        <f t="shared" si="1361"/>
        <v>0</v>
      </c>
      <c r="AE713" s="590"/>
      <c r="AF713" s="594" t="str">
        <f t="shared" si="1362"/>
        <v>Fire</v>
      </c>
      <c r="AG713" s="592"/>
      <c r="AH713" s="593">
        <f t="shared" si="1363"/>
        <v>0</v>
      </c>
      <c r="AI713" s="590"/>
      <c r="AJ713" s="594" t="str">
        <f t="shared" si="1364"/>
        <v>Fire</v>
      </c>
      <c r="AK713" s="592"/>
      <c r="AL713" s="593">
        <f t="shared" si="1365"/>
        <v>0</v>
      </c>
      <c r="AM713" s="590"/>
      <c r="AN713" s="594" t="str">
        <f t="shared" si="1366"/>
        <v>Fire</v>
      </c>
      <c r="AO713" s="592"/>
      <c r="AP713" s="593">
        <f t="shared" si="1367"/>
        <v>0</v>
      </c>
      <c r="AQ713" s="590"/>
      <c r="AR713" s="594" t="str">
        <f t="shared" si="1368"/>
        <v>Fire</v>
      </c>
      <c r="AS713" s="592"/>
      <c r="AT713" s="593">
        <f t="shared" si="1369"/>
        <v>0</v>
      </c>
      <c r="AU713" s="590"/>
      <c r="AV713" s="594" t="str">
        <f t="shared" si="1370"/>
        <v>Fire</v>
      </c>
      <c r="AW713" s="592"/>
      <c r="AX713" s="593">
        <f t="shared" si="1371"/>
        <v>0</v>
      </c>
      <c r="AY713" s="590"/>
      <c r="AZ713" s="594" t="str">
        <f t="shared" si="1372"/>
        <v>Fire</v>
      </c>
      <c r="BA713" s="618"/>
      <c r="BB713" s="620">
        <f>BA713*AY713</f>
        <v>0</v>
      </c>
      <c r="BC713" s="34"/>
      <c r="BD713" s="622">
        <f t="shared" si="1373"/>
        <v>720</v>
      </c>
      <c r="BE713" s="623"/>
      <c r="BF713" s="622"/>
      <c r="BG713" s="623"/>
      <c r="BH713" s="622"/>
      <c r="BI713" s="623"/>
      <c r="BJ713" s="622"/>
      <c r="BK713" s="623"/>
      <c r="BL713" s="622"/>
      <c r="BM713" s="131"/>
      <c r="BN713" s="622"/>
    </row>
    <row r="714" spans="1:68" s="409" customFormat="1" x14ac:dyDescent="0.2">
      <c r="A714" s="170"/>
      <c r="B714" s="128"/>
      <c r="C714" s="41"/>
      <c r="D714" s="42"/>
      <c r="E714" s="42"/>
      <c r="F714" s="616" t="s">
        <v>183</v>
      </c>
      <c r="G714" s="617">
        <v>8</v>
      </c>
      <c r="H714" s="105" t="s">
        <v>36</v>
      </c>
      <c r="I714" s="618">
        <v>300</v>
      </c>
      <c r="J714" s="619">
        <f t="shared" si="1374"/>
        <v>2400</v>
      </c>
      <c r="K714" s="617"/>
      <c r="L714" s="249" t="str">
        <f t="shared" si="1352"/>
        <v>Fire</v>
      </c>
      <c r="M714" s="411"/>
      <c r="N714" s="214">
        <f t="shared" si="1353"/>
        <v>0</v>
      </c>
      <c r="O714" s="213"/>
      <c r="P714" s="249" t="str">
        <f t="shared" si="1354"/>
        <v>Fire</v>
      </c>
      <c r="Q714" s="411"/>
      <c r="R714" s="214">
        <f t="shared" si="1355"/>
        <v>0</v>
      </c>
      <c r="S714" s="213"/>
      <c r="T714" s="249" t="str">
        <f t="shared" si="1356"/>
        <v>Fire</v>
      </c>
      <c r="U714" s="411"/>
      <c r="V714" s="214">
        <f t="shared" si="1357"/>
        <v>0</v>
      </c>
      <c r="W714" s="213"/>
      <c r="X714" s="249" t="str">
        <f t="shared" si="1358"/>
        <v>Fire</v>
      </c>
      <c r="Y714" s="411"/>
      <c r="Z714" s="214">
        <f t="shared" si="1359"/>
        <v>0</v>
      </c>
      <c r="AA714" s="213"/>
      <c r="AB714" s="249" t="str">
        <f t="shared" si="1360"/>
        <v>Fire</v>
      </c>
      <c r="AC714" s="411"/>
      <c r="AD714" s="214">
        <f t="shared" si="1361"/>
        <v>0</v>
      </c>
      <c r="AE714" s="213"/>
      <c r="AF714" s="249" t="str">
        <f t="shared" si="1362"/>
        <v>Fire</v>
      </c>
      <c r="AG714" s="411"/>
      <c r="AH714" s="214">
        <f t="shared" si="1363"/>
        <v>0</v>
      </c>
      <c r="AI714" s="213"/>
      <c r="AJ714" s="249" t="str">
        <f t="shared" si="1364"/>
        <v>Fire</v>
      </c>
      <c r="AK714" s="411"/>
      <c r="AL714" s="214">
        <f t="shared" si="1365"/>
        <v>0</v>
      </c>
      <c r="AM714" s="213"/>
      <c r="AN714" s="249" t="str">
        <f t="shared" si="1366"/>
        <v>Fire</v>
      </c>
      <c r="AO714" s="411"/>
      <c r="AP714" s="214">
        <f t="shared" si="1367"/>
        <v>0</v>
      </c>
      <c r="AQ714" s="213"/>
      <c r="AR714" s="249" t="str">
        <f t="shared" si="1368"/>
        <v>Fire</v>
      </c>
      <c r="AS714" s="411"/>
      <c r="AT714" s="214">
        <f t="shared" si="1369"/>
        <v>0</v>
      </c>
      <c r="AU714" s="213"/>
      <c r="AV714" s="249" t="str">
        <f t="shared" si="1370"/>
        <v>Fire</v>
      </c>
      <c r="AW714" s="411"/>
      <c r="AX714" s="214">
        <f t="shared" si="1371"/>
        <v>0</v>
      </c>
      <c r="AY714" s="213"/>
      <c r="AZ714" s="249" t="str">
        <f t="shared" si="1372"/>
        <v>Fire</v>
      </c>
      <c r="BA714" s="618"/>
      <c r="BB714" s="620">
        <f>BA714*AY714</f>
        <v>0</v>
      </c>
      <c r="BC714" s="34"/>
      <c r="BD714" s="622">
        <f t="shared" si="1373"/>
        <v>2400</v>
      </c>
      <c r="BE714" s="623"/>
      <c r="BF714" s="622"/>
      <c r="BG714" s="623"/>
      <c r="BH714" s="622"/>
      <c r="BI714" s="623"/>
      <c r="BJ714" s="622"/>
      <c r="BK714" s="623"/>
      <c r="BL714" s="622"/>
      <c r="BM714" s="131"/>
      <c r="BN714" s="622"/>
    </row>
    <row r="715" spans="1:68" s="409" customFormat="1" x14ac:dyDescent="0.2">
      <c r="A715" s="170"/>
      <c r="B715" s="128"/>
      <c r="C715" s="41"/>
      <c r="D715" s="42"/>
      <c r="E715" s="42"/>
      <c r="F715" s="616" t="s">
        <v>184</v>
      </c>
      <c r="G715" s="617">
        <v>40</v>
      </c>
      <c r="H715" s="105" t="s">
        <v>36</v>
      </c>
      <c r="I715" s="618">
        <v>120</v>
      </c>
      <c r="J715" s="619">
        <f t="shared" si="1374"/>
        <v>4800</v>
      </c>
      <c r="K715" s="617"/>
      <c r="L715" s="249" t="str">
        <f t="shared" si="1352"/>
        <v>Fire</v>
      </c>
      <c r="M715" s="411"/>
      <c r="N715" s="214">
        <f t="shared" si="1353"/>
        <v>0</v>
      </c>
      <c r="O715" s="213"/>
      <c r="P715" s="249" t="str">
        <f t="shared" si="1354"/>
        <v>Fire</v>
      </c>
      <c r="Q715" s="411"/>
      <c r="R715" s="214">
        <f t="shared" si="1355"/>
        <v>0</v>
      </c>
      <c r="S715" s="213"/>
      <c r="T715" s="249" t="str">
        <f t="shared" si="1356"/>
        <v>Fire</v>
      </c>
      <c r="U715" s="411"/>
      <c r="V715" s="214">
        <f t="shared" si="1357"/>
        <v>0</v>
      </c>
      <c r="W715" s="213"/>
      <c r="X715" s="249" t="str">
        <f t="shared" si="1358"/>
        <v>Fire</v>
      </c>
      <c r="Y715" s="411"/>
      <c r="Z715" s="214">
        <f t="shared" si="1359"/>
        <v>0</v>
      </c>
      <c r="AA715" s="213"/>
      <c r="AB715" s="249" t="str">
        <f t="shared" si="1360"/>
        <v>Fire</v>
      </c>
      <c r="AC715" s="411"/>
      <c r="AD715" s="214">
        <f t="shared" si="1361"/>
        <v>0</v>
      </c>
      <c r="AE715" s="213"/>
      <c r="AF715" s="249" t="str">
        <f t="shared" si="1362"/>
        <v>Fire</v>
      </c>
      <c r="AG715" s="411"/>
      <c r="AH715" s="214">
        <f t="shared" si="1363"/>
        <v>0</v>
      </c>
      <c r="AI715" s="213"/>
      <c r="AJ715" s="249" t="str">
        <f t="shared" si="1364"/>
        <v>Fire</v>
      </c>
      <c r="AK715" s="411"/>
      <c r="AL715" s="214">
        <f t="shared" si="1365"/>
        <v>0</v>
      </c>
      <c r="AM715" s="213"/>
      <c r="AN715" s="249" t="str">
        <f t="shared" si="1366"/>
        <v>Fire</v>
      </c>
      <c r="AO715" s="411"/>
      <c r="AP715" s="214">
        <f t="shared" si="1367"/>
        <v>0</v>
      </c>
      <c r="AQ715" s="213"/>
      <c r="AR715" s="249" t="str">
        <f t="shared" si="1368"/>
        <v>Fire</v>
      </c>
      <c r="AS715" s="411"/>
      <c r="AT715" s="214">
        <f t="shared" si="1369"/>
        <v>0</v>
      </c>
      <c r="AU715" s="213"/>
      <c r="AV715" s="249" t="str">
        <f t="shared" si="1370"/>
        <v>Fire</v>
      </c>
      <c r="AW715" s="411"/>
      <c r="AX715" s="214">
        <f t="shared" si="1371"/>
        <v>0</v>
      </c>
      <c r="AY715" s="213"/>
      <c r="AZ715" s="249" t="str">
        <f t="shared" si="1372"/>
        <v>Fire</v>
      </c>
      <c r="BA715" s="618"/>
      <c r="BB715" s="620">
        <f>BA715*AY715</f>
        <v>0</v>
      </c>
      <c r="BC715" s="34"/>
      <c r="BD715" s="622">
        <f t="shared" si="1373"/>
        <v>4800</v>
      </c>
      <c r="BE715" s="623"/>
      <c r="BF715" s="622"/>
      <c r="BG715" s="623"/>
      <c r="BH715" s="622"/>
      <c r="BI715" s="623"/>
      <c r="BJ715" s="622"/>
      <c r="BK715" s="623"/>
      <c r="BL715" s="622"/>
      <c r="BM715" s="131"/>
      <c r="BN715" s="622"/>
    </row>
    <row r="716" spans="1:68" s="409" customFormat="1" x14ac:dyDescent="0.2">
      <c r="A716" s="170"/>
      <c r="B716" s="128"/>
      <c r="C716" s="41"/>
      <c r="D716" s="42"/>
      <c r="E716" s="42"/>
      <c r="F716" s="616" t="s">
        <v>185</v>
      </c>
      <c r="G716" s="617">
        <v>8</v>
      </c>
      <c r="H716" s="105" t="s">
        <v>36</v>
      </c>
      <c r="I716" s="618">
        <v>40</v>
      </c>
      <c r="J716" s="619">
        <f t="shared" si="1374"/>
        <v>320</v>
      </c>
      <c r="K716" s="617"/>
      <c r="L716" s="249" t="str">
        <f t="shared" si="1352"/>
        <v>Fire</v>
      </c>
      <c r="M716" s="411"/>
      <c r="N716" s="214">
        <f t="shared" si="1353"/>
        <v>0</v>
      </c>
      <c r="O716" s="213"/>
      <c r="P716" s="249" t="str">
        <f t="shared" si="1354"/>
        <v>Fire</v>
      </c>
      <c r="Q716" s="411"/>
      <c r="R716" s="214">
        <f t="shared" si="1355"/>
        <v>0</v>
      </c>
      <c r="S716" s="213"/>
      <c r="T716" s="249" t="str">
        <f t="shared" si="1356"/>
        <v>Fire</v>
      </c>
      <c r="U716" s="411"/>
      <c r="V716" s="214">
        <f t="shared" si="1357"/>
        <v>0</v>
      </c>
      <c r="W716" s="213"/>
      <c r="X716" s="249" t="str">
        <f t="shared" si="1358"/>
        <v>Fire</v>
      </c>
      <c r="Y716" s="411"/>
      <c r="Z716" s="214">
        <f t="shared" si="1359"/>
        <v>0</v>
      </c>
      <c r="AA716" s="213"/>
      <c r="AB716" s="249" t="str">
        <f t="shared" si="1360"/>
        <v>Fire</v>
      </c>
      <c r="AC716" s="411"/>
      <c r="AD716" s="214">
        <f t="shared" si="1361"/>
        <v>0</v>
      </c>
      <c r="AE716" s="213"/>
      <c r="AF716" s="249" t="str">
        <f t="shared" si="1362"/>
        <v>Fire</v>
      </c>
      <c r="AG716" s="411"/>
      <c r="AH716" s="214">
        <f t="shared" si="1363"/>
        <v>0</v>
      </c>
      <c r="AI716" s="213"/>
      <c r="AJ716" s="249" t="str">
        <f t="shared" si="1364"/>
        <v>Fire</v>
      </c>
      <c r="AK716" s="411"/>
      <c r="AL716" s="214">
        <f t="shared" si="1365"/>
        <v>0</v>
      </c>
      <c r="AM716" s="213"/>
      <c r="AN716" s="249" t="str">
        <f t="shared" si="1366"/>
        <v>Fire</v>
      </c>
      <c r="AO716" s="411"/>
      <c r="AP716" s="214">
        <f t="shared" si="1367"/>
        <v>0</v>
      </c>
      <c r="AQ716" s="213"/>
      <c r="AR716" s="249" t="str">
        <f t="shared" si="1368"/>
        <v>Fire</v>
      </c>
      <c r="AS716" s="411"/>
      <c r="AT716" s="214">
        <f t="shared" si="1369"/>
        <v>0</v>
      </c>
      <c r="AU716" s="213"/>
      <c r="AV716" s="249" t="str">
        <f t="shared" si="1370"/>
        <v>Fire</v>
      </c>
      <c r="AW716" s="411"/>
      <c r="AX716" s="214">
        <f t="shared" si="1371"/>
        <v>0</v>
      </c>
      <c r="AY716" s="213"/>
      <c r="AZ716" s="249" t="str">
        <f t="shared" si="1372"/>
        <v>Fire</v>
      </c>
      <c r="BA716" s="618"/>
      <c r="BB716" s="620">
        <f>AY716*BA716</f>
        <v>0</v>
      </c>
      <c r="BC716" s="34"/>
      <c r="BD716" s="622">
        <f t="shared" si="1373"/>
        <v>320</v>
      </c>
      <c r="BE716" s="623"/>
      <c r="BF716" s="622"/>
      <c r="BG716" s="623"/>
      <c r="BH716" s="622"/>
      <c r="BI716" s="623"/>
      <c r="BJ716" s="622"/>
      <c r="BK716" s="623"/>
      <c r="BL716" s="622"/>
      <c r="BM716" s="131"/>
      <c r="BN716" s="622"/>
    </row>
    <row r="717" spans="1:68" s="409" customFormat="1" x14ac:dyDescent="0.2">
      <c r="A717" s="170"/>
      <c r="B717" s="128"/>
      <c r="C717" s="41"/>
      <c r="D717" s="42"/>
      <c r="E717" s="42"/>
      <c r="F717" s="616" t="s">
        <v>186</v>
      </c>
      <c r="G717" s="617">
        <v>8</v>
      </c>
      <c r="H717" s="105" t="s">
        <v>36</v>
      </c>
      <c r="I717" s="618">
        <v>85</v>
      </c>
      <c r="J717" s="619">
        <f t="shared" si="1374"/>
        <v>680</v>
      </c>
      <c r="K717" s="617"/>
      <c r="L717" s="249" t="str">
        <f t="shared" si="1352"/>
        <v>Fire</v>
      </c>
      <c r="M717" s="411"/>
      <c r="N717" s="214">
        <f t="shared" si="1353"/>
        <v>0</v>
      </c>
      <c r="O717" s="213"/>
      <c r="P717" s="249" t="str">
        <f t="shared" si="1354"/>
        <v>Fire</v>
      </c>
      <c r="Q717" s="411"/>
      <c r="R717" s="214">
        <f t="shared" si="1355"/>
        <v>0</v>
      </c>
      <c r="S717" s="213"/>
      <c r="T717" s="249" t="str">
        <f t="shared" si="1356"/>
        <v>Fire</v>
      </c>
      <c r="U717" s="411"/>
      <c r="V717" s="214">
        <f t="shared" si="1357"/>
        <v>0</v>
      </c>
      <c r="W717" s="213"/>
      <c r="X717" s="249" t="str">
        <f t="shared" si="1358"/>
        <v>Fire</v>
      </c>
      <c r="Y717" s="411"/>
      <c r="Z717" s="214">
        <f t="shared" si="1359"/>
        <v>0</v>
      </c>
      <c r="AA717" s="213"/>
      <c r="AB717" s="249" t="str">
        <f t="shared" si="1360"/>
        <v>Fire</v>
      </c>
      <c r="AC717" s="411"/>
      <c r="AD717" s="214">
        <f t="shared" si="1361"/>
        <v>0</v>
      </c>
      <c r="AE717" s="213"/>
      <c r="AF717" s="249" t="str">
        <f t="shared" si="1362"/>
        <v>Fire</v>
      </c>
      <c r="AG717" s="411"/>
      <c r="AH717" s="214">
        <f t="shared" si="1363"/>
        <v>0</v>
      </c>
      <c r="AI717" s="213"/>
      <c r="AJ717" s="249" t="str">
        <f t="shared" si="1364"/>
        <v>Fire</v>
      </c>
      <c r="AK717" s="411"/>
      <c r="AL717" s="214">
        <f t="shared" si="1365"/>
        <v>0</v>
      </c>
      <c r="AM717" s="213"/>
      <c r="AN717" s="249" t="str">
        <f t="shared" si="1366"/>
        <v>Fire</v>
      </c>
      <c r="AO717" s="411"/>
      <c r="AP717" s="214">
        <f t="shared" si="1367"/>
        <v>0</v>
      </c>
      <c r="AQ717" s="213"/>
      <c r="AR717" s="249" t="str">
        <f t="shared" si="1368"/>
        <v>Fire</v>
      </c>
      <c r="AS717" s="411"/>
      <c r="AT717" s="214">
        <f t="shared" si="1369"/>
        <v>0</v>
      </c>
      <c r="AU717" s="213"/>
      <c r="AV717" s="249" t="str">
        <f t="shared" si="1370"/>
        <v>Fire</v>
      </c>
      <c r="AW717" s="411"/>
      <c r="AX717" s="214">
        <f t="shared" si="1371"/>
        <v>0</v>
      </c>
      <c r="AY717" s="213"/>
      <c r="AZ717" s="249" t="str">
        <f t="shared" si="1372"/>
        <v>Fire</v>
      </c>
      <c r="BA717" s="618"/>
      <c r="BB717" s="620">
        <f>BA717*AY717</f>
        <v>0</v>
      </c>
      <c r="BC717" s="34"/>
      <c r="BD717" s="622">
        <f t="shared" si="1373"/>
        <v>680</v>
      </c>
      <c r="BE717" s="623"/>
      <c r="BF717" s="622"/>
      <c r="BG717" s="623"/>
      <c r="BH717" s="622"/>
      <c r="BI717" s="623"/>
      <c r="BJ717" s="622"/>
      <c r="BK717" s="623"/>
      <c r="BL717" s="622"/>
      <c r="BM717" s="131"/>
      <c r="BN717" s="622"/>
    </row>
    <row r="718" spans="1:68" s="409" customFormat="1" x14ac:dyDescent="0.2">
      <c r="A718" s="170"/>
      <c r="B718" s="128"/>
      <c r="C718" s="41"/>
      <c r="D718" s="42"/>
      <c r="E718" s="42"/>
      <c r="F718" s="616" t="s">
        <v>496</v>
      </c>
      <c r="G718" s="617">
        <v>6</v>
      </c>
      <c r="H718" s="105" t="s">
        <v>36</v>
      </c>
      <c r="I718" s="618">
        <v>700</v>
      </c>
      <c r="J718" s="619">
        <f t="shared" si="1374"/>
        <v>4200</v>
      </c>
      <c r="K718" s="617"/>
      <c r="L718" s="249" t="str">
        <f t="shared" si="1352"/>
        <v>Fire</v>
      </c>
      <c r="M718" s="411"/>
      <c r="N718" s="214">
        <f t="shared" si="1353"/>
        <v>0</v>
      </c>
      <c r="O718" s="213"/>
      <c r="P718" s="249" t="str">
        <f t="shared" si="1354"/>
        <v>Fire</v>
      </c>
      <c r="Q718" s="411"/>
      <c r="R718" s="214">
        <f t="shared" si="1355"/>
        <v>0</v>
      </c>
      <c r="S718" s="213"/>
      <c r="T718" s="249" t="str">
        <f t="shared" si="1356"/>
        <v>Fire</v>
      </c>
      <c r="U718" s="411"/>
      <c r="V718" s="214">
        <f t="shared" si="1357"/>
        <v>0</v>
      </c>
      <c r="W718" s="213"/>
      <c r="X718" s="249" t="str">
        <f t="shared" si="1358"/>
        <v>Fire</v>
      </c>
      <c r="Y718" s="411"/>
      <c r="Z718" s="214">
        <f t="shared" si="1359"/>
        <v>0</v>
      </c>
      <c r="AA718" s="213"/>
      <c r="AB718" s="249" t="str">
        <f t="shared" si="1360"/>
        <v>Fire</v>
      </c>
      <c r="AC718" s="411"/>
      <c r="AD718" s="214">
        <f t="shared" si="1361"/>
        <v>0</v>
      </c>
      <c r="AE718" s="213"/>
      <c r="AF718" s="249" t="str">
        <f t="shared" si="1362"/>
        <v>Fire</v>
      </c>
      <c r="AG718" s="411"/>
      <c r="AH718" s="214">
        <f t="shared" si="1363"/>
        <v>0</v>
      </c>
      <c r="AI718" s="213"/>
      <c r="AJ718" s="249" t="str">
        <f t="shared" si="1364"/>
        <v>Fire</v>
      </c>
      <c r="AK718" s="411"/>
      <c r="AL718" s="214">
        <f t="shared" si="1365"/>
        <v>0</v>
      </c>
      <c r="AM718" s="213"/>
      <c r="AN718" s="249" t="str">
        <f t="shared" si="1366"/>
        <v>Fire</v>
      </c>
      <c r="AO718" s="411"/>
      <c r="AP718" s="214">
        <f t="shared" si="1367"/>
        <v>0</v>
      </c>
      <c r="AQ718" s="213"/>
      <c r="AR718" s="249" t="str">
        <f t="shared" si="1368"/>
        <v>Fire</v>
      </c>
      <c r="AS718" s="411"/>
      <c r="AT718" s="214">
        <f t="shared" si="1369"/>
        <v>0</v>
      </c>
      <c r="AU718" s="213"/>
      <c r="AV718" s="249" t="str">
        <f t="shared" si="1370"/>
        <v>Fire</v>
      </c>
      <c r="AW718" s="411"/>
      <c r="AX718" s="214">
        <f t="shared" si="1371"/>
        <v>0</v>
      </c>
      <c r="AY718" s="213"/>
      <c r="AZ718" s="249" t="str">
        <f t="shared" si="1372"/>
        <v>Fire</v>
      </c>
      <c r="BA718" s="618"/>
      <c r="BB718" s="620">
        <f>AY718*BA718</f>
        <v>0</v>
      </c>
      <c r="BC718" s="34"/>
      <c r="BD718" s="622">
        <f t="shared" si="1373"/>
        <v>4200</v>
      </c>
      <c r="BE718" s="623"/>
      <c r="BF718" s="622"/>
      <c r="BG718" s="623"/>
      <c r="BH718" s="622"/>
      <c r="BI718" s="623"/>
      <c r="BJ718" s="622"/>
      <c r="BK718" s="623"/>
      <c r="BL718" s="622"/>
      <c r="BM718" s="131"/>
      <c r="BN718" s="622"/>
    </row>
    <row r="719" spans="1:68" s="409" customFormat="1" x14ac:dyDescent="0.2">
      <c r="A719" s="170"/>
      <c r="B719" s="128"/>
      <c r="C719" s="41"/>
      <c r="D719" s="42"/>
      <c r="E719" s="461"/>
      <c r="F719" s="616" t="s">
        <v>497</v>
      </c>
      <c r="G719" s="617">
        <v>8</v>
      </c>
      <c r="H719" s="105" t="s">
        <v>36</v>
      </c>
      <c r="I719" s="618">
        <v>1500</v>
      </c>
      <c r="J719" s="619">
        <f t="shared" si="1374"/>
        <v>12000</v>
      </c>
      <c r="K719" s="617"/>
      <c r="L719" s="594" t="str">
        <f t="shared" si="1352"/>
        <v>Fire</v>
      </c>
      <c r="M719" s="592"/>
      <c r="N719" s="593">
        <f t="shared" si="1353"/>
        <v>0</v>
      </c>
      <c r="O719" s="590"/>
      <c r="P719" s="594" t="str">
        <f t="shared" si="1354"/>
        <v>Fire</v>
      </c>
      <c r="Q719" s="592"/>
      <c r="R719" s="593">
        <f t="shared" si="1355"/>
        <v>0</v>
      </c>
      <c r="S719" s="590"/>
      <c r="T719" s="594" t="str">
        <f t="shared" si="1356"/>
        <v>Fire</v>
      </c>
      <c r="U719" s="592"/>
      <c r="V719" s="593">
        <f t="shared" si="1357"/>
        <v>0</v>
      </c>
      <c r="W719" s="590"/>
      <c r="X719" s="594" t="str">
        <f t="shared" si="1358"/>
        <v>Fire</v>
      </c>
      <c r="Y719" s="592"/>
      <c r="Z719" s="593">
        <f t="shared" si="1359"/>
        <v>0</v>
      </c>
      <c r="AA719" s="590"/>
      <c r="AB719" s="594" t="str">
        <f t="shared" si="1360"/>
        <v>Fire</v>
      </c>
      <c r="AC719" s="592"/>
      <c r="AD719" s="593">
        <f t="shared" si="1361"/>
        <v>0</v>
      </c>
      <c r="AE719" s="590"/>
      <c r="AF719" s="594" t="str">
        <f t="shared" si="1362"/>
        <v>Fire</v>
      </c>
      <c r="AG719" s="592"/>
      <c r="AH719" s="593">
        <f t="shared" si="1363"/>
        <v>0</v>
      </c>
      <c r="AI719" s="590"/>
      <c r="AJ719" s="594" t="str">
        <f t="shared" si="1364"/>
        <v>Fire</v>
      </c>
      <c r="AK719" s="592"/>
      <c r="AL719" s="593">
        <f t="shared" si="1365"/>
        <v>0</v>
      </c>
      <c r="AM719" s="590"/>
      <c r="AN719" s="594" t="str">
        <f t="shared" si="1366"/>
        <v>Fire</v>
      </c>
      <c r="AO719" s="592"/>
      <c r="AP719" s="593">
        <f t="shared" si="1367"/>
        <v>0</v>
      </c>
      <c r="AQ719" s="590"/>
      <c r="AR719" s="594" t="str">
        <f t="shared" si="1368"/>
        <v>Fire</v>
      </c>
      <c r="AS719" s="592"/>
      <c r="AT719" s="593">
        <f t="shared" si="1369"/>
        <v>0</v>
      </c>
      <c r="AU719" s="590"/>
      <c r="AV719" s="594" t="str">
        <f t="shared" si="1370"/>
        <v>Fire</v>
      </c>
      <c r="AW719" s="592"/>
      <c r="AX719" s="593">
        <f t="shared" si="1371"/>
        <v>0</v>
      </c>
      <c r="AY719" s="590"/>
      <c r="AZ719" s="594" t="str">
        <f t="shared" si="1372"/>
        <v>Fire</v>
      </c>
      <c r="BA719" s="618"/>
      <c r="BB719" s="620">
        <f>BA719*AY719</f>
        <v>0</v>
      </c>
      <c r="BC719" s="34"/>
      <c r="BD719" s="622">
        <f t="shared" si="1373"/>
        <v>12000</v>
      </c>
      <c r="BE719" s="623"/>
      <c r="BF719" s="622"/>
      <c r="BG719" s="623"/>
      <c r="BH719" s="622"/>
      <c r="BI719" s="623"/>
      <c r="BJ719" s="622"/>
      <c r="BK719" s="623"/>
      <c r="BL719" s="622"/>
      <c r="BM719" s="131"/>
      <c r="BN719" s="622"/>
    </row>
    <row r="720" spans="1:68" s="409" customFormat="1" x14ac:dyDescent="0.2">
      <c r="A720" s="170"/>
      <c r="B720" s="128"/>
      <c r="C720" s="41"/>
      <c r="D720" s="42"/>
      <c r="E720" s="42"/>
      <c r="F720" s="616" t="s">
        <v>187</v>
      </c>
      <c r="G720" s="617">
        <v>5</v>
      </c>
      <c r="H720" s="105" t="s">
        <v>36</v>
      </c>
      <c r="I720" s="618">
        <v>45</v>
      </c>
      <c r="J720" s="619">
        <f t="shared" si="1374"/>
        <v>225</v>
      </c>
      <c r="K720" s="617"/>
      <c r="L720" s="249" t="str">
        <f t="shared" si="1352"/>
        <v>Fire</v>
      </c>
      <c r="M720" s="411"/>
      <c r="N720" s="214">
        <f t="shared" si="1353"/>
        <v>0</v>
      </c>
      <c r="O720" s="213"/>
      <c r="P720" s="249" t="str">
        <f t="shared" si="1354"/>
        <v>Fire</v>
      </c>
      <c r="Q720" s="411"/>
      <c r="R720" s="214">
        <f t="shared" si="1355"/>
        <v>0</v>
      </c>
      <c r="S720" s="213"/>
      <c r="T720" s="249" t="str">
        <f t="shared" si="1356"/>
        <v>Fire</v>
      </c>
      <c r="U720" s="411"/>
      <c r="V720" s="214">
        <f t="shared" si="1357"/>
        <v>0</v>
      </c>
      <c r="W720" s="213"/>
      <c r="X720" s="249" t="str">
        <f t="shared" si="1358"/>
        <v>Fire</v>
      </c>
      <c r="Y720" s="411"/>
      <c r="Z720" s="214">
        <f t="shared" si="1359"/>
        <v>0</v>
      </c>
      <c r="AA720" s="213"/>
      <c r="AB720" s="249" t="str">
        <f t="shared" si="1360"/>
        <v>Fire</v>
      </c>
      <c r="AC720" s="411"/>
      <c r="AD720" s="214">
        <f t="shared" si="1361"/>
        <v>0</v>
      </c>
      <c r="AE720" s="213"/>
      <c r="AF720" s="249" t="str">
        <f t="shared" si="1362"/>
        <v>Fire</v>
      </c>
      <c r="AG720" s="411"/>
      <c r="AH720" s="214">
        <f t="shared" si="1363"/>
        <v>0</v>
      </c>
      <c r="AI720" s="213"/>
      <c r="AJ720" s="249" t="str">
        <f t="shared" si="1364"/>
        <v>Fire</v>
      </c>
      <c r="AK720" s="411"/>
      <c r="AL720" s="214">
        <f t="shared" si="1365"/>
        <v>0</v>
      </c>
      <c r="AM720" s="213"/>
      <c r="AN720" s="249" t="str">
        <f t="shared" si="1366"/>
        <v>Fire</v>
      </c>
      <c r="AO720" s="411"/>
      <c r="AP720" s="214">
        <f t="shared" si="1367"/>
        <v>0</v>
      </c>
      <c r="AQ720" s="213"/>
      <c r="AR720" s="249" t="str">
        <f t="shared" si="1368"/>
        <v>Fire</v>
      </c>
      <c r="AS720" s="411"/>
      <c r="AT720" s="214">
        <f t="shared" si="1369"/>
        <v>0</v>
      </c>
      <c r="AU720" s="213"/>
      <c r="AV720" s="249" t="str">
        <f t="shared" si="1370"/>
        <v>Fire</v>
      </c>
      <c r="AW720" s="411"/>
      <c r="AX720" s="214">
        <f t="shared" si="1371"/>
        <v>0</v>
      </c>
      <c r="AY720" s="213"/>
      <c r="AZ720" s="249" t="str">
        <f t="shared" si="1372"/>
        <v>Fire</v>
      </c>
      <c r="BA720" s="618"/>
      <c r="BB720" s="620">
        <f>BA720*AY720</f>
        <v>0</v>
      </c>
      <c r="BC720" s="34"/>
      <c r="BD720" s="622">
        <f t="shared" si="1373"/>
        <v>225</v>
      </c>
      <c r="BE720" s="623"/>
      <c r="BF720" s="622"/>
      <c r="BG720" s="623"/>
      <c r="BH720" s="622"/>
      <c r="BI720" s="623"/>
      <c r="BJ720" s="622"/>
      <c r="BK720" s="623"/>
      <c r="BL720" s="622"/>
      <c r="BM720" s="131"/>
      <c r="BN720" s="622"/>
    </row>
    <row r="721" spans="1:69" s="409" customFormat="1" x14ac:dyDescent="0.2">
      <c r="A721" s="170"/>
      <c r="B721" s="128"/>
      <c r="C721" s="41"/>
      <c r="D721" s="42"/>
      <c r="E721" s="42"/>
      <c r="F721" s="616" t="s">
        <v>188</v>
      </c>
      <c r="G721" s="617">
        <v>5</v>
      </c>
      <c r="H721" s="105" t="s">
        <v>36</v>
      </c>
      <c r="I721" s="618">
        <v>85</v>
      </c>
      <c r="J721" s="619">
        <f t="shared" si="1374"/>
        <v>425</v>
      </c>
      <c r="K721" s="617"/>
      <c r="L721" s="249" t="str">
        <f t="shared" si="1352"/>
        <v>Fire</v>
      </c>
      <c r="M721" s="411"/>
      <c r="N721" s="214">
        <f t="shared" si="1353"/>
        <v>0</v>
      </c>
      <c r="O721" s="213"/>
      <c r="P721" s="249" t="str">
        <f t="shared" si="1354"/>
        <v>Fire</v>
      </c>
      <c r="Q721" s="411"/>
      <c r="R721" s="214">
        <f t="shared" si="1355"/>
        <v>0</v>
      </c>
      <c r="S721" s="213"/>
      <c r="T721" s="249" t="str">
        <f t="shared" si="1356"/>
        <v>Fire</v>
      </c>
      <c r="U721" s="411"/>
      <c r="V721" s="214">
        <f t="shared" si="1357"/>
        <v>0</v>
      </c>
      <c r="W721" s="213"/>
      <c r="X721" s="249" t="str">
        <f t="shared" si="1358"/>
        <v>Fire</v>
      </c>
      <c r="Y721" s="411"/>
      <c r="Z721" s="214">
        <f t="shared" si="1359"/>
        <v>0</v>
      </c>
      <c r="AA721" s="213"/>
      <c r="AB721" s="249" t="str">
        <f t="shared" si="1360"/>
        <v>Fire</v>
      </c>
      <c r="AC721" s="411"/>
      <c r="AD721" s="214">
        <f t="shared" si="1361"/>
        <v>0</v>
      </c>
      <c r="AE721" s="213"/>
      <c r="AF721" s="249" t="str">
        <f t="shared" si="1362"/>
        <v>Fire</v>
      </c>
      <c r="AG721" s="411"/>
      <c r="AH721" s="214">
        <f t="shared" si="1363"/>
        <v>0</v>
      </c>
      <c r="AI721" s="213"/>
      <c r="AJ721" s="249" t="str">
        <f t="shared" si="1364"/>
        <v>Fire</v>
      </c>
      <c r="AK721" s="411"/>
      <c r="AL721" s="214">
        <f t="shared" si="1365"/>
        <v>0</v>
      </c>
      <c r="AM721" s="213"/>
      <c r="AN721" s="249" t="str">
        <f t="shared" si="1366"/>
        <v>Fire</v>
      </c>
      <c r="AO721" s="411"/>
      <c r="AP721" s="214">
        <f t="shared" si="1367"/>
        <v>0</v>
      </c>
      <c r="AQ721" s="213"/>
      <c r="AR721" s="249" t="str">
        <f t="shared" si="1368"/>
        <v>Fire</v>
      </c>
      <c r="AS721" s="411"/>
      <c r="AT721" s="214">
        <f t="shared" si="1369"/>
        <v>0</v>
      </c>
      <c r="AU721" s="213"/>
      <c r="AV721" s="249" t="str">
        <f t="shared" si="1370"/>
        <v>Fire</v>
      </c>
      <c r="AW721" s="411"/>
      <c r="AX721" s="214">
        <f t="shared" si="1371"/>
        <v>0</v>
      </c>
      <c r="AY721" s="213"/>
      <c r="AZ721" s="249" t="str">
        <f t="shared" si="1372"/>
        <v>Fire</v>
      </c>
      <c r="BA721" s="618"/>
      <c r="BB721" s="620">
        <f>BA721*AY721</f>
        <v>0</v>
      </c>
      <c r="BC721" s="34"/>
      <c r="BD721" s="622">
        <f t="shared" si="1373"/>
        <v>425</v>
      </c>
      <c r="BE721" s="623"/>
      <c r="BF721" s="622"/>
      <c r="BG721" s="623"/>
      <c r="BH721" s="622"/>
      <c r="BI721" s="623"/>
      <c r="BJ721" s="622"/>
      <c r="BK721" s="623"/>
      <c r="BL721" s="622"/>
      <c r="BM721" s="131"/>
      <c r="BN721" s="622"/>
    </row>
    <row r="722" spans="1:69" s="409" customFormat="1" x14ac:dyDescent="0.2">
      <c r="A722" s="170"/>
      <c r="B722" s="128"/>
      <c r="C722" s="41"/>
      <c r="D722" s="42"/>
      <c r="E722" s="42"/>
      <c r="F722" s="616" t="s">
        <v>189</v>
      </c>
      <c r="G722" s="617">
        <v>5</v>
      </c>
      <c r="H722" s="105" t="s">
        <v>36</v>
      </c>
      <c r="I722" s="618">
        <v>140</v>
      </c>
      <c r="J722" s="619">
        <f t="shared" si="1374"/>
        <v>700</v>
      </c>
      <c r="K722" s="617"/>
      <c r="L722" s="249" t="str">
        <f t="shared" si="1352"/>
        <v>Fire</v>
      </c>
      <c r="M722" s="411"/>
      <c r="N722" s="214">
        <f t="shared" si="1353"/>
        <v>0</v>
      </c>
      <c r="O722" s="213"/>
      <c r="P722" s="249" t="str">
        <f t="shared" si="1354"/>
        <v>Fire</v>
      </c>
      <c r="Q722" s="411"/>
      <c r="R722" s="214">
        <f t="shared" si="1355"/>
        <v>0</v>
      </c>
      <c r="S722" s="213"/>
      <c r="T722" s="249" t="str">
        <f t="shared" si="1356"/>
        <v>Fire</v>
      </c>
      <c r="U722" s="411"/>
      <c r="V722" s="214">
        <f t="shared" si="1357"/>
        <v>0</v>
      </c>
      <c r="W722" s="213"/>
      <c r="X722" s="249" t="str">
        <f t="shared" si="1358"/>
        <v>Fire</v>
      </c>
      <c r="Y722" s="411"/>
      <c r="Z722" s="214">
        <f t="shared" si="1359"/>
        <v>0</v>
      </c>
      <c r="AA722" s="213"/>
      <c r="AB722" s="249" t="str">
        <f t="shared" si="1360"/>
        <v>Fire</v>
      </c>
      <c r="AC722" s="411"/>
      <c r="AD722" s="214">
        <f t="shared" si="1361"/>
        <v>0</v>
      </c>
      <c r="AE722" s="213"/>
      <c r="AF722" s="249" t="str">
        <f t="shared" si="1362"/>
        <v>Fire</v>
      </c>
      <c r="AG722" s="411"/>
      <c r="AH722" s="214">
        <f t="shared" si="1363"/>
        <v>0</v>
      </c>
      <c r="AI722" s="213"/>
      <c r="AJ722" s="249" t="str">
        <f t="shared" si="1364"/>
        <v>Fire</v>
      </c>
      <c r="AK722" s="411"/>
      <c r="AL722" s="214">
        <f t="shared" si="1365"/>
        <v>0</v>
      </c>
      <c r="AM722" s="213"/>
      <c r="AN722" s="249" t="str">
        <f t="shared" si="1366"/>
        <v>Fire</v>
      </c>
      <c r="AO722" s="411"/>
      <c r="AP722" s="214">
        <f t="shared" si="1367"/>
        <v>0</v>
      </c>
      <c r="AQ722" s="213"/>
      <c r="AR722" s="249" t="str">
        <f t="shared" si="1368"/>
        <v>Fire</v>
      </c>
      <c r="AS722" s="411"/>
      <c r="AT722" s="214">
        <f t="shared" si="1369"/>
        <v>0</v>
      </c>
      <c r="AU722" s="213"/>
      <c r="AV722" s="249" t="str">
        <f t="shared" si="1370"/>
        <v>Fire</v>
      </c>
      <c r="AW722" s="411"/>
      <c r="AX722" s="214">
        <f t="shared" si="1371"/>
        <v>0</v>
      </c>
      <c r="AY722" s="213"/>
      <c r="AZ722" s="249" t="str">
        <f t="shared" si="1372"/>
        <v>Fire</v>
      </c>
      <c r="BA722" s="618"/>
      <c r="BB722" s="620">
        <f>AY722*BA722</f>
        <v>0</v>
      </c>
      <c r="BC722" s="34"/>
      <c r="BD722" s="622">
        <f t="shared" si="1373"/>
        <v>700</v>
      </c>
      <c r="BE722" s="623"/>
      <c r="BF722" s="622"/>
      <c r="BG722" s="623"/>
      <c r="BH722" s="622"/>
      <c r="BI722" s="623"/>
      <c r="BJ722" s="622"/>
      <c r="BK722" s="623"/>
      <c r="BL722" s="622"/>
      <c r="BM722" s="131"/>
      <c r="BN722" s="622"/>
    </row>
    <row r="723" spans="1:69" s="409" customFormat="1" x14ac:dyDescent="0.2">
      <c r="A723" s="170"/>
      <c r="B723" s="128"/>
      <c r="C723" s="41"/>
      <c r="D723" s="42"/>
      <c r="E723" s="461"/>
      <c r="F723" s="616" t="s">
        <v>190</v>
      </c>
      <c r="G723" s="617">
        <v>5</v>
      </c>
      <c r="H723" s="105" t="s">
        <v>36</v>
      </c>
      <c r="I723" s="618">
        <v>35</v>
      </c>
      <c r="J723" s="619">
        <f t="shared" si="1374"/>
        <v>175</v>
      </c>
      <c r="K723" s="617"/>
      <c r="L723" s="594" t="str">
        <f t="shared" si="1352"/>
        <v>Fire</v>
      </c>
      <c r="M723" s="592"/>
      <c r="N723" s="593">
        <f t="shared" si="1353"/>
        <v>0</v>
      </c>
      <c r="O723" s="590"/>
      <c r="P723" s="594" t="str">
        <f t="shared" si="1354"/>
        <v>Fire</v>
      </c>
      <c r="Q723" s="592"/>
      <c r="R723" s="593">
        <f t="shared" si="1355"/>
        <v>0</v>
      </c>
      <c r="S723" s="590"/>
      <c r="T723" s="594" t="str">
        <f t="shared" si="1356"/>
        <v>Fire</v>
      </c>
      <c r="U723" s="592"/>
      <c r="V723" s="593">
        <f t="shared" si="1357"/>
        <v>0</v>
      </c>
      <c r="W723" s="590"/>
      <c r="X723" s="594" t="str">
        <f t="shared" si="1358"/>
        <v>Fire</v>
      </c>
      <c r="Y723" s="592"/>
      <c r="Z723" s="593">
        <f t="shared" si="1359"/>
        <v>0</v>
      </c>
      <c r="AA723" s="590"/>
      <c r="AB723" s="594" t="str">
        <f t="shared" si="1360"/>
        <v>Fire</v>
      </c>
      <c r="AC723" s="592"/>
      <c r="AD723" s="593">
        <f t="shared" si="1361"/>
        <v>0</v>
      </c>
      <c r="AE723" s="590"/>
      <c r="AF723" s="594" t="str">
        <f t="shared" si="1362"/>
        <v>Fire</v>
      </c>
      <c r="AG723" s="592"/>
      <c r="AH723" s="593">
        <f t="shared" si="1363"/>
        <v>0</v>
      </c>
      <c r="AI723" s="590"/>
      <c r="AJ723" s="594" t="str">
        <f t="shared" si="1364"/>
        <v>Fire</v>
      </c>
      <c r="AK723" s="592"/>
      <c r="AL723" s="593">
        <f t="shared" si="1365"/>
        <v>0</v>
      </c>
      <c r="AM723" s="590"/>
      <c r="AN723" s="594" t="str">
        <f t="shared" si="1366"/>
        <v>Fire</v>
      </c>
      <c r="AO723" s="592"/>
      <c r="AP723" s="593">
        <f t="shared" si="1367"/>
        <v>0</v>
      </c>
      <c r="AQ723" s="590"/>
      <c r="AR723" s="594" t="str">
        <f t="shared" si="1368"/>
        <v>Fire</v>
      </c>
      <c r="AS723" s="592"/>
      <c r="AT723" s="593">
        <f t="shared" si="1369"/>
        <v>0</v>
      </c>
      <c r="AU723" s="590"/>
      <c r="AV723" s="594" t="str">
        <f t="shared" si="1370"/>
        <v>Fire</v>
      </c>
      <c r="AW723" s="592"/>
      <c r="AX723" s="593">
        <f t="shared" si="1371"/>
        <v>0</v>
      </c>
      <c r="AY723" s="590"/>
      <c r="AZ723" s="594" t="str">
        <f t="shared" si="1372"/>
        <v>Fire</v>
      </c>
      <c r="BA723" s="618"/>
      <c r="BB723" s="620">
        <f>BA723*AY723</f>
        <v>0</v>
      </c>
      <c r="BC723" s="34"/>
      <c r="BD723" s="622">
        <f t="shared" si="1373"/>
        <v>175</v>
      </c>
      <c r="BE723" s="623"/>
      <c r="BF723" s="622"/>
      <c r="BG723" s="623"/>
      <c r="BH723" s="622"/>
      <c r="BI723" s="623"/>
      <c r="BJ723" s="622"/>
      <c r="BK723" s="623"/>
      <c r="BL723" s="622"/>
      <c r="BM723" s="131"/>
      <c r="BN723" s="622"/>
    </row>
    <row r="724" spans="1:69" s="409" customFormat="1" x14ac:dyDescent="0.2">
      <c r="A724" s="170"/>
      <c r="B724" s="128"/>
      <c r="C724" s="41"/>
      <c r="D724" s="42"/>
      <c r="E724" s="461"/>
      <c r="F724" s="616" t="s">
        <v>191</v>
      </c>
      <c r="G724" s="617">
        <v>20</v>
      </c>
      <c r="H724" s="687" t="s">
        <v>36</v>
      </c>
      <c r="I724" s="618">
        <v>100</v>
      </c>
      <c r="J724" s="619">
        <f t="shared" si="1374"/>
        <v>2000</v>
      </c>
      <c r="K724" s="617"/>
      <c r="L724" s="688"/>
      <c r="M724" s="458"/>
      <c r="N724" s="689"/>
      <c r="O724" s="690"/>
      <c r="P724" s="688"/>
      <c r="Q724" s="458"/>
      <c r="R724" s="689"/>
      <c r="S724" s="690"/>
      <c r="T724" s="688"/>
      <c r="U724" s="458"/>
      <c r="V724" s="689"/>
      <c r="W724" s="690"/>
      <c r="X724" s="688"/>
      <c r="Y724" s="458"/>
      <c r="Z724" s="689"/>
      <c r="AA724" s="690"/>
      <c r="AB724" s="688"/>
      <c r="AC724" s="458"/>
      <c r="AD724" s="689"/>
      <c r="AE724" s="690"/>
      <c r="AF724" s="688"/>
      <c r="AG724" s="458"/>
      <c r="AH724" s="689"/>
      <c r="AI724" s="690"/>
      <c r="AJ724" s="688"/>
      <c r="AK724" s="458"/>
      <c r="AL724" s="689"/>
      <c r="AM724" s="690"/>
      <c r="AN724" s="688"/>
      <c r="AO724" s="458"/>
      <c r="AP724" s="689"/>
      <c r="AQ724" s="690"/>
      <c r="AR724" s="688"/>
      <c r="AS724" s="458"/>
      <c r="AT724" s="689"/>
      <c r="AU724" s="690"/>
      <c r="AV724" s="688"/>
      <c r="AW724" s="458"/>
      <c r="AX724" s="689"/>
      <c r="AY724" s="690"/>
      <c r="AZ724" s="688"/>
      <c r="BA724" s="618"/>
      <c r="BB724" s="620"/>
      <c r="BC724" s="34"/>
      <c r="BD724" s="622">
        <f t="shared" si="1373"/>
        <v>2000</v>
      </c>
      <c r="BE724" s="623"/>
      <c r="BF724" s="622"/>
      <c r="BG724" s="623"/>
      <c r="BH724" s="622"/>
      <c r="BI724" s="623"/>
      <c r="BJ724" s="622"/>
      <c r="BK724" s="623"/>
      <c r="BL724" s="622"/>
      <c r="BM724" s="131"/>
      <c r="BN724" s="622"/>
    </row>
    <row r="725" spans="1:69" s="409" customFormat="1" x14ac:dyDescent="0.2">
      <c r="A725" s="170"/>
      <c r="B725" s="128"/>
      <c r="C725" s="41"/>
      <c r="D725" s="42"/>
      <c r="E725" s="461"/>
      <c r="F725" s="616" t="s">
        <v>192</v>
      </c>
      <c r="G725" s="617">
        <v>25</v>
      </c>
      <c r="H725" s="687" t="s">
        <v>36</v>
      </c>
      <c r="I725" s="618">
        <v>2</v>
      </c>
      <c r="J725" s="619">
        <f t="shared" si="1374"/>
        <v>50</v>
      </c>
      <c r="K725" s="617"/>
      <c r="L725" s="688"/>
      <c r="M725" s="458"/>
      <c r="N725" s="689"/>
      <c r="O725" s="690"/>
      <c r="P725" s="688"/>
      <c r="Q725" s="458"/>
      <c r="R725" s="689"/>
      <c r="S725" s="690"/>
      <c r="T725" s="688"/>
      <c r="U725" s="458"/>
      <c r="V725" s="689"/>
      <c r="W725" s="690"/>
      <c r="X725" s="688"/>
      <c r="Y725" s="458"/>
      <c r="Z725" s="689"/>
      <c r="AA725" s="690"/>
      <c r="AB725" s="688"/>
      <c r="AC725" s="458"/>
      <c r="AD725" s="689"/>
      <c r="AE725" s="690"/>
      <c r="AF725" s="688"/>
      <c r="AG725" s="458"/>
      <c r="AH725" s="689"/>
      <c r="AI725" s="690"/>
      <c r="AJ725" s="688"/>
      <c r="AK725" s="458"/>
      <c r="AL725" s="689"/>
      <c r="AM725" s="690"/>
      <c r="AN725" s="688"/>
      <c r="AO725" s="458"/>
      <c r="AP725" s="689"/>
      <c r="AQ725" s="690"/>
      <c r="AR725" s="688"/>
      <c r="AS725" s="458"/>
      <c r="AT725" s="689"/>
      <c r="AU725" s="690"/>
      <c r="AV725" s="688"/>
      <c r="AW725" s="458"/>
      <c r="AX725" s="689"/>
      <c r="AY725" s="690"/>
      <c r="AZ725" s="688"/>
      <c r="BA725" s="618"/>
      <c r="BB725" s="620"/>
      <c r="BC725" s="34"/>
      <c r="BD725" s="622">
        <f t="shared" si="1373"/>
        <v>50</v>
      </c>
      <c r="BE725" s="623"/>
      <c r="BF725" s="622"/>
      <c r="BG725" s="623"/>
      <c r="BH725" s="622"/>
      <c r="BI725" s="623"/>
      <c r="BJ725" s="622"/>
      <c r="BK725" s="623"/>
      <c r="BL725" s="622"/>
      <c r="BM725" s="131"/>
      <c r="BN725" s="622"/>
    </row>
    <row r="726" spans="1:69" s="409" customFormat="1" x14ac:dyDescent="0.2">
      <c r="A726" s="170"/>
      <c r="B726" s="128"/>
      <c r="C726" s="41"/>
      <c r="D726" s="42"/>
      <c r="E726" s="42"/>
      <c r="F726" s="492"/>
      <c r="G726" s="617"/>
      <c r="H726" s="106"/>
      <c r="I726" s="618"/>
      <c r="J726" s="619">
        <f t="shared" si="1374"/>
        <v>0</v>
      </c>
      <c r="K726" s="617"/>
      <c r="L726" s="249">
        <f t="shared" si="1352"/>
        <v>0</v>
      </c>
      <c r="M726" s="411"/>
      <c r="N726" s="214">
        <f t="shared" si="1353"/>
        <v>0</v>
      </c>
      <c r="O726" s="213"/>
      <c r="P726" s="249">
        <f t="shared" si="1354"/>
        <v>0</v>
      </c>
      <c r="Q726" s="411"/>
      <c r="R726" s="214">
        <f t="shared" si="1355"/>
        <v>0</v>
      </c>
      <c r="S726" s="213"/>
      <c r="T726" s="249">
        <f t="shared" si="1356"/>
        <v>0</v>
      </c>
      <c r="U726" s="411"/>
      <c r="V726" s="214">
        <f t="shared" si="1357"/>
        <v>0</v>
      </c>
      <c r="W726" s="213"/>
      <c r="X726" s="249">
        <f t="shared" si="1358"/>
        <v>0</v>
      </c>
      <c r="Y726" s="411"/>
      <c r="Z726" s="214">
        <f t="shared" si="1359"/>
        <v>0</v>
      </c>
      <c r="AA726" s="213"/>
      <c r="AB726" s="249">
        <f t="shared" si="1360"/>
        <v>0</v>
      </c>
      <c r="AC726" s="411"/>
      <c r="AD726" s="214">
        <f t="shared" si="1361"/>
        <v>0</v>
      </c>
      <c r="AE726" s="213"/>
      <c r="AF726" s="249">
        <f t="shared" si="1362"/>
        <v>0</v>
      </c>
      <c r="AG726" s="411"/>
      <c r="AH726" s="214">
        <f t="shared" si="1363"/>
        <v>0</v>
      </c>
      <c r="AI726" s="213"/>
      <c r="AJ726" s="249">
        <f t="shared" si="1364"/>
        <v>0</v>
      </c>
      <c r="AK726" s="411"/>
      <c r="AL726" s="214">
        <f t="shared" si="1365"/>
        <v>0</v>
      </c>
      <c r="AM726" s="213"/>
      <c r="AN726" s="249">
        <f t="shared" si="1366"/>
        <v>0</v>
      </c>
      <c r="AO726" s="411"/>
      <c r="AP726" s="214">
        <f t="shared" si="1367"/>
        <v>0</v>
      </c>
      <c r="AQ726" s="213"/>
      <c r="AR726" s="249">
        <f t="shared" si="1368"/>
        <v>0</v>
      </c>
      <c r="AS726" s="411"/>
      <c r="AT726" s="214">
        <f t="shared" si="1369"/>
        <v>0</v>
      </c>
      <c r="AU726" s="213"/>
      <c r="AV726" s="249">
        <f t="shared" si="1370"/>
        <v>0</v>
      </c>
      <c r="AW726" s="411"/>
      <c r="AX726" s="214">
        <f t="shared" si="1371"/>
        <v>0</v>
      </c>
      <c r="AY726" s="213"/>
      <c r="AZ726" s="249">
        <f t="shared" si="1372"/>
        <v>0</v>
      </c>
      <c r="BA726" s="618"/>
      <c r="BB726" s="620">
        <f>AY726*BA726</f>
        <v>0</v>
      </c>
      <c r="BC726" s="34"/>
      <c r="BD726" s="622">
        <f t="shared" si="1373"/>
        <v>0</v>
      </c>
      <c r="BE726" s="623"/>
      <c r="BF726" s="622"/>
      <c r="BG726" s="623"/>
      <c r="BH726" s="622"/>
      <c r="BI726" s="623"/>
      <c r="BJ726" s="622"/>
      <c r="BK726" s="623"/>
      <c r="BL726" s="622">
        <v>0</v>
      </c>
      <c r="BM726" s="131"/>
      <c r="BN726" s="622"/>
    </row>
    <row r="727" spans="1:69" s="409" customFormat="1" x14ac:dyDescent="0.2">
      <c r="A727" s="170"/>
      <c r="B727" s="128"/>
      <c r="C727" s="48"/>
      <c r="D727" s="43"/>
      <c r="E727" s="43"/>
      <c r="F727" s="624"/>
      <c r="G727" s="581"/>
      <c r="H727" s="582"/>
      <c r="I727" s="104" t="s">
        <v>132</v>
      </c>
      <c r="J727" s="634">
        <f>SUM(J710:J726)</f>
        <v>47775</v>
      </c>
      <c r="K727" s="581"/>
      <c r="L727" s="582"/>
      <c r="M727" s="104" t="s">
        <v>118</v>
      </c>
      <c r="N727" s="619">
        <f>SUM(N710:N726)</f>
        <v>0</v>
      </c>
      <c r="O727" s="581"/>
      <c r="P727" s="582"/>
      <c r="Q727" s="625" t="s">
        <v>119</v>
      </c>
      <c r="R727" s="619">
        <f>SUM(R710:R726)</f>
        <v>0</v>
      </c>
      <c r="S727" s="581"/>
      <c r="T727" s="582"/>
      <c r="U727" s="625" t="s">
        <v>120</v>
      </c>
      <c r="V727" s="619">
        <f>SUM(V710:V726)</f>
        <v>0</v>
      </c>
      <c r="W727" s="581"/>
      <c r="X727" s="582"/>
      <c r="Y727" s="625" t="s">
        <v>121</v>
      </c>
      <c r="Z727" s="619">
        <f>SUM(Z710:Z726)</f>
        <v>0</v>
      </c>
      <c r="AA727" s="581"/>
      <c r="AB727" s="582"/>
      <c r="AC727" s="625" t="s">
        <v>122</v>
      </c>
      <c r="AD727" s="619">
        <f>SUM(AD710:AD726)</f>
        <v>0</v>
      </c>
      <c r="AE727" s="581"/>
      <c r="AF727" s="582"/>
      <c r="AG727" s="625" t="s">
        <v>123</v>
      </c>
      <c r="AH727" s="619">
        <f>SUM(AH710:AH726)</f>
        <v>0</v>
      </c>
      <c r="AI727" s="581"/>
      <c r="AJ727" s="582"/>
      <c r="AK727" s="625" t="s">
        <v>124</v>
      </c>
      <c r="AL727" s="619">
        <f>SUM(AL710:AL726)</f>
        <v>0</v>
      </c>
      <c r="AM727" s="581"/>
      <c r="AN727" s="582"/>
      <c r="AO727" s="625" t="s">
        <v>125</v>
      </c>
      <c r="AP727" s="619">
        <f>SUM(AP710:AP726)</f>
        <v>0</v>
      </c>
      <c r="AQ727" s="581"/>
      <c r="AR727" s="582"/>
      <c r="AS727" s="625" t="s">
        <v>126</v>
      </c>
      <c r="AT727" s="619">
        <f>SUM(AT710:AT726)</f>
        <v>0</v>
      </c>
      <c r="AU727" s="581"/>
      <c r="AV727" s="582"/>
      <c r="AW727" s="625" t="s">
        <v>127</v>
      </c>
      <c r="AX727" s="619">
        <f>SUM(AX710:AX726)</f>
        <v>0</v>
      </c>
      <c r="AY727" s="581"/>
      <c r="AZ727" s="582"/>
      <c r="BA727" s="625" t="s">
        <v>128</v>
      </c>
      <c r="BB727" s="620">
        <f>SUM(BB710:BB726)</f>
        <v>0</v>
      </c>
      <c r="BC727" s="34"/>
      <c r="BD727" s="57">
        <f>SUM(BD710:BD726)</f>
        <v>47775</v>
      </c>
      <c r="BE727" s="608"/>
      <c r="BF727" s="57">
        <f>SUM(BF710:BF726)</f>
        <v>247.72</v>
      </c>
      <c r="BG727" s="608"/>
      <c r="BH727" s="57">
        <f>SUM(BH710:BH726)</f>
        <v>0</v>
      </c>
      <c r="BI727" s="608"/>
      <c r="BJ727" s="57">
        <f>SUM(BJ710:BJ726)</f>
        <v>247.72</v>
      </c>
      <c r="BK727" s="608"/>
      <c r="BL727" s="57">
        <v>36335</v>
      </c>
      <c r="BM727" s="131"/>
      <c r="BN727" s="57">
        <f>SUM(BN710:BN726)</f>
        <v>20383.5</v>
      </c>
    </row>
    <row r="728" spans="1:69" s="27" customFormat="1" ht="5.0999999999999996" customHeight="1" x14ac:dyDescent="0.2">
      <c r="A728" s="170"/>
      <c r="B728" s="128"/>
      <c r="C728" s="32"/>
      <c r="F728" s="51"/>
      <c r="G728" s="226"/>
      <c r="H728" s="52"/>
      <c r="I728" s="154"/>
      <c r="J728" s="227"/>
      <c r="K728" s="226"/>
      <c r="L728" s="52"/>
      <c r="M728" s="154"/>
      <c r="N728" s="227"/>
      <c r="O728" s="226"/>
      <c r="P728" s="52"/>
      <c r="Q728" s="154"/>
      <c r="R728" s="227"/>
      <c r="S728" s="226"/>
      <c r="T728" s="52"/>
      <c r="U728" s="154"/>
      <c r="V728" s="227"/>
      <c r="W728" s="226"/>
      <c r="X728" s="52"/>
      <c r="Y728" s="154"/>
      <c r="Z728" s="227"/>
      <c r="AA728" s="226"/>
      <c r="AB728" s="52"/>
      <c r="AC728" s="154"/>
      <c r="AD728" s="227"/>
      <c r="AE728" s="226"/>
      <c r="AF728" s="52"/>
      <c r="AG728" s="154"/>
      <c r="AH728" s="227"/>
      <c r="AI728" s="226"/>
      <c r="AJ728" s="52"/>
      <c r="AK728" s="154"/>
      <c r="AL728" s="227"/>
      <c r="AM728" s="226"/>
      <c r="AN728" s="52"/>
      <c r="AO728" s="154"/>
      <c r="AP728" s="227"/>
      <c r="AQ728" s="226"/>
      <c r="AR728" s="52"/>
      <c r="AS728" s="154"/>
      <c r="AT728" s="227"/>
      <c r="AU728" s="226"/>
      <c r="AV728" s="52"/>
      <c r="AW728" s="154"/>
      <c r="AX728" s="227"/>
      <c r="AY728" s="226"/>
      <c r="AZ728" s="52"/>
      <c r="BA728" s="154"/>
      <c r="BB728" s="267"/>
      <c r="BC728" s="34"/>
      <c r="BD728" s="608"/>
      <c r="BE728" s="608"/>
      <c r="BF728" s="608"/>
      <c r="BG728" s="608"/>
      <c r="BH728" s="608"/>
      <c r="BI728" s="608"/>
      <c r="BJ728" s="608"/>
      <c r="BK728" s="608"/>
      <c r="BL728" s="608"/>
      <c r="BM728" s="131"/>
      <c r="BN728" s="608"/>
    </row>
    <row r="729" spans="1:69" x14ac:dyDescent="0.2">
      <c r="A729" s="170"/>
      <c r="B729" s="128"/>
      <c r="C729" s="614">
        <f>'General Fund Budget Summary'!A165</f>
        <v>60025</v>
      </c>
      <c r="D729" s="614"/>
      <c r="E729" s="614" t="str">
        <f>'General Fund Budget Summary'!C165</f>
        <v>Medical Supplies</v>
      </c>
      <c r="F729" s="616" t="s">
        <v>498</v>
      </c>
      <c r="G729" s="617">
        <v>4</v>
      </c>
      <c r="H729" s="105" t="s">
        <v>36</v>
      </c>
      <c r="I729" s="618">
        <v>65</v>
      </c>
      <c r="J729" s="619">
        <f>I729*G729</f>
        <v>260</v>
      </c>
      <c r="K729" s="617"/>
      <c r="L729" s="248" t="str">
        <f>H729</f>
        <v>Fire</v>
      </c>
      <c r="M729" s="410"/>
      <c r="N729" s="212">
        <f>M729*K729</f>
        <v>0</v>
      </c>
      <c r="O729" s="211">
        <v>1</v>
      </c>
      <c r="P729" s="248" t="str">
        <f>L729</f>
        <v>Fire</v>
      </c>
      <c r="Q729" s="410">
        <f>M729</f>
        <v>0</v>
      </c>
      <c r="R729" s="212">
        <f>Q729*O729</f>
        <v>0</v>
      </c>
      <c r="S729" s="211">
        <v>1</v>
      </c>
      <c r="T729" s="248" t="str">
        <f>P729</f>
        <v>Fire</v>
      </c>
      <c r="U729" s="410">
        <f>Q729</f>
        <v>0</v>
      </c>
      <c r="V729" s="212">
        <f>U729*S729</f>
        <v>0</v>
      </c>
      <c r="W729" s="211">
        <v>1</v>
      </c>
      <c r="X729" s="248" t="str">
        <f>T729</f>
        <v>Fire</v>
      </c>
      <c r="Y729" s="410">
        <f>U729</f>
        <v>0</v>
      </c>
      <c r="Z729" s="212">
        <f>Y729*W729</f>
        <v>0</v>
      </c>
      <c r="AA729" s="211">
        <v>1</v>
      </c>
      <c r="AB729" s="248" t="str">
        <f>X729</f>
        <v>Fire</v>
      </c>
      <c r="AC729" s="410">
        <f>Y729</f>
        <v>0</v>
      </c>
      <c r="AD729" s="212">
        <f>AC729*AA729</f>
        <v>0</v>
      </c>
      <c r="AE729" s="211">
        <v>1</v>
      </c>
      <c r="AF729" s="248" t="str">
        <f>AB729</f>
        <v>Fire</v>
      </c>
      <c r="AG729" s="410">
        <f>AC729</f>
        <v>0</v>
      </c>
      <c r="AH729" s="212">
        <f>AG729*AE729</f>
        <v>0</v>
      </c>
      <c r="AI729" s="211">
        <v>1</v>
      </c>
      <c r="AJ729" s="248" t="str">
        <f>AF729</f>
        <v>Fire</v>
      </c>
      <c r="AK729" s="410">
        <f>AG729</f>
        <v>0</v>
      </c>
      <c r="AL729" s="212">
        <f>AK729*AI729</f>
        <v>0</v>
      </c>
      <c r="AM729" s="211">
        <v>1</v>
      </c>
      <c r="AN729" s="248" t="str">
        <f>AJ729</f>
        <v>Fire</v>
      </c>
      <c r="AO729" s="410">
        <f>AK729</f>
        <v>0</v>
      </c>
      <c r="AP729" s="212">
        <f>AO729*AM729</f>
        <v>0</v>
      </c>
      <c r="AQ729" s="211">
        <v>1</v>
      </c>
      <c r="AR729" s="248" t="str">
        <f>AN729</f>
        <v>Fire</v>
      </c>
      <c r="AS729" s="410">
        <f>AO729</f>
        <v>0</v>
      </c>
      <c r="AT729" s="212">
        <f>AS729*AQ729</f>
        <v>0</v>
      </c>
      <c r="AU729" s="211">
        <v>1</v>
      </c>
      <c r="AV729" s="248" t="str">
        <f>AR729</f>
        <v>Fire</v>
      </c>
      <c r="AW729" s="410">
        <f>AS729</f>
        <v>0</v>
      </c>
      <c r="AX729" s="212">
        <f>AW729*AU729</f>
        <v>0</v>
      </c>
      <c r="AY729" s="211">
        <v>1</v>
      </c>
      <c r="AZ729" s="248" t="str">
        <f>AV729</f>
        <v>Fire</v>
      </c>
      <c r="BA729" s="410">
        <f>AW729</f>
        <v>0</v>
      </c>
      <c r="BB729" s="620">
        <f>BA729*AY729</f>
        <v>0</v>
      </c>
      <c r="BC729" s="34"/>
      <c r="BD729" s="621">
        <f>SUM(BB729,AX729,AT729,AP729,AL729,AH729,AD729,Z729,R729,N729,J729,V729,)</f>
        <v>260</v>
      </c>
      <c r="BE729" s="608"/>
      <c r="BF729" s="621">
        <v>105.02</v>
      </c>
      <c r="BG729" s="608"/>
      <c r="BH729" s="621">
        <v>0</v>
      </c>
      <c r="BI729" s="608"/>
      <c r="BJ729" s="621">
        <f>SUM(BF729,BH729)</f>
        <v>105.02</v>
      </c>
      <c r="BK729" s="608"/>
      <c r="BL729" s="621">
        <v>5840</v>
      </c>
      <c r="BM729" s="131"/>
      <c r="BN729" s="621">
        <v>5079.72</v>
      </c>
      <c r="BO729" s="409"/>
      <c r="BP729" s="409"/>
      <c r="BQ729" s="409"/>
    </row>
    <row r="730" spans="1:69" x14ac:dyDescent="0.2">
      <c r="A730" s="170"/>
      <c r="B730" s="128"/>
      <c r="C730" s="41"/>
      <c r="D730" s="42"/>
      <c r="E730" s="42"/>
      <c r="F730" s="616" t="s">
        <v>499</v>
      </c>
      <c r="G730" s="617">
        <v>4</v>
      </c>
      <c r="H730" s="105" t="s">
        <v>36</v>
      </c>
      <c r="I730" s="618">
        <v>40</v>
      </c>
      <c r="J730" s="619">
        <f>I730*G730</f>
        <v>160</v>
      </c>
      <c r="K730" s="617"/>
      <c r="L730" s="594" t="str">
        <f>H730</f>
        <v>Fire</v>
      </c>
      <c r="M730" s="592"/>
      <c r="N730" s="593">
        <f>M730*K730</f>
        <v>0</v>
      </c>
      <c r="O730" s="590"/>
      <c r="P730" s="594" t="str">
        <f>L730</f>
        <v>Fire</v>
      </c>
      <c r="Q730" s="592"/>
      <c r="R730" s="593">
        <f>Q730*O730</f>
        <v>0</v>
      </c>
      <c r="S730" s="590"/>
      <c r="T730" s="594" t="str">
        <f>P730</f>
        <v>Fire</v>
      </c>
      <c r="U730" s="592"/>
      <c r="V730" s="593">
        <f>U730*S730</f>
        <v>0</v>
      </c>
      <c r="W730" s="590"/>
      <c r="X730" s="594" t="str">
        <f>T730</f>
        <v>Fire</v>
      </c>
      <c r="Y730" s="592"/>
      <c r="Z730" s="593">
        <f>Y730*W730</f>
        <v>0</v>
      </c>
      <c r="AA730" s="590"/>
      <c r="AB730" s="594" t="str">
        <f>X730</f>
        <v>Fire</v>
      </c>
      <c r="AC730" s="592"/>
      <c r="AD730" s="593">
        <f>AC730*AA730</f>
        <v>0</v>
      </c>
      <c r="AE730" s="590"/>
      <c r="AF730" s="594" t="str">
        <f>AB730</f>
        <v>Fire</v>
      </c>
      <c r="AG730" s="592"/>
      <c r="AH730" s="593">
        <f>AG730*AE730</f>
        <v>0</v>
      </c>
      <c r="AI730" s="590"/>
      <c r="AJ730" s="594" t="str">
        <f>AF730</f>
        <v>Fire</v>
      </c>
      <c r="AK730" s="592"/>
      <c r="AL730" s="593">
        <f>AK730*AI730</f>
        <v>0</v>
      </c>
      <c r="AM730" s="590"/>
      <c r="AN730" s="594" t="str">
        <f>AJ730</f>
        <v>Fire</v>
      </c>
      <c r="AO730" s="592"/>
      <c r="AP730" s="593">
        <f>AO730*AM730</f>
        <v>0</v>
      </c>
      <c r="AQ730" s="590"/>
      <c r="AR730" s="594" t="str">
        <f>AN730</f>
        <v>Fire</v>
      </c>
      <c r="AS730" s="592"/>
      <c r="AT730" s="593">
        <f>AS730*AQ730</f>
        <v>0</v>
      </c>
      <c r="AU730" s="590"/>
      <c r="AV730" s="594" t="str">
        <f>AR730</f>
        <v>Fire</v>
      </c>
      <c r="AW730" s="592"/>
      <c r="AX730" s="593">
        <f>AW730*AU730</f>
        <v>0</v>
      </c>
      <c r="AY730" s="590"/>
      <c r="AZ730" s="594" t="str">
        <f>AV730</f>
        <v>Fire</v>
      </c>
      <c r="BA730" s="618"/>
      <c r="BB730" s="620">
        <f>BA730*AY730</f>
        <v>0</v>
      </c>
      <c r="BC730" s="34"/>
      <c r="BD730" s="622">
        <f>SUM(BB730,AX730,AT730,AP730,AL730,AH730,AD730,Z730,R730,N730,J730,V730,)</f>
        <v>160</v>
      </c>
      <c r="BE730" s="623"/>
      <c r="BF730" s="622"/>
      <c r="BG730" s="623"/>
      <c r="BH730" s="622"/>
      <c r="BI730" s="623"/>
      <c r="BJ730" s="622"/>
      <c r="BK730" s="623"/>
      <c r="BL730" s="622"/>
      <c r="BM730" s="131"/>
      <c r="BN730" s="622"/>
      <c r="BO730" s="409"/>
      <c r="BP730" s="409"/>
      <c r="BQ730" s="409"/>
    </row>
    <row r="731" spans="1:69" s="409" customFormat="1" x14ac:dyDescent="0.2">
      <c r="A731" s="170"/>
      <c r="B731" s="128"/>
      <c r="C731" s="41"/>
      <c r="D731" s="42"/>
      <c r="E731" s="42"/>
      <c r="F731" s="616" t="s">
        <v>193</v>
      </c>
      <c r="G731" s="617">
        <v>8</v>
      </c>
      <c r="H731" s="105" t="s">
        <v>36</v>
      </c>
      <c r="I731" s="618">
        <v>65</v>
      </c>
      <c r="J731" s="619">
        <f>I731*G731</f>
        <v>520</v>
      </c>
      <c r="K731" s="617"/>
      <c r="L731" s="594" t="str">
        <f>H731</f>
        <v>Fire</v>
      </c>
      <c r="M731" s="592"/>
      <c r="N731" s="593">
        <f>M731*K731</f>
        <v>0</v>
      </c>
      <c r="O731" s="590"/>
      <c r="P731" s="594" t="str">
        <f>L731</f>
        <v>Fire</v>
      </c>
      <c r="Q731" s="592"/>
      <c r="R731" s="593">
        <f>Q731*O731</f>
        <v>0</v>
      </c>
      <c r="S731" s="590"/>
      <c r="T731" s="594" t="str">
        <f>P731</f>
        <v>Fire</v>
      </c>
      <c r="U731" s="592"/>
      <c r="V731" s="593">
        <f>U731*S731</f>
        <v>0</v>
      </c>
      <c r="W731" s="590"/>
      <c r="X731" s="594" t="str">
        <f>T731</f>
        <v>Fire</v>
      </c>
      <c r="Y731" s="592"/>
      <c r="Z731" s="593">
        <f>Y731*W731</f>
        <v>0</v>
      </c>
      <c r="AA731" s="590"/>
      <c r="AB731" s="594" t="str">
        <f>X731</f>
        <v>Fire</v>
      </c>
      <c r="AC731" s="592"/>
      <c r="AD731" s="593">
        <f>AC731*AA731</f>
        <v>0</v>
      </c>
      <c r="AE731" s="590"/>
      <c r="AF731" s="594" t="str">
        <f>AB731</f>
        <v>Fire</v>
      </c>
      <c r="AG731" s="592"/>
      <c r="AH731" s="593">
        <f>AG731*AE731</f>
        <v>0</v>
      </c>
      <c r="AI731" s="590"/>
      <c r="AJ731" s="594" t="str">
        <f>AF731</f>
        <v>Fire</v>
      </c>
      <c r="AK731" s="592"/>
      <c r="AL731" s="593">
        <f>AK731*AI731</f>
        <v>0</v>
      </c>
      <c r="AM731" s="590"/>
      <c r="AN731" s="594" t="str">
        <f>AJ731</f>
        <v>Fire</v>
      </c>
      <c r="AO731" s="592"/>
      <c r="AP731" s="593">
        <f>AO731*AM731</f>
        <v>0</v>
      </c>
      <c r="AQ731" s="590"/>
      <c r="AR731" s="594" t="str">
        <f>AN731</f>
        <v>Fire</v>
      </c>
      <c r="AS731" s="592"/>
      <c r="AT731" s="593">
        <f>AS731*AQ731</f>
        <v>0</v>
      </c>
      <c r="AU731" s="590"/>
      <c r="AV731" s="594" t="str">
        <f>AR731</f>
        <v>Fire</v>
      </c>
      <c r="AW731" s="592"/>
      <c r="AX731" s="593">
        <f>AW731*AU731</f>
        <v>0</v>
      </c>
      <c r="AY731" s="590"/>
      <c r="AZ731" s="594" t="str">
        <f>AV731</f>
        <v>Fire</v>
      </c>
      <c r="BA731" s="618"/>
      <c r="BB731" s="620">
        <f>BA731*AY731</f>
        <v>0</v>
      </c>
      <c r="BC731" s="34"/>
      <c r="BD731" s="622">
        <f>SUM(BB731,AX731,AT731,AP731,AL731,AH731,AD731,Z731,R731,N731,J731,V731,)</f>
        <v>520</v>
      </c>
      <c r="BE731" s="623"/>
      <c r="BF731" s="622"/>
      <c r="BG731" s="623"/>
      <c r="BH731" s="622"/>
      <c r="BI731" s="623"/>
      <c r="BJ731" s="622"/>
      <c r="BK731" s="623"/>
      <c r="BL731" s="622"/>
      <c r="BM731" s="131"/>
      <c r="BN731" s="622"/>
    </row>
    <row r="732" spans="1:69" x14ac:dyDescent="0.2">
      <c r="A732" s="170"/>
      <c r="B732" s="128"/>
      <c r="C732" s="41"/>
      <c r="D732" s="42"/>
      <c r="E732" s="42"/>
      <c r="F732" s="616" t="s">
        <v>194</v>
      </c>
      <c r="G732" s="617">
        <v>1</v>
      </c>
      <c r="H732" s="105" t="s">
        <v>36</v>
      </c>
      <c r="I732" s="618">
        <v>500</v>
      </c>
      <c r="J732" s="619">
        <f>I732*G732</f>
        <v>500</v>
      </c>
      <c r="K732" s="617"/>
      <c r="L732" s="249" t="str">
        <f>H732</f>
        <v>Fire</v>
      </c>
      <c r="M732" s="411"/>
      <c r="N732" s="214">
        <f>M732*K732</f>
        <v>0</v>
      </c>
      <c r="O732" s="213"/>
      <c r="P732" s="249" t="str">
        <f>L732</f>
        <v>Fire</v>
      </c>
      <c r="Q732" s="411"/>
      <c r="R732" s="214">
        <f>Q732*O732</f>
        <v>0</v>
      </c>
      <c r="S732" s="213"/>
      <c r="T732" s="249" t="str">
        <f>P732</f>
        <v>Fire</v>
      </c>
      <c r="U732" s="411"/>
      <c r="V732" s="214">
        <f>U732*S732</f>
        <v>0</v>
      </c>
      <c r="W732" s="213"/>
      <c r="X732" s="249" t="str">
        <f>T732</f>
        <v>Fire</v>
      </c>
      <c r="Y732" s="411"/>
      <c r="Z732" s="214">
        <f>Y732*W732</f>
        <v>0</v>
      </c>
      <c r="AA732" s="213"/>
      <c r="AB732" s="249" t="str">
        <f>X732</f>
        <v>Fire</v>
      </c>
      <c r="AC732" s="411"/>
      <c r="AD732" s="214">
        <f>AC732*AA732</f>
        <v>0</v>
      </c>
      <c r="AE732" s="213"/>
      <c r="AF732" s="249" t="str">
        <f>AB732</f>
        <v>Fire</v>
      </c>
      <c r="AG732" s="411"/>
      <c r="AH732" s="214">
        <f>AG732*AE732</f>
        <v>0</v>
      </c>
      <c r="AI732" s="213"/>
      <c r="AJ732" s="249" t="str">
        <f>AF732</f>
        <v>Fire</v>
      </c>
      <c r="AK732" s="411"/>
      <c r="AL732" s="214">
        <f>AK732*AI732</f>
        <v>0</v>
      </c>
      <c r="AM732" s="213"/>
      <c r="AN732" s="249" t="str">
        <f>AJ732</f>
        <v>Fire</v>
      </c>
      <c r="AO732" s="411"/>
      <c r="AP732" s="214">
        <f>AO732*AM732</f>
        <v>0</v>
      </c>
      <c r="AQ732" s="213"/>
      <c r="AR732" s="249" t="str">
        <f>AN732</f>
        <v>Fire</v>
      </c>
      <c r="AS732" s="411"/>
      <c r="AT732" s="214">
        <f>AS732*AQ732</f>
        <v>0</v>
      </c>
      <c r="AU732" s="213"/>
      <c r="AV732" s="249" t="str">
        <f>AR732</f>
        <v>Fire</v>
      </c>
      <c r="AW732" s="411"/>
      <c r="AX732" s="214">
        <f>AW732*AU732</f>
        <v>0</v>
      </c>
      <c r="AY732" s="213"/>
      <c r="AZ732" s="249" t="str">
        <f>AV732</f>
        <v>Fire</v>
      </c>
      <c r="BA732" s="618"/>
      <c r="BB732" s="620">
        <f>BA732*AY732</f>
        <v>0</v>
      </c>
      <c r="BC732" s="34"/>
      <c r="BD732" s="622">
        <f>SUM(BB732,AX732,AT732,AP732,AL732,AH732,AD732,Z732,R732,N732,J732,V732,)</f>
        <v>500</v>
      </c>
      <c r="BE732" s="623"/>
      <c r="BF732" s="622"/>
      <c r="BG732" s="623"/>
      <c r="BH732" s="622"/>
      <c r="BI732" s="623"/>
      <c r="BJ732" s="622"/>
      <c r="BK732" s="623"/>
      <c r="BL732" s="622"/>
      <c r="BM732" s="131"/>
      <c r="BN732" s="622"/>
      <c r="BO732" s="409"/>
      <c r="BP732" s="409"/>
      <c r="BQ732" s="409"/>
    </row>
    <row r="733" spans="1:69" x14ac:dyDescent="0.2">
      <c r="A733" s="170"/>
      <c r="B733" s="128"/>
      <c r="C733" s="41"/>
      <c r="D733" s="42"/>
      <c r="E733" s="42"/>
      <c r="F733" s="616"/>
      <c r="G733" s="617"/>
      <c r="H733" s="106"/>
      <c r="I733" s="618"/>
      <c r="J733" s="619">
        <f>G733*I733</f>
        <v>0</v>
      </c>
      <c r="K733" s="617"/>
      <c r="L733" s="249">
        <f>H733</f>
        <v>0</v>
      </c>
      <c r="M733" s="411"/>
      <c r="N733" s="214">
        <f>M733*K733</f>
        <v>0</v>
      </c>
      <c r="O733" s="213"/>
      <c r="P733" s="249">
        <f>L733</f>
        <v>0</v>
      </c>
      <c r="Q733" s="411"/>
      <c r="R733" s="214">
        <f>Q733*O733</f>
        <v>0</v>
      </c>
      <c r="S733" s="213"/>
      <c r="T733" s="249">
        <f>P733</f>
        <v>0</v>
      </c>
      <c r="U733" s="411"/>
      <c r="V733" s="214">
        <f>U733*S733</f>
        <v>0</v>
      </c>
      <c r="W733" s="213"/>
      <c r="X733" s="249">
        <f>T733</f>
        <v>0</v>
      </c>
      <c r="Y733" s="411"/>
      <c r="Z733" s="214">
        <f>Y733*W733</f>
        <v>0</v>
      </c>
      <c r="AA733" s="213"/>
      <c r="AB733" s="249">
        <f>X733</f>
        <v>0</v>
      </c>
      <c r="AC733" s="411"/>
      <c r="AD733" s="214">
        <f>AC733*AA733</f>
        <v>0</v>
      </c>
      <c r="AE733" s="213"/>
      <c r="AF733" s="249">
        <f>AB733</f>
        <v>0</v>
      </c>
      <c r="AG733" s="411"/>
      <c r="AH733" s="214">
        <f>AG733*AE733</f>
        <v>0</v>
      </c>
      <c r="AI733" s="213"/>
      <c r="AJ733" s="249">
        <f>AF733</f>
        <v>0</v>
      </c>
      <c r="AK733" s="411"/>
      <c r="AL733" s="214">
        <f>AK733*AI733</f>
        <v>0</v>
      </c>
      <c r="AM733" s="213"/>
      <c r="AN733" s="249">
        <f>AJ733</f>
        <v>0</v>
      </c>
      <c r="AO733" s="411"/>
      <c r="AP733" s="214">
        <f>AO733*AM733</f>
        <v>0</v>
      </c>
      <c r="AQ733" s="213"/>
      <c r="AR733" s="249">
        <f>AN733</f>
        <v>0</v>
      </c>
      <c r="AS733" s="411"/>
      <c r="AT733" s="214">
        <f>AS733*AQ733</f>
        <v>0</v>
      </c>
      <c r="AU733" s="213"/>
      <c r="AV733" s="249">
        <f>AR733</f>
        <v>0</v>
      </c>
      <c r="AW733" s="411"/>
      <c r="AX733" s="214">
        <f>AW733*AU733</f>
        <v>0</v>
      </c>
      <c r="AY733" s="213"/>
      <c r="AZ733" s="249">
        <f>AV733</f>
        <v>0</v>
      </c>
      <c r="BA733" s="618"/>
      <c r="BB733" s="620">
        <f>AY733*BA733</f>
        <v>0</v>
      </c>
      <c r="BC733" s="34"/>
      <c r="BD733" s="622">
        <f>SUM(BB733,AX733,AT733,AP733,AL733,AH733,AD733,Z733,R733,N733,J733,V733,)</f>
        <v>0</v>
      </c>
      <c r="BE733" s="623"/>
      <c r="BF733" s="622"/>
      <c r="BG733" s="623"/>
      <c r="BH733" s="622"/>
      <c r="BI733" s="623"/>
      <c r="BJ733" s="622"/>
      <c r="BK733" s="623"/>
      <c r="BL733" s="622"/>
      <c r="BM733" s="131"/>
      <c r="BN733" s="622"/>
      <c r="BO733" s="409"/>
      <c r="BP733" s="409"/>
      <c r="BQ733" s="409"/>
    </row>
    <row r="734" spans="1:69" x14ac:dyDescent="0.2">
      <c r="A734" s="170"/>
      <c r="B734" s="128"/>
      <c r="C734" s="48"/>
      <c r="D734" s="43"/>
      <c r="E734" s="43"/>
      <c r="F734" s="624"/>
      <c r="G734" s="581"/>
      <c r="H734" s="582"/>
      <c r="I734" s="104" t="s">
        <v>132</v>
      </c>
      <c r="J734" s="634">
        <f>SUM(J729:J733)</f>
        <v>1440</v>
      </c>
      <c r="K734" s="581"/>
      <c r="L734" s="582"/>
      <c r="M734" s="104" t="s">
        <v>118</v>
      </c>
      <c r="N734" s="619">
        <f>SUM(N729:N733)</f>
        <v>0</v>
      </c>
      <c r="O734" s="581"/>
      <c r="P734" s="582"/>
      <c r="Q734" s="625" t="s">
        <v>119</v>
      </c>
      <c r="R734" s="619">
        <f>SUM(R729:R733)</f>
        <v>0</v>
      </c>
      <c r="S734" s="581"/>
      <c r="T734" s="582"/>
      <c r="U734" s="625" t="s">
        <v>120</v>
      </c>
      <c r="V734" s="619">
        <f>SUM(V729:V733)</f>
        <v>0</v>
      </c>
      <c r="W734" s="581"/>
      <c r="X734" s="582"/>
      <c r="Y734" s="625" t="s">
        <v>121</v>
      </c>
      <c r="Z734" s="619">
        <f>SUM(Z729:Z733)</f>
        <v>0</v>
      </c>
      <c r="AA734" s="581"/>
      <c r="AB734" s="582"/>
      <c r="AC734" s="625" t="s">
        <v>122</v>
      </c>
      <c r="AD734" s="619">
        <f>SUM(AD729:AD733)</f>
        <v>0</v>
      </c>
      <c r="AE734" s="581"/>
      <c r="AF734" s="582"/>
      <c r="AG734" s="625" t="s">
        <v>123</v>
      </c>
      <c r="AH734" s="619">
        <f>SUM(AH729:AH733)</f>
        <v>0</v>
      </c>
      <c r="AI734" s="581"/>
      <c r="AJ734" s="582"/>
      <c r="AK734" s="625" t="s">
        <v>124</v>
      </c>
      <c r="AL734" s="619">
        <f>SUM(AL729:AL733)</f>
        <v>0</v>
      </c>
      <c r="AM734" s="581"/>
      <c r="AN734" s="582"/>
      <c r="AO734" s="625" t="s">
        <v>125</v>
      </c>
      <c r="AP734" s="619">
        <f>SUM(AP729:AP733)</f>
        <v>0</v>
      </c>
      <c r="AQ734" s="581"/>
      <c r="AR734" s="582"/>
      <c r="AS734" s="625" t="s">
        <v>126</v>
      </c>
      <c r="AT734" s="619">
        <f>SUM(AT729:AT733)</f>
        <v>0</v>
      </c>
      <c r="AU734" s="581"/>
      <c r="AV734" s="582"/>
      <c r="AW734" s="625" t="s">
        <v>127</v>
      </c>
      <c r="AX734" s="619">
        <f>SUM(AX729:AX733)</f>
        <v>0</v>
      </c>
      <c r="AY734" s="581"/>
      <c r="AZ734" s="582"/>
      <c r="BA734" s="625" t="s">
        <v>128</v>
      </c>
      <c r="BB734" s="620">
        <f>SUM(BB729:BB733)</f>
        <v>0</v>
      </c>
      <c r="BC734" s="34"/>
      <c r="BD734" s="57">
        <f>SUM(BD729:BD733)</f>
        <v>1440</v>
      </c>
      <c r="BE734" s="608"/>
      <c r="BF734" s="57">
        <f>SUM(BF729:BF733)</f>
        <v>105.02</v>
      </c>
      <c r="BG734" s="608"/>
      <c r="BH734" s="57">
        <f>SUM(BH729:BH733)</f>
        <v>0</v>
      </c>
      <c r="BI734" s="608"/>
      <c r="BJ734" s="57">
        <f>SUM(BJ729:BJ733)</f>
        <v>105.02</v>
      </c>
      <c r="BK734" s="608"/>
      <c r="BL734" s="57">
        <v>5840</v>
      </c>
      <c r="BM734" s="131"/>
      <c r="BN734" s="57">
        <f>SUM(BN729:BN733)</f>
        <v>5079.72</v>
      </c>
      <c r="BO734" s="409"/>
      <c r="BP734" s="409"/>
      <c r="BQ734" s="409"/>
    </row>
    <row r="735" spans="1:69" s="27" customFormat="1" ht="5.0999999999999996" customHeight="1" x14ac:dyDescent="0.2">
      <c r="A735" s="170"/>
      <c r="B735" s="128"/>
      <c r="C735" s="32"/>
      <c r="F735" s="51"/>
      <c r="G735" s="226"/>
      <c r="H735" s="52"/>
      <c r="I735" s="154"/>
      <c r="J735" s="227"/>
      <c r="K735" s="226"/>
      <c r="L735" s="52"/>
      <c r="M735" s="154"/>
      <c r="N735" s="227"/>
      <c r="O735" s="226"/>
      <c r="P735" s="52"/>
      <c r="Q735" s="154"/>
      <c r="R735" s="227"/>
      <c r="S735" s="226"/>
      <c r="T735" s="52"/>
      <c r="U735" s="154"/>
      <c r="V735" s="227"/>
      <c r="W735" s="226"/>
      <c r="X735" s="52"/>
      <c r="Y735" s="154"/>
      <c r="Z735" s="227"/>
      <c r="AA735" s="226"/>
      <c r="AB735" s="52"/>
      <c r="AC735" s="154"/>
      <c r="AD735" s="227"/>
      <c r="AE735" s="226"/>
      <c r="AF735" s="52"/>
      <c r="AG735" s="154"/>
      <c r="AH735" s="227"/>
      <c r="AI735" s="226"/>
      <c r="AJ735" s="52"/>
      <c r="AK735" s="154"/>
      <c r="AL735" s="227"/>
      <c r="AM735" s="226"/>
      <c r="AN735" s="52"/>
      <c r="AO735" s="154"/>
      <c r="AP735" s="227"/>
      <c r="AQ735" s="226"/>
      <c r="AR735" s="52"/>
      <c r="AS735" s="154"/>
      <c r="AT735" s="227"/>
      <c r="AU735" s="226"/>
      <c r="AV735" s="52"/>
      <c r="AW735" s="154"/>
      <c r="AX735" s="227"/>
      <c r="AY735" s="226"/>
      <c r="AZ735" s="52"/>
      <c r="BA735" s="154"/>
      <c r="BB735" s="267"/>
      <c r="BC735" s="34"/>
      <c r="BD735" s="608"/>
      <c r="BE735" s="608"/>
      <c r="BF735" s="608"/>
      <c r="BG735" s="608"/>
      <c r="BH735" s="608"/>
      <c r="BI735" s="608"/>
      <c r="BJ735" s="608"/>
      <c r="BK735" s="608"/>
      <c r="BL735" s="608"/>
      <c r="BM735" s="131"/>
      <c r="BN735" s="608"/>
    </row>
    <row r="736" spans="1:69" x14ac:dyDescent="0.2">
      <c r="A736" s="170"/>
      <c r="B736" s="128"/>
      <c r="C736" s="614">
        <f>'General Fund Budget Summary'!A166</f>
        <v>60030</v>
      </c>
      <c r="D736" s="614"/>
      <c r="E736" s="614" t="str">
        <f>'General Fund Budget Summary'!C166</f>
        <v>Wildland Firefighting</v>
      </c>
      <c r="F736" s="616" t="s">
        <v>500</v>
      </c>
      <c r="G736" s="617">
        <v>4</v>
      </c>
      <c r="H736" s="105" t="s">
        <v>36</v>
      </c>
      <c r="I736" s="618">
        <v>50</v>
      </c>
      <c r="J736" s="619">
        <f>I736*G736</f>
        <v>200</v>
      </c>
      <c r="K736" s="617"/>
      <c r="L736" s="248" t="str">
        <f t="shared" ref="L736:L743" si="1375">H736</f>
        <v>Fire</v>
      </c>
      <c r="M736" s="410"/>
      <c r="N736" s="212">
        <f t="shared" ref="N736:N743" si="1376">M736*K736</f>
        <v>0</v>
      </c>
      <c r="O736" s="211"/>
      <c r="P736" s="248" t="str">
        <f t="shared" ref="P736:P743" si="1377">L736</f>
        <v>Fire</v>
      </c>
      <c r="Q736" s="410"/>
      <c r="R736" s="212">
        <f t="shared" ref="R736:R743" si="1378">Q736*O736</f>
        <v>0</v>
      </c>
      <c r="S736" s="211"/>
      <c r="T736" s="248" t="str">
        <f t="shared" ref="T736:T743" si="1379">P736</f>
        <v>Fire</v>
      </c>
      <c r="U736" s="410"/>
      <c r="V736" s="212">
        <f t="shared" ref="V736:V743" si="1380">U736*S736</f>
        <v>0</v>
      </c>
      <c r="W736" s="211"/>
      <c r="X736" s="248" t="str">
        <f t="shared" ref="X736:X743" si="1381">T736</f>
        <v>Fire</v>
      </c>
      <c r="Y736" s="410"/>
      <c r="Z736" s="212">
        <f t="shared" ref="Z736:Z743" si="1382">Y736*W736</f>
        <v>0</v>
      </c>
      <c r="AA736" s="211"/>
      <c r="AB736" s="248" t="str">
        <f t="shared" ref="AB736:AB743" si="1383">X736</f>
        <v>Fire</v>
      </c>
      <c r="AC736" s="410"/>
      <c r="AD736" s="212">
        <f t="shared" ref="AD736:AD743" si="1384">AC736*AA736</f>
        <v>0</v>
      </c>
      <c r="AE736" s="211"/>
      <c r="AF736" s="248" t="str">
        <f t="shared" ref="AF736:AF743" si="1385">AB736</f>
        <v>Fire</v>
      </c>
      <c r="AG736" s="410"/>
      <c r="AH736" s="212">
        <f t="shared" ref="AH736:AH743" si="1386">AG736*AE736</f>
        <v>0</v>
      </c>
      <c r="AI736" s="211"/>
      <c r="AJ736" s="248" t="str">
        <f t="shared" ref="AJ736:AJ743" si="1387">AF736</f>
        <v>Fire</v>
      </c>
      <c r="AK736" s="410"/>
      <c r="AL736" s="212">
        <f t="shared" ref="AL736:AL743" si="1388">AK736*AI736</f>
        <v>0</v>
      </c>
      <c r="AM736" s="211"/>
      <c r="AN736" s="248" t="str">
        <f t="shared" ref="AN736:AN743" si="1389">AJ736</f>
        <v>Fire</v>
      </c>
      <c r="AO736" s="410"/>
      <c r="AP736" s="212">
        <f t="shared" ref="AP736:AP743" si="1390">AO736*AM736</f>
        <v>0</v>
      </c>
      <c r="AQ736" s="211"/>
      <c r="AR736" s="248" t="str">
        <f t="shared" ref="AR736:AR743" si="1391">AN736</f>
        <v>Fire</v>
      </c>
      <c r="AS736" s="410"/>
      <c r="AT736" s="212">
        <f t="shared" ref="AT736:AT743" si="1392">AS736*AQ736</f>
        <v>0</v>
      </c>
      <c r="AU736" s="211"/>
      <c r="AV736" s="248" t="str">
        <f t="shared" ref="AV736:AV743" si="1393">AR736</f>
        <v>Fire</v>
      </c>
      <c r="AW736" s="410"/>
      <c r="AX736" s="212">
        <f t="shared" ref="AX736:AX743" si="1394">AW736*AU736</f>
        <v>0</v>
      </c>
      <c r="AY736" s="211"/>
      <c r="AZ736" s="248" t="str">
        <f t="shared" ref="AZ736:AZ743" si="1395">AV736</f>
        <v>Fire</v>
      </c>
      <c r="BA736" s="618"/>
      <c r="BB736" s="620">
        <f>BA736*AY736</f>
        <v>0</v>
      </c>
      <c r="BC736" s="34"/>
      <c r="BD736" s="621">
        <f t="shared" ref="BD736:BD744" si="1396">SUM(BB736,AX736,AT736,AP736,AL736,AH736,AD736,Z736,R736,N736,J736,V736,)</f>
        <v>200</v>
      </c>
      <c r="BE736" s="608"/>
      <c r="BF736" s="621">
        <v>0</v>
      </c>
      <c r="BG736" s="608"/>
      <c r="BH736" s="621">
        <v>0</v>
      </c>
      <c r="BI736" s="608"/>
      <c r="BJ736" s="621">
        <f>SUM(BF736,BH736)</f>
        <v>0</v>
      </c>
      <c r="BK736" s="608"/>
      <c r="BL736" s="621">
        <v>3110</v>
      </c>
      <c r="BM736" s="131"/>
      <c r="BN736" s="621">
        <v>0</v>
      </c>
      <c r="BO736" s="409"/>
      <c r="BP736" s="409"/>
      <c r="BQ736" s="409"/>
    </row>
    <row r="737" spans="1:69" x14ac:dyDescent="0.2">
      <c r="A737" s="170"/>
      <c r="B737" s="128"/>
      <c r="C737" s="41"/>
      <c r="D737" s="42"/>
      <c r="E737" s="42"/>
      <c r="F737" s="616" t="s">
        <v>501</v>
      </c>
      <c r="G737" s="617">
        <v>2</v>
      </c>
      <c r="H737" s="105" t="s">
        <v>36</v>
      </c>
      <c r="I737" s="618">
        <v>125</v>
      </c>
      <c r="J737" s="619">
        <f t="shared" ref="J737:J744" si="1397">I737*G737</f>
        <v>250</v>
      </c>
      <c r="K737" s="617"/>
      <c r="L737" s="594" t="str">
        <f t="shared" si="1375"/>
        <v>Fire</v>
      </c>
      <c r="M737" s="592"/>
      <c r="N737" s="593">
        <f t="shared" si="1376"/>
        <v>0</v>
      </c>
      <c r="O737" s="590"/>
      <c r="P737" s="594" t="str">
        <f t="shared" si="1377"/>
        <v>Fire</v>
      </c>
      <c r="Q737" s="592"/>
      <c r="R737" s="593">
        <f t="shared" si="1378"/>
        <v>0</v>
      </c>
      <c r="S737" s="590"/>
      <c r="T737" s="594" t="str">
        <f t="shared" si="1379"/>
        <v>Fire</v>
      </c>
      <c r="U737" s="592"/>
      <c r="V737" s="593">
        <f t="shared" si="1380"/>
        <v>0</v>
      </c>
      <c r="W737" s="590"/>
      <c r="X737" s="594" t="str">
        <f t="shared" si="1381"/>
        <v>Fire</v>
      </c>
      <c r="Y737" s="592"/>
      <c r="Z737" s="593">
        <f t="shared" si="1382"/>
        <v>0</v>
      </c>
      <c r="AA737" s="590"/>
      <c r="AB737" s="594" t="str">
        <f t="shared" si="1383"/>
        <v>Fire</v>
      </c>
      <c r="AC737" s="592"/>
      <c r="AD737" s="593">
        <f t="shared" si="1384"/>
        <v>0</v>
      </c>
      <c r="AE737" s="590"/>
      <c r="AF737" s="594" t="str">
        <f t="shared" si="1385"/>
        <v>Fire</v>
      </c>
      <c r="AG737" s="592"/>
      <c r="AH737" s="593">
        <f t="shared" si="1386"/>
        <v>0</v>
      </c>
      <c r="AI737" s="590"/>
      <c r="AJ737" s="594" t="str">
        <f t="shared" si="1387"/>
        <v>Fire</v>
      </c>
      <c r="AK737" s="592"/>
      <c r="AL737" s="593">
        <f t="shared" si="1388"/>
        <v>0</v>
      </c>
      <c r="AM737" s="590"/>
      <c r="AN737" s="594" t="str">
        <f t="shared" si="1389"/>
        <v>Fire</v>
      </c>
      <c r="AO737" s="592"/>
      <c r="AP737" s="593">
        <f t="shared" si="1390"/>
        <v>0</v>
      </c>
      <c r="AQ737" s="590"/>
      <c r="AR737" s="594" t="str">
        <f t="shared" si="1391"/>
        <v>Fire</v>
      </c>
      <c r="AS737" s="592"/>
      <c r="AT737" s="593">
        <f t="shared" si="1392"/>
        <v>0</v>
      </c>
      <c r="AU737" s="590"/>
      <c r="AV737" s="594" t="str">
        <f t="shared" si="1393"/>
        <v>Fire</v>
      </c>
      <c r="AW737" s="592"/>
      <c r="AX737" s="593">
        <f t="shared" si="1394"/>
        <v>0</v>
      </c>
      <c r="AY737" s="590"/>
      <c r="AZ737" s="594" t="str">
        <f t="shared" si="1395"/>
        <v>Fire</v>
      </c>
      <c r="BA737" s="618"/>
      <c r="BB737" s="620">
        <f>BA737*AY737</f>
        <v>0</v>
      </c>
      <c r="BC737" s="34"/>
      <c r="BD737" s="622">
        <f t="shared" si="1396"/>
        <v>250</v>
      </c>
      <c r="BE737" s="623"/>
      <c r="BF737" s="622"/>
      <c r="BG737" s="623"/>
      <c r="BH737" s="622"/>
      <c r="BI737" s="623"/>
      <c r="BJ737" s="622"/>
      <c r="BK737" s="623"/>
      <c r="BL737" s="622"/>
      <c r="BM737" s="131"/>
      <c r="BN737" s="622"/>
      <c r="BO737" s="409"/>
      <c r="BP737" s="409"/>
      <c r="BQ737" s="409"/>
    </row>
    <row r="738" spans="1:69" s="409" customFormat="1" x14ac:dyDescent="0.2">
      <c r="A738" s="170"/>
      <c r="B738" s="128"/>
      <c r="C738" s="41"/>
      <c r="D738" s="42"/>
      <c r="E738" s="42"/>
      <c r="F738" s="616" t="s">
        <v>195</v>
      </c>
      <c r="G738" s="617">
        <v>8</v>
      </c>
      <c r="H738" s="105" t="s">
        <v>36</v>
      </c>
      <c r="I738" s="618">
        <v>100</v>
      </c>
      <c r="J738" s="619">
        <f t="shared" si="1397"/>
        <v>800</v>
      </c>
      <c r="K738" s="617"/>
      <c r="L738" s="594" t="str">
        <f t="shared" si="1375"/>
        <v>Fire</v>
      </c>
      <c r="M738" s="592"/>
      <c r="N738" s="593">
        <f t="shared" si="1376"/>
        <v>0</v>
      </c>
      <c r="O738" s="590"/>
      <c r="P738" s="594" t="str">
        <f t="shared" si="1377"/>
        <v>Fire</v>
      </c>
      <c r="Q738" s="592"/>
      <c r="R738" s="593">
        <f t="shared" si="1378"/>
        <v>0</v>
      </c>
      <c r="S738" s="590"/>
      <c r="T738" s="594" t="str">
        <f t="shared" si="1379"/>
        <v>Fire</v>
      </c>
      <c r="U738" s="592"/>
      <c r="V738" s="593">
        <f t="shared" si="1380"/>
        <v>0</v>
      </c>
      <c r="W738" s="590"/>
      <c r="X738" s="594" t="str">
        <f t="shared" si="1381"/>
        <v>Fire</v>
      </c>
      <c r="Y738" s="592"/>
      <c r="Z738" s="593">
        <f t="shared" si="1382"/>
        <v>0</v>
      </c>
      <c r="AA738" s="590"/>
      <c r="AB738" s="594" t="str">
        <f t="shared" si="1383"/>
        <v>Fire</v>
      </c>
      <c r="AC738" s="592"/>
      <c r="AD738" s="593">
        <f t="shared" si="1384"/>
        <v>0</v>
      </c>
      <c r="AE738" s="590"/>
      <c r="AF738" s="594" t="str">
        <f t="shared" si="1385"/>
        <v>Fire</v>
      </c>
      <c r="AG738" s="592"/>
      <c r="AH738" s="593">
        <f t="shared" si="1386"/>
        <v>0</v>
      </c>
      <c r="AI738" s="590"/>
      <c r="AJ738" s="594" t="str">
        <f t="shared" si="1387"/>
        <v>Fire</v>
      </c>
      <c r="AK738" s="592"/>
      <c r="AL738" s="593">
        <f t="shared" si="1388"/>
        <v>0</v>
      </c>
      <c r="AM738" s="590"/>
      <c r="AN738" s="594" t="str">
        <f t="shared" si="1389"/>
        <v>Fire</v>
      </c>
      <c r="AO738" s="592"/>
      <c r="AP738" s="593">
        <f t="shared" si="1390"/>
        <v>0</v>
      </c>
      <c r="AQ738" s="590"/>
      <c r="AR738" s="594" t="str">
        <f t="shared" si="1391"/>
        <v>Fire</v>
      </c>
      <c r="AS738" s="592"/>
      <c r="AT738" s="593">
        <f t="shared" si="1392"/>
        <v>0</v>
      </c>
      <c r="AU738" s="590"/>
      <c r="AV738" s="594" t="str">
        <f t="shared" si="1393"/>
        <v>Fire</v>
      </c>
      <c r="AW738" s="592"/>
      <c r="AX738" s="593">
        <f t="shared" si="1394"/>
        <v>0</v>
      </c>
      <c r="AY738" s="590"/>
      <c r="AZ738" s="594" t="str">
        <f t="shared" si="1395"/>
        <v>Fire</v>
      </c>
      <c r="BA738" s="618"/>
      <c r="BB738" s="620">
        <f>BA738*AY738</f>
        <v>0</v>
      </c>
      <c r="BC738" s="34"/>
      <c r="BD738" s="622">
        <f t="shared" si="1396"/>
        <v>800</v>
      </c>
      <c r="BE738" s="623"/>
      <c r="BF738" s="622"/>
      <c r="BG738" s="623"/>
      <c r="BH738" s="622"/>
      <c r="BI738" s="623"/>
      <c r="BJ738" s="622"/>
      <c r="BK738" s="623"/>
      <c r="BL738" s="622"/>
      <c r="BM738" s="131"/>
      <c r="BN738" s="622"/>
    </row>
    <row r="739" spans="1:69" s="409" customFormat="1" x14ac:dyDescent="0.2">
      <c r="A739" s="170"/>
      <c r="B739" s="128"/>
      <c r="C739" s="41"/>
      <c r="D739" s="42"/>
      <c r="E739" s="42"/>
      <c r="F739" s="616" t="s">
        <v>584</v>
      </c>
      <c r="G739" s="617">
        <v>4</v>
      </c>
      <c r="H739" s="105" t="s">
        <v>36</v>
      </c>
      <c r="I739" s="618">
        <v>40</v>
      </c>
      <c r="J739" s="619">
        <f t="shared" si="1397"/>
        <v>160</v>
      </c>
      <c r="K739" s="617"/>
      <c r="L739" s="594" t="str">
        <f t="shared" si="1375"/>
        <v>Fire</v>
      </c>
      <c r="M739" s="592"/>
      <c r="N739" s="593">
        <f t="shared" si="1376"/>
        <v>0</v>
      </c>
      <c r="O739" s="590"/>
      <c r="P739" s="594" t="str">
        <f t="shared" si="1377"/>
        <v>Fire</v>
      </c>
      <c r="Q739" s="592"/>
      <c r="R739" s="593">
        <f t="shared" si="1378"/>
        <v>0</v>
      </c>
      <c r="S739" s="590"/>
      <c r="T739" s="594" t="str">
        <f t="shared" si="1379"/>
        <v>Fire</v>
      </c>
      <c r="U739" s="592"/>
      <c r="V739" s="593">
        <f t="shared" si="1380"/>
        <v>0</v>
      </c>
      <c r="W739" s="590"/>
      <c r="X739" s="594" t="str">
        <f t="shared" si="1381"/>
        <v>Fire</v>
      </c>
      <c r="Y739" s="592"/>
      <c r="Z739" s="593">
        <f t="shared" si="1382"/>
        <v>0</v>
      </c>
      <c r="AA739" s="590"/>
      <c r="AB739" s="594" t="str">
        <f t="shared" si="1383"/>
        <v>Fire</v>
      </c>
      <c r="AC739" s="592"/>
      <c r="AD739" s="593">
        <f t="shared" si="1384"/>
        <v>0</v>
      </c>
      <c r="AE739" s="590"/>
      <c r="AF739" s="594" t="str">
        <f t="shared" si="1385"/>
        <v>Fire</v>
      </c>
      <c r="AG739" s="592"/>
      <c r="AH739" s="593">
        <f t="shared" si="1386"/>
        <v>0</v>
      </c>
      <c r="AI739" s="590"/>
      <c r="AJ739" s="594" t="str">
        <f t="shared" si="1387"/>
        <v>Fire</v>
      </c>
      <c r="AK739" s="592"/>
      <c r="AL739" s="593">
        <f t="shared" si="1388"/>
        <v>0</v>
      </c>
      <c r="AM739" s="590"/>
      <c r="AN739" s="594" t="str">
        <f t="shared" si="1389"/>
        <v>Fire</v>
      </c>
      <c r="AO739" s="592"/>
      <c r="AP739" s="593">
        <f t="shared" si="1390"/>
        <v>0</v>
      </c>
      <c r="AQ739" s="590"/>
      <c r="AR739" s="594" t="str">
        <f t="shared" si="1391"/>
        <v>Fire</v>
      </c>
      <c r="AS739" s="592"/>
      <c r="AT739" s="593">
        <f t="shared" si="1392"/>
        <v>0</v>
      </c>
      <c r="AU739" s="590"/>
      <c r="AV739" s="594" t="str">
        <f t="shared" si="1393"/>
        <v>Fire</v>
      </c>
      <c r="AW739" s="592"/>
      <c r="AX739" s="593">
        <f t="shared" si="1394"/>
        <v>0</v>
      </c>
      <c r="AY739" s="590"/>
      <c r="AZ739" s="594" t="str">
        <f t="shared" si="1395"/>
        <v>Fire</v>
      </c>
      <c r="BA739" s="618"/>
      <c r="BB739" s="620">
        <f>BA739*AY739</f>
        <v>0</v>
      </c>
      <c r="BC739" s="34"/>
      <c r="BD739" s="622">
        <f t="shared" si="1396"/>
        <v>160</v>
      </c>
      <c r="BE739" s="623"/>
      <c r="BF739" s="622"/>
      <c r="BG739" s="623"/>
      <c r="BH739" s="622"/>
      <c r="BI739" s="623"/>
      <c r="BJ739" s="622"/>
      <c r="BK739" s="623"/>
      <c r="BL739" s="622"/>
      <c r="BM739" s="131"/>
      <c r="BN739" s="622"/>
    </row>
    <row r="740" spans="1:69" x14ac:dyDescent="0.2">
      <c r="A740" s="170"/>
      <c r="B740" s="128"/>
      <c r="C740" s="41"/>
      <c r="D740" s="42"/>
      <c r="E740" s="42"/>
      <c r="F740" s="616" t="s">
        <v>583</v>
      </c>
      <c r="G740" s="617">
        <v>1</v>
      </c>
      <c r="H740" s="105" t="s">
        <v>36</v>
      </c>
      <c r="I740" s="618">
        <v>700</v>
      </c>
      <c r="J740" s="619">
        <f t="shared" si="1397"/>
        <v>700</v>
      </c>
      <c r="K740" s="617"/>
      <c r="L740" s="249" t="str">
        <f t="shared" si="1375"/>
        <v>Fire</v>
      </c>
      <c r="M740" s="411"/>
      <c r="N740" s="214">
        <f t="shared" si="1376"/>
        <v>0</v>
      </c>
      <c r="O740" s="213"/>
      <c r="P740" s="249" t="str">
        <f t="shared" si="1377"/>
        <v>Fire</v>
      </c>
      <c r="Q740" s="411"/>
      <c r="R740" s="214">
        <f t="shared" si="1378"/>
        <v>0</v>
      </c>
      <c r="S740" s="213"/>
      <c r="T740" s="249" t="str">
        <f t="shared" si="1379"/>
        <v>Fire</v>
      </c>
      <c r="U740" s="411"/>
      <c r="V740" s="214">
        <f t="shared" si="1380"/>
        <v>0</v>
      </c>
      <c r="W740" s="213"/>
      <c r="X740" s="249" t="str">
        <f t="shared" si="1381"/>
        <v>Fire</v>
      </c>
      <c r="Y740" s="411"/>
      <c r="Z740" s="214">
        <f t="shared" si="1382"/>
        <v>0</v>
      </c>
      <c r="AA740" s="213"/>
      <c r="AB740" s="249" t="str">
        <f t="shared" si="1383"/>
        <v>Fire</v>
      </c>
      <c r="AC740" s="411"/>
      <c r="AD740" s="214">
        <f t="shared" si="1384"/>
        <v>0</v>
      </c>
      <c r="AE740" s="213"/>
      <c r="AF740" s="249" t="str">
        <f t="shared" si="1385"/>
        <v>Fire</v>
      </c>
      <c r="AG740" s="411"/>
      <c r="AH740" s="214">
        <f t="shared" si="1386"/>
        <v>0</v>
      </c>
      <c r="AI740" s="213"/>
      <c r="AJ740" s="249" t="str">
        <f t="shared" si="1387"/>
        <v>Fire</v>
      </c>
      <c r="AK740" s="411"/>
      <c r="AL740" s="214">
        <f t="shared" si="1388"/>
        <v>0</v>
      </c>
      <c r="AM740" s="213"/>
      <c r="AN740" s="249" t="str">
        <f t="shared" si="1389"/>
        <v>Fire</v>
      </c>
      <c r="AO740" s="411"/>
      <c r="AP740" s="214">
        <f t="shared" si="1390"/>
        <v>0</v>
      </c>
      <c r="AQ740" s="213"/>
      <c r="AR740" s="249" t="str">
        <f t="shared" si="1391"/>
        <v>Fire</v>
      </c>
      <c r="AS740" s="411"/>
      <c r="AT740" s="214">
        <f t="shared" si="1392"/>
        <v>0</v>
      </c>
      <c r="AU740" s="213"/>
      <c r="AV740" s="249" t="str">
        <f t="shared" si="1393"/>
        <v>Fire</v>
      </c>
      <c r="AW740" s="411"/>
      <c r="AX740" s="214">
        <f t="shared" si="1394"/>
        <v>0</v>
      </c>
      <c r="AY740" s="213"/>
      <c r="AZ740" s="249" t="str">
        <f t="shared" si="1395"/>
        <v>Fire</v>
      </c>
      <c r="BA740" s="618"/>
      <c r="BB740" s="620">
        <f>BA740*AY740</f>
        <v>0</v>
      </c>
      <c r="BC740" s="34"/>
      <c r="BD740" s="622">
        <f t="shared" si="1396"/>
        <v>700</v>
      </c>
      <c r="BE740" s="623"/>
      <c r="BF740" s="622"/>
      <c r="BG740" s="623"/>
      <c r="BH740" s="622"/>
      <c r="BI740" s="623"/>
      <c r="BJ740" s="622"/>
      <c r="BK740" s="623"/>
      <c r="BL740" s="622"/>
      <c r="BM740" s="131"/>
      <c r="BN740" s="622"/>
    </row>
    <row r="741" spans="1:69" s="409" customFormat="1" x14ac:dyDescent="0.2">
      <c r="A741" s="170"/>
      <c r="B741" s="128"/>
      <c r="C741" s="41"/>
      <c r="D741" s="42"/>
      <c r="E741" s="42"/>
      <c r="F741" s="616" t="s">
        <v>196</v>
      </c>
      <c r="G741" s="617">
        <v>10</v>
      </c>
      <c r="H741" s="105" t="s">
        <v>36</v>
      </c>
      <c r="I741" s="618">
        <v>30</v>
      </c>
      <c r="J741" s="619">
        <f t="shared" ref="J741:J742" si="1398">I741*G741</f>
        <v>300</v>
      </c>
      <c r="K741" s="617"/>
      <c r="L741" s="249" t="str">
        <f t="shared" ref="L741" si="1399">H741</f>
        <v>Fire</v>
      </c>
      <c r="M741" s="411"/>
      <c r="N741" s="214">
        <f t="shared" ref="N741" si="1400">M741*K741</f>
        <v>0</v>
      </c>
      <c r="O741" s="213"/>
      <c r="P741" s="249" t="str">
        <f t="shared" ref="P741" si="1401">L741</f>
        <v>Fire</v>
      </c>
      <c r="Q741" s="411"/>
      <c r="R741" s="214">
        <f t="shared" ref="R741" si="1402">Q741*O741</f>
        <v>0</v>
      </c>
      <c r="S741" s="213"/>
      <c r="T741" s="249" t="str">
        <f t="shared" ref="T741" si="1403">P741</f>
        <v>Fire</v>
      </c>
      <c r="U741" s="411"/>
      <c r="V741" s="214">
        <f t="shared" ref="V741" si="1404">U741*S741</f>
        <v>0</v>
      </c>
      <c r="W741" s="213"/>
      <c r="X741" s="249" t="str">
        <f t="shared" ref="X741" si="1405">T741</f>
        <v>Fire</v>
      </c>
      <c r="Y741" s="411"/>
      <c r="Z741" s="214">
        <f t="shared" ref="Z741" si="1406">Y741*W741</f>
        <v>0</v>
      </c>
      <c r="AA741" s="213"/>
      <c r="AB741" s="249" t="str">
        <f t="shared" ref="AB741" si="1407">X741</f>
        <v>Fire</v>
      </c>
      <c r="AC741" s="411"/>
      <c r="AD741" s="214">
        <f t="shared" ref="AD741" si="1408">AC741*AA741</f>
        <v>0</v>
      </c>
      <c r="AE741" s="213"/>
      <c r="AF741" s="249" t="str">
        <f t="shared" ref="AF741" si="1409">AB741</f>
        <v>Fire</v>
      </c>
      <c r="AG741" s="411"/>
      <c r="AH741" s="214">
        <f t="shared" ref="AH741" si="1410">AG741*AE741</f>
        <v>0</v>
      </c>
      <c r="AI741" s="213"/>
      <c r="AJ741" s="249" t="str">
        <f t="shared" ref="AJ741" si="1411">AF741</f>
        <v>Fire</v>
      </c>
      <c r="AK741" s="411"/>
      <c r="AL741" s="214">
        <f t="shared" ref="AL741" si="1412">AK741*AI741</f>
        <v>0</v>
      </c>
      <c r="AM741" s="213"/>
      <c r="AN741" s="249" t="str">
        <f t="shared" ref="AN741" si="1413">AJ741</f>
        <v>Fire</v>
      </c>
      <c r="AO741" s="411"/>
      <c r="AP741" s="214">
        <f t="shared" ref="AP741" si="1414">AO741*AM741</f>
        <v>0</v>
      </c>
      <c r="AQ741" s="213"/>
      <c r="AR741" s="249" t="str">
        <f t="shared" ref="AR741" si="1415">AN741</f>
        <v>Fire</v>
      </c>
      <c r="AS741" s="411"/>
      <c r="AT741" s="214">
        <f t="shared" ref="AT741" si="1416">AS741*AQ741</f>
        <v>0</v>
      </c>
      <c r="AU741" s="213"/>
      <c r="AV741" s="249" t="str">
        <f t="shared" ref="AV741" si="1417">AR741</f>
        <v>Fire</v>
      </c>
      <c r="AW741" s="411"/>
      <c r="AX741" s="214">
        <f t="shared" ref="AX741" si="1418">AW741*AU741</f>
        <v>0</v>
      </c>
      <c r="AY741" s="213"/>
      <c r="AZ741" s="249" t="str">
        <f t="shared" ref="AZ741" si="1419">AV741</f>
        <v>Fire</v>
      </c>
      <c r="BA741" s="618"/>
      <c r="BB741" s="620">
        <f>AY741*BA741</f>
        <v>0</v>
      </c>
      <c r="BC741" s="34"/>
      <c r="BD741" s="622">
        <f t="shared" ref="BD741:BD742" si="1420">SUM(BB741,AX741,AT741,AP741,AL741,AH741,AD741,Z741,R741,N741,J741,V741,)</f>
        <v>300</v>
      </c>
      <c r="BE741" s="623"/>
      <c r="BF741" s="622"/>
      <c r="BG741" s="623"/>
      <c r="BH741" s="622"/>
      <c r="BI741" s="623"/>
      <c r="BJ741" s="622"/>
      <c r="BK741" s="623"/>
      <c r="BL741" s="622"/>
      <c r="BM741" s="131"/>
      <c r="BN741" s="622"/>
    </row>
    <row r="742" spans="1:69" s="409" customFormat="1" x14ac:dyDescent="0.2">
      <c r="A742" s="170"/>
      <c r="B742" s="128"/>
      <c r="C742" s="494"/>
      <c r="D742" s="42"/>
      <c r="E742" s="42"/>
      <c r="F742" s="616" t="s">
        <v>502</v>
      </c>
      <c r="G742" s="617">
        <v>4</v>
      </c>
      <c r="H742" s="105" t="s">
        <v>36</v>
      </c>
      <c r="I742" s="618">
        <v>275</v>
      </c>
      <c r="J742" s="619">
        <f t="shared" si="1398"/>
        <v>1100</v>
      </c>
      <c r="K742" s="637"/>
      <c r="L742" s="52"/>
      <c r="M742" s="500"/>
      <c r="N742" s="227"/>
      <c r="O742" s="501"/>
      <c r="P742" s="52"/>
      <c r="Q742" s="499"/>
      <c r="R742" s="227"/>
      <c r="S742" s="501"/>
      <c r="T742" s="52"/>
      <c r="U742" s="499"/>
      <c r="V742" s="227"/>
      <c r="W742" s="501"/>
      <c r="X742" s="52"/>
      <c r="Y742" s="499"/>
      <c r="Z742" s="227"/>
      <c r="AA742" s="501"/>
      <c r="AB742" s="52"/>
      <c r="AC742" s="499"/>
      <c r="AD742" s="227"/>
      <c r="AE742" s="501"/>
      <c r="AF742" s="52"/>
      <c r="AG742" s="499"/>
      <c r="AH742" s="227"/>
      <c r="AI742" s="501"/>
      <c r="AJ742" s="52"/>
      <c r="AK742" s="499"/>
      <c r="AL742" s="227"/>
      <c r="AM742" s="501"/>
      <c r="AN742" s="52"/>
      <c r="AO742" s="499"/>
      <c r="AP742" s="227"/>
      <c r="AQ742" s="501"/>
      <c r="AR742" s="52"/>
      <c r="AS742" s="499"/>
      <c r="AT742" s="227"/>
      <c r="AU742" s="501"/>
      <c r="AV742" s="52"/>
      <c r="AW742" s="499"/>
      <c r="AX742" s="227"/>
      <c r="AY742" s="501"/>
      <c r="AZ742" s="52"/>
      <c r="BA742" s="638"/>
      <c r="BB742" s="620"/>
      <c r="BC742" s="34"/>
      <c r="BD742" s="622">
        <f t="shared" si="1420"/>
        <v>1100</v>
      </c>
      <c r="BE742" s="623"/>
      <c r="BF742" s="622"/>
      <c r="BG742" s="623"/>
      <c r="BH742" s="622"/>
      <c r="BI742" s="623"/>
      <c r="BJ742" s="622"/>
      <c r="BK742" s="623"/>
      <c r="BL742" s="622"/>
      <c r="BM742" s="131"/>
      <c r="BN742" s="622"/>
    </row>
    <row r="743" spans="1:69" x14ac:dyDescent="0.2">
      <c r="A743" s="170"/>
      <c r="B743" s="128"/>
      <c r="C743" s="41"/>
      <c r="D743" s="42"/>
      <c r="E743" s="42"/>
      <c r="F743" s="616" t="s">
        <v>503</v>
      </c>
      <c r="G743" s="617">
        <v>4</v>
      </c>
      <c r="H743" s="105" t="s">
        <v>36</v>
      </c>
      <c r="I743" s="618">
        <v>30</v>
      </c>
      <c r="J743" s="619">
        <f t="shared" si="1397"/>
        <v>120</v>
      </c>
      <c r="K743" s="617"/>
      <c r="L743" s="249" t="str">
        <f t="shared" si="1375"/>
        <v>Fire</v>
      </c>
      <c r="M743" s="411"/>
      <c r="N743" s="214">
        <f t="shared" si="1376"/>
        <v>0</v>
      </c>
      <c r="O743" s="213"/>
      <c r="P743" s="249" t="str">
        <f t="shared" si="1377"/>
        <v>Fire</v>
      </c>
      <c r="Q743" s="411"/>
      <c r="R743" s="214">
        <f t="shared" si="1378"/>
        <v>0</v>
      </c>
      <c r="S743" s="213"/>
      <c r="T743" s="249" t="str">
        <f t="shared" si="1379"/>
        <v>Fire</v>
      </c>
      <c r="U743" s="411"/>
      <c r="V743" s="214">
        <f t="shared" si="1380"/>
        <v>0</v>
      </c>
      <c r="W743" s="213"/>
      <c r="X743" s="249" t="str">
        <f t="shared" si="1381"/>
        <v>Fire</v>
      </c>
      <c r="Y743" s="411"/>
      <c r="Z743" s="214">
        <f t="shared" si="1382"/>
        <v>0</v>
      </c>
      <c r="AA743" s="213"/>
      <c r="AB743" s="249" t="str">
        <f t="shared" si="1383"/>
        <v>Fire</v>
      </c>
      <c r="AC743" s="411"/>
      <c r="AD743" s="214">
        <f t="shared" si="1384"/>
        <v>0</v>
      </c>
      <c r="AE743" s="213"/>
      <c r="AF743" s="249" t="str">
        <f t="shared" si="1385"/>
        <v>Fire</v>
      </c>
      <c r="AG743" s="411"/>
      <c r="AH743" s="214">
        <f t="shared" si="1386"/>
        <v>0</v>
      </c>
      <c r="AI743" s="213"/>
      <c r="AJ743" s="249" t="str">
        <f t="shared" si="1387"/>
        <v>Fire</v>
      </c>
      <c r="AK743" s="411"/>
      <c r="AL743" s="214">
        <f t="shared" si="1388"/>
        <v>0</v>
      </c>
      <c r="AM743" s="213"/>
      <c r="AN743" s="249" t="str">
        <f t="shared" si="1389"/>
        <v>Fire</v>
      </c>
      <c r="AO743" s="411"/>
      <c r="AP743" s="214">
        <f t="shared" si="1390"/>
        <v>0</v>
      </c>
      <c r="AQ743" s="213"/>
      <c r="AR743" s="249" t="str">
        <f t="shared" si="1391"/>
        <v>Fire</v>
      </c>
      <c r="AS743" s="411"/>
      <c r="AT743" s="214">
        <f t="shared" si="1392"/>
        <v>0</v>
      </c>
      <c r="AU743" s="213"/>
      <c r="AV743" s="249" t="str">
        <f t="shared" si="1393"/>
        <v>Fire</v>
      </c>
      <c r="AW743" s="411"/>
      <c r="AX743" s="214">
        <f t="shared" si="1394"/>
        <v>0</v>
      </c>
      <c r="AY743" s="213"/>
      <c r="AZ743" s="249" t="str">
        <f t="shared" si="1395"/>
        <v>Fire</v>
      </c>
      <c r="BA743" s="618"/>
      <c r="BB743" s="620">
        <f>AY743*BA743</f>
        <v>0</v>
      </c>
      <c r="BC743" s="34"/>
      <c r="BD743" s="622">
        <f t="shared" si="1396"/>
        <v>120</v>
      </c>
      <c r="BE743" s="623"/>
      <c r="BF743" s="622"/>
      <c r="BG743" s="623"/>
      <c r="BH743" s="622"/>
      <c r="BI743" s="623"/>
      <c r="BJ743" s="622"/>
      <c r="BK743" s="623"/>
      <c r="BL743" s="622"/>
      <c r="BM743" s="131"/>
      <c r="BN743" s="622"/>
    </row>
    <row r="744" spans="1:69" s="409" customFormat="1" x14ac:dyDescent="0.2">
      <c r="A744" s="170"/>
      <c r="B744" s="128"/>
      <c r="C744" s="494"/>
      <c r="D744" s="42"/>
      <c r="E744" s="42"/>
      <c r="F744" s="636" t="s">
        <v>504</v>
      </c>
      <c r="G744" s="617">
        <v>4</v>
      </c>
      <c r="H744" s="105" t="s">
        <v>36</v>
      </c>
      <c r="I744" s="618">
        <v>85</v>
      </c>
      <c r="J744" s="619">
        <f t="shared" si="1397"/>
        <v>340</v>
      </c>
      <c r="K744" s="637"/>
      <c r="L744" s="52"/>
      <c r="M744" s="500"/>
      <c r="N744" s="227"/>
      <c r="O744" s="501"/>
      <c r="P744" s="52"/>
      <c r="Q744" s="499"/>
      <c r="R744" s="227"/>
      <c r="S744" s="501"/>
      <c r="T744" s="52"/>
      <c r="U744" s="499"/>
      <c r="V744" s="227"/>
      <c r="W744" s="501"/>
      <c r="X744" s="52"/>
      <c r="Y744" s="499"/>
      <c r="Z744" s="227"/>
      <c r="AA744" s="501"/>
      <c r="AB744" s="52"/>
      <c r="AC744" s="499"/>
      <c r="AD744" s="227"/>
      <c r="AE744" s="501"/>
      <c r="AF744" s="52"/>
      <c r="AG744" s="499"/>
      <c r="AH744" s="227"/>
      <c r="AI744" s="501"/>
      <c r="AJ744" s="52"/>
      <c r="AK744" s="499"/>
      <c r="AL744" s="227"/>
      <c r="AM744" s="501"/>
      <c r="AN744" s="52"/>
      <c r="AO744" s="499"/>
      <c r="AP744" s="227"/>
      <c r="AQ744" s="501"/>
      <c r="AR744" s="52"/>
      <c r="AS744" s="499"/>
      <c r="AT744" s="227"/>
      <c r="AU744" s="501"/>
      <c r="AV744" s="52"/>
      <c r="AW744" s="499"/>
      <c r="AX744" s="227"/>
      <c r="AY744" s="501"/>
      <c r="AZ744" s="52"/>
      <c r="BA744" s="638"/>
      <c r="BB744" s="620"/>
      <c r="BC744" s="34"/>
      <c r="BD744" s="622">
        <f t="shared" si="1396"/>
        <v>340</v>
      </c>
      <c r="BE744" s="623"/>
      <c r="BF744" s="622"/>
      <c r="BG744" s="623"/>
      <c r="BH744" s="622"/>
      <c r="BI744" s="623"/>
      <c r="BJ744" s="622"/>
      <c r="BK744" s="623"/>
      <c r="BL744" s="622"/>
      <c r="BM744" s="131"/>
      <c r="BN744" s="622"/>
    </row>
    <row r="745" spans="1:69" x14ac:dyDescent="0.2">
      <c r="A745" s="170"/>
      <c r="B745" s="128"/>
      <c r="C745" s="48"/>
      <c r="D745" s="43"/>
      <c r="E745" s="43"/>
      <c r="F745" s="624"/>
      <c r="G745" s="581"/>
      <c r="H745" s="582"/>
      <c r="I745" s="104" t="s">
        <v>132</v>
      </c>
      <c r="J745" s="634">
        <f>SUM(J736:J744)</f>
        <v>3970</v>
      </c>
      <c r="K745" s="581"/>
      <c r="L745" s="582"/>
      <c r="M745" s="104" t="s">
        <v>118</v>
      </c>
      <c r="N745" s="619">
        <f>SUM(N736:N743)</f>
        <v>0</v>
      </c>
      <c r="O745" s="581"/>
      <c r="P745" s="582"/>
      <c r="Q745" s="625" t="s">
        <v>119</v>
      </c>
      <c r="R745" s="619">
        <f>SUM(R736:R743)</f>
        <v>0</v>
      </c>
      <c r="S745" s="581"/>
      <c r="T745" s="582"/>
      <c r="U745" s="625" t="s">
        <v>120</v>
      </c>
      <c r="V745" s="619">
        <f>SUM(V736:V743)</f>
        <v>0</v>
      </c>
      <c r="W745" s="581"/>
      <c r="X745" s="582"/>
      <c r="Y745" s="625" t="s">
        <v>121</v>
      </c>
      <c r="Z745" s="619">
        <f>SUM(Z736:Z743)</f>
        <v>0</v>
      </c>
      <c r="AA745" s="581"/>
      <c r="AB745" s="582"/>
      <c r="AC745" s="625" t="s">
        <v>122</v>
      </c>
      <c r="AD745" s="619">
        <f>SUM(AD736:AD743)</f>
        <v>0</v>
      </c>
      <c r="AE745" s="581"/>
      <c r="AF745" s="582"/>
      <c r="AG745" s="625" t="s">
        <v>123</v>
      </c>
      <c r="AH745" s="619">
        <f>SUM(AH736:AH743)</f>
        <v>0</v>
      </c>
      <c r="AI745" s="581"/>
      <c r="AJ745" s="582"/>
      <c r="AK745" s="625" t="s">
        <v>124</v>
      </c>
      <c r="AL745" s="619">
        <f>SUM(AL736:AL743)</f>
        <v>0</v>
      </c>
      <c r="AM745" s="581"/>
      <c r="AN745" s="582"/>
      <c r="AO745" s="625" t="s">
        <v>125</v>
      </c>
      <c r="AP745" s="619">
        <f>SUM(AP736:AP743)</f>
        <v>0</v>
      </c>
      <c r="AQ745" s="581"/>
      <c r="AR745" s="582"/>
      <c r="AS745" s="625" t="s">
        <v>126</v>
      </c>
      <c r="AT745" s="619">
        <f>SUM(AT736:AT743)</f>
        <v>0</v>
      </c>
      <c r="AU745" s="581"/>
      <c r="AV745" s="582"/>
      <c r="AW745" s="625" t="s">
        <v>127</v>
      </c>
      <c r="AX745" s="619">
        <f>SUM(AX736:AX743)</f>
        <v>0</v>
      </c>
      <c r="AY745" s="581"/>
      <c r="AZ745" s="582"/>
      <c r="BA745" s="625" t="s">
        <v>128</v>
      </c>
      <c r="BB745" s="620">
        <f>SUM(BB736:BB743)</f>
        <v>0</v>
      </c>
      <c r="BC745" s="34"/>
      <c r="BD745" s="57">
        <f>SUM(BD736:BD744)</f>
        <v>3970</v>
      </c>
      <c r="BE745" s="608"/>
      <c r="BF745" s="626">
        <f>SUM(BF736:BF744)</f>
        <v>0</v>
      </c>
      <c r="BG745" s="608"/>
      <c r="BH745" s="626">
        <f>SUM(BH736:BH744)</f>
        <v>0</v>
      </c>
      <c r="BI745" s="608"/>
      <c r="BJ745" s="57">
        <f>SUM(BJ736:BJ744)</f>
        <v>0</v>
      </c>
      <c r="BK745" s="608"/>
      <c r="BL745" s="57">
        <v>3110</v>
      </c>
      <c r="BM745" s="131"/>
      <c r="BN745" s="57">
        <f>SUM(BN736:BN743)</f>
        <v>0</v>
      </c>
    </row>
    <row r="746" spans="1:69" s="27" customFormat="1" ht="5.0999999999999996" customHeight="1" x14ac:dyDescent="0.2">
      <c r="A746" s="170"/>
      <c r="B746" s="128"/>
      <c r="C746" s="32"/>
      <c r="F746" s="51"/>
      <c r="G746" s="226"/>
      <c r="H746" s="52"/>
      <c r="I746" s="154"/>
      <c r="J746" s="227"/>
      <c r="K746" s="226"/>
      <c r="L746" s="52"/>
      <c r="M746" s="154"/>
      <c r="N746" s="227"/>
      <c r="O746" s="226"/>
      <c r="P746" s="52"/>
      <c r="Q746" s="154"/>
      <c r="R746" s="227"/>
      <c r="S746" s="226"/>
      <c r="T746" s="52"/>
      <c r="U746" s="154"/>
      <c r="V746" s="227"/>
      <c r="W746" s="226"/>
      <c r="X746" s="52"/>
      <c r="Y746" s="154"/>
      <c r="Z746" s="227"/>
      <c r="AA746" s="226"/>
      <c r="AB746" s="52"/>
      <c r="AC746" s="154"/>
      <c r="AD746" s="227"/>
      <c r="AE746" s="226"/>
      <c r="AF746" s="52"/>
      <c r="AG746" s="154"/>
      <c r="AH746" s="227"/>
      <c r="AI746" s="226"/>
      <c r="AJ746" s="52"/>
      <c r="AK746" s="154"/>
      <c r="AL746" s="227"/>
      <c r="AM746" s="226"/>
      <c r="AN746" s="52"/>
      <c r="AO746" s="154"/>
      <c r="AP746" s="227"/>
      <c r="AQ746" s="226"/>
      <c r="AR746" s="52"/>
      <c r="AS746" s="154"/>
      <c r="AT746" s="227"/>
      <c r="AU746" s="226"/>
      <c r="AV746" s="52"/>
      <c r="AW746" s="154"/>
      <c r="AX746" s="227"/>
      <c r="AY746" s="226"/>
      <c r="AZ746" s="52"/>
      <c r="BA746" s="154"/>
      <c r="BB746" s="267"/>
      <c r="BC746" s="34"/>
      <c r="BD746" s="608"/>
      <c r="BE746" s="608"/>
      <c r="BF746" s="608"/>
      <c r="BG746" s="608"/>
      <c r="BH746" s="608"/>
      <c r="BI746" s="608"/>
      <c r="BJ746" s="608"/>
      <c r="BK746" s="608"/>
      <c r="BL746" s="608"/>
      <c r="BM746" s="131"/>
      <c r="BN746" s="608"/>
    </row>
    <row r="747" spans="1:69" x14ac:dyDescent="0.2">
      <c r="A747" s="170"/>
      <c r="B747" s="128"/>
      <c r="C747" s="614">
        <f>'General Fund Budget Summary'!A167</f>
        <v>60040</v>
      </c>
      <c r="D747" s="614"/>
      <c r="E747" s="614" t="str">
        <f>'General Fund Budget Summary'!C167</f>
        <v>SCBA/Compressor Maintenance</v>
      </c>
      <c r="F747" s="616" t="s">
        <v>197</v>
      </c>
      <c r="G747" s="617">
        <v>1</v>
      </c>
      <c r="H747" s="105" t="s">
        <v>36</v>
      </c>
      <c r="I747" s="618">
        <v>629</v>
      </c>
      <c r="J747" s="619">
        <f>I747*G747</f>
        <v>629</v>
      </c>
      <c r="K747" s="617">
        <v>1</v>
      </c>
      <c r="L747" s="248" t="str">
        <f>H747</f>
        <v>Fire</v>
      </c>
      <c r="M747" s="410">
        <v>629</v>
      </c>
      <c r="N747" s="212">
        <f>M747*K747</f>
        <v>629</v>
      </c>
      <c r="O747" s="211">
        <v>1</v>
      </c>
      <c r="P747" s="248" t="str">
        <f>L747</f>
        <v>Fire</v>
      </c>
      <c r="Q747" s="410">
        <v>629</v>
      </c>
      <c r="R747" s="212">
        <f>Q747*O747</f>
        <v>629</v>
      </c>
      <c r="S747" s="211">
        <v>1</v>
      </c>
      <c r="T747" s="248" t="str">
        <f>P747</f>
        <v>Fire</v>
      </c>
      <c r="U747" s="410">
        <v>629</v>
      </c>
      <c r="V747" s="212">
        <f>U747*S747</f>
        <v>629</v>
      </c>
      <c r="W747" s="211">
        <v>1</v>
      </c>
      <c r="X747" s="248" t="str">
        <f>T747</f>
        <v>Fire</v>
      </c>
      <c r="Y747" s="410">
        <v>629</v>
      </c>
      <c r="Z747" s="212">
        <f>Y747*W747</f>
        <v>629</v>
      </c>
      <c r="AA747" s="211">
        <v>1</v>
      </c>
      <c r="AB747" s="248" t="str">
        <f>X747</f>
        <v>Fire</v>
      </c>
      <c r="AC747" s="410">
        <v>629</v>
      </c>
      <c r="AD747" s="212">
        <f>AC747*AA747</f>
        <v>629</v>
      </c>
      <c r="AE747" s="211">
        <v>1</v>
      </c>
      <c r="AF747" s="248" t="str">
        <f>AB747</f>
        <v>Fire</v>
      </c>
      <c r="AG747" s="410">
        <v>629</v>
      </c>
      <c r="AH747" s="212">
        <f>AG747*AE747</f>
        <v>629</v>
      </c>
      <c r="AI747" s="211">
        <v>1</v>
      </c>
      <c r="AJ747" s="248" t="str">
        <f>AF747</f>
        <v>Fire</v>
      </c>
      <c r="AK747" s="410">
        <v>629</v>
      </c>
      <c r="AL747" s="212">
        <f>AK747*AI747</f>
        <v>629</v>
      </c>
      <c r="AM747" s="211">
        <v>1</v>
      </c>
      <c r="AN747" s="248" t="str">
        <f>AJ747</f>
        <v>Fire</v>
      </c>
      <c r="AO747" s="410">
        <v>629</v>
      </c>
      <c r="AP747" s="212">
        <f>AO747*AM747</f>
        <v>629</v>
      </c>
      <c r="AQ747" s="211">
        <v>1</v>
      </c>
      <c r="AR747" s="248" t="str">
        <f>AN747</f>
        <v>Fire</v>
      </c>
      <c r="AS747" s="410">
        <v>629</v>
      </c>
      <c r="AT747" s="212">
        <f>AS747*AQ747</f>
        <v>629</v>
      </c>
      <c r="AU747" s="211">
        <v>1</v>
      </c>
      <c r="AV747" s="248" t="str">
        <f>AR747</f>
        <v>Fire</v>
      </c>
      <c r="AW747" s="410">
        <v>629</v>
      </c>
      <c r="AX747" s="212">
        <f>AW747*AU747</f>
        <v>629</v>
      </c>
      <c r="AY747" s="211">
        <v>1</v>
      </c>
      <c r="AZ747" s="248" t="str">
        <f>AV747</f>
        <v>Fire</v>
      </c>
      <c r="BA747" s="410">
        <v>629</v>
      </c>
      <c r="BB747" s="620">
        <f>BA747*AY747</f>
        <v>629</v>
      </c>
      <c r="BC747" s="34"/>
      <c r="BD747" s="621">
        <f>SUM(BB747,AX747,AT747,AP747,AL747,AH747,AD747,Z747,R747,N747,J747,V747,)</f>
        <v>7548</v>
      </c>
      <c r="BE747" s="608"/>
      <c r="BF747" s="721">
        <v>4403</v>
      </c>
      <c r="BG747" s="608"/>
      <c r="BH747" s="721">
        <v>6145</v>
      </c>
      <c r="BI747" s="608"/>
      <c r="BJ747" s="621">
        <f>SUM(BF747,BH747)</f>
        <v>10548</v>
      </c>
      <c r="BK747" s="608"/>
      <c r="BL747" s="621">
        <v>10548</v>
      </c>
      <c r="BM747" s="131"/>
      <c r="BN747" s="621">
        <v>10736.13</v>
      </c>
      <c r="BP747" s="717"/>
    </row>
    <row r="748" spans="1:69" x14ac:dyDescent="0.2">
      <c r="A748" s="170"/>
      <c r="B748" s="128"/>
      <c r="C748" s="41"/>
      <c r="D748" s="42"/>
      <c r="E748" s="461"/>
      <c r="F748" s="616" t="s">
        <v>198</v>
      </c>
      <c r="G748" s="617">
        <v>10</v>
      </c>
      <c r="H748" s="105" t="s">
        <v>36</v>
      </c>
      <c r="I748" s="618">
        <v>330</v>
      </c>
      <c r="J748" s="619">
        <f>I748*G748</f>
        <v>3300</v>
      </c>
      <c r="K748" s="617"/>
      <c r="L748" s="594" t="str">
        <f>H748</f>
        <v>Fire</v>
      </c>
      <c r="M748" s="592"/>
      <c r="N748" s="593">
        <f>M748*K748</f>
        <v>0</v>
      </c>
      <c r="O748" s="590"/>
      <c r="P748" s="594" t="str">
        <f>L748</f>
        <v>Fire</v>
      </c>
      <c r="Q748" s="592"/>
      <c r="R748" s="593">
        <f>Q748*O748</f>
        <v>0</v>
      </c>
      <c r="S748" s="590"/>
      <c r="T748" s="594" t="str">
        <f>P748</f>
        <v>Fire</v>
      </c>
      <c r="U748" s="592"/>
      <c r="V748" s="593">
        <f>U748*S748</f>
        <v>0</v>
      </c>
      <c r="W748" s="590"/>
      <c r="X748" s="594" t="str">
        <f>T748</f>
        <v>Fire</v>
      </c>
      <c r="Y748" s="592"/>
      <c r="Z748" s="593">
        <f>Y748*W748</f>
        <v>0</v>
      </c>
      <c r="AA748" s="590"/>
      <c r="AB748" s="594" t="str">
        <f>X748</f>
        <v>Fire</v>
      </c>
      <c r="AC748" s="592"/>
      <c r="AD748" s="593">
        <f>AC748*AA748</f>
        <v>0</v>
      </c>
      <c r="AE748" s="590"/>
      <c r="AF748" s="594" t="str">
        <f>AB748</f>
        <v>Fire</v>
      </c>
      <c r="AG748" s="592"/>
      <c r="AH748" s="593">
        <f>AG748*AE748</f>
        <v>0</v>
      </c>
      <c r="AI748" s="590"/>
      <c r="AJ748" s="594" t="str">
        <f>AF748</f>
        <v>Fire</v>
      </c>
      <c r="AK748" s="592"/>
      <c r="AL748" s="593">
        <f>AK748*AI748</f>
        <v>0</v>
      </c>
      <c r="AM748" s="590"/>
      <c r="AN748" s="594" t="str">
        <f>AJ748</f>
        <v>Fire</v>
      </c>
      <c r="AO748" s="592"/>
      <c r="AP748" s="593">
        <f>AO748*AM748</f>
        <v>0</v>
      </c>
      <c r="AQ748" s="590"/>
      <c r="AR748" s="594" t="str">
        <f>AN748</f>
        <v>Fire</v>
      </c>
      <c r="AS748" s="592"/>
      <c r="AT748" s="593">
        <f>AS748*AQ748</f>
        <v>0</v>
      </c>
      <c r="AU748" s="590"/>
      <c r="AV748" s="594" t="str">
        <f>AR748</f>
        <v>Fire</v>
      </c>
      <c r="AW748" s="592"/>
      <c r="AX748" s="593">
        <f>AW748*AU748</f>
        <v>0</v>
      </c>
      <c r="AY748" s="590"/>
      <c r="AZ748" s="594" t="str">
        <f>AV748</f>
        <v>Fire</v>
      </c>
      <c r="BA748" s="618"/>
      <c r="BB748" s="620">
        <f>BA748*AY748</f>
        <v>0</v>
      </c>
      <c r="BC748" s="34"/>
      <c r="BD748" s="622">
        <f>SUM(BB748,AX748,AT748,AP748,AL748,AH748,AD748,Z748,R748,N748,J748,V748,)</f>
        <v>3300</v>
      </c>
      <c r="BE748" s="623"/>
      <c r="BF748" s="622">
        <v>0</v>
      </c>
      <c r="BG748" s="623"/>
      <c r="BH748" s="622">
        <v>0</v>
      </c>
      <c r="BI748" s="623"/>
      <c r="BJ748" s="622"/>
      <c r="BK748" s="623"/>
      <c r="BL748" s="622"/>
      <c r="BM748" s="131"/>
      <c r="BN748" s="622"/>
    </row>
    <row r="749" spans="1:69" x14ac:dyDescent="0.2">
      <c r="A749" s="170"/>
      <c r="B749" s="128"/>
      <c r="C749" s="41"/>
      <c r="D749" s="42"/>
      <c r="E749" s="42"/>
      <c r="F749" s="616"/>
      <c r="G749" s="617"/>
      <c r="H749" s="105"/>
      <c r="I749" s="618"/>
      <c r="J749" s="619">
        <f>I749*G749</f>
        <v>0</v>
      </c>
      <c r="K749" s="617"/>
      <c r="L749" s="249">
        <f>H749</f>
        <v>0</v>
      </c>
      <c r="M749" s="411"/>
      <c r="N749" s="214">
        <f>M749*K749</f>
        <v>0</v>
      </c>
      <c r="O749" s="213"/>
      <c r="P749" s="249">
        <f>L749</f>
        <v>0</v>
      </c>
      <c r="Q749" s="411"/>
      <c r="R749" s="214">
        <f>Q749*O749</f>
        <v>0</v>
      </c>
      <c r="S749" s="213"/>
      <c r="T749" s="249">
        <f>P749</f>
        <v>0</v>
      </c>
      <c r="U749" s="411"/>
      <c r="V749" s="214">
        <f>U749*S749</f>
        <v>0</v>
      </c>
      <c r="W749" s="213"/>
      <c r="X749" s="249">
        <f>T749</f>
        <v>0</v>
      </c>
      <c r="Y749" s="411"/>
      <c r="Z749" s="214">
        <f>Y749*W749</f>
        <v>0</v>
      </c>
      <c r="AA749" s="213"/>
      <c r="AB749" s="249">
        <f>X749</f>
        <v>0</v>
      </c>
      <c r="AC749" s="411"/>
      <c r="AD749" s="214">
        <f>AC749*AA749</f>
        <v>0</v>
      </c>
      <c r="AE749" s="213"/>
      <c r="AF749" s="249">
        <f>AB749</f>
        <v>0</v>
      </c>
      <c r="AG749" s="411"/>
      <c r="AH749" s="214">
        <f>AG749*AE749</f>
        <v>0</v>
      </c>
      <c r="AI749" s="213"/>
      <c r="AJ749" s="249">
        <f>AF749</f>
        <v>0</v>
      </c>
      <c r="AK749" s="411"/>
      <c r="AL749" s="214">
        <f>AK749*AI749</f>
        <v>0</v>
      </c>
      <c r="AM749" s="213"/>
      <c r="AN749" s="249">
        <f>AJ749</f>
        <v>0</v>
      </c>
      <c r="AO749" s="411"/>
      <c r="AP749" s="214">
        <f>AO749*AM749</f>
        <v>0</v>
      </c>
      <c r="AQ749" s="213"/>
      <c r="AR749" s="249">
        <f>AN749</f>
        <v>0</v>
      </c>
      <c r="AS749" s="411"/>
      <c r="AT749" s="214">
        <f>AS749*AQ749</f>
        <v>0</v>
      </c>
      <c r="AU749" s="213"/>
      <c r="AV749" s="249">
        <f>AR749</f>
        <v>0</v>
      </c>
      <c r="AW749" s="411"/>
      <c r="AX749" s="214">
        <f>AW749*AU749</f>
        <v>0</v>
      </c>
      <c r="AY749" s="213"/>
      <c r="AZ749" s="249">
        <f>AV749</f>
        <v>0</v>
      </c>
      <c r="BA749" s="618"/>
      <c r="BB749" s="620">
        <f>BA749*AY749</f>
        <v>0</v>
      </c>
      <c r="BC749" s="34"/>
      <c r="BD749" s="622">
        <f>SUM(BB749,AX749,AT749,AP749,AL749,AH749,AD749,Z749,R749,N749,J749,V749,)</f>
        <v>0</v>
      </c>
      <c r="BE749" s="623"/>
      <c r="BF749" s="711"/>
      <c r="BG749" s="623"/>
      <c r="BH749" s="711"/>
      <c r="BI749" s="623"/>
      <c r="BJ749" s="622">
        <v>0</v>
      </c>
      <c r="BK749" s="623"/>
      <c r="BL749" s="622">
        <v>0</v>
      </c>
      <c r="BM749" s="131"/>
      <c r="BN749" s="622"/>
      <c r="BP749" s="717"/>
    </row>
    <row r="750" spans="1:69" x14ac:dyDescent="0.2">
      <c r="A750" s="170"/>
      <c r="B750" s="128"/>
      <c r="C750" s="41"/>
      <c r="D750" s="42"/>
      <c r="E750" s="42"/>
      <c r="F750" s="616"/>
      <c r="G750" s="617"/>
      <c r="H750" s="106"/>
      <c r="I750" s="618"/>
      <c r="J750" s="619">
        <f>G750*I750</f>
        <v>0</v>
      </c>
      <c r="K750" s="617"/>
      <c r="L750" s="249">
        <f>H750</f>
        <v>0</v>
      </c>
      <c r="M750" s="411"/>
      <c r="N750" s="214">
        <f>M750*K750</f>
        <v>0</v>
      </c>
      <c r="O750" s="213"/>
      <c r="P750" s="249">
        <f>L750</f>
        <v>0</v>
      </c>
      <c r="Q750" s="411"/>
      <c r="R750" s="214">
        <f>Q750*O750</f>
        <v>0</v>
      </c>
      <c r="S750" s="213"/>
      <c r="T750" s="249">
        <f>P750</f>
        <v>0</v>
      </c>
      <c r="U750" s="411"/>
      <c r="V750" s="214">
        <f>U750*S750</f>
        <v>0</v>
      </c>
      <c r="W750" s="213"/>
      <c r="X750" s="249">
        <f>T750</f>
        <v>0</v>
      </c>
      <c r="Y750" s="411"/>
      <c r="Z750" s="214">
        <f>Y750*W750</f>
        <v>0</v>
      </c>
      <c r="AA750" s="213"/>
      <c r="AB750" s="249">
        <f>X750</f>
        <v>0</v>
      </c>
      <c r="AC750" s="411"/>
      <c r="AD750" s="214">
        <f>AC750*AA750</f>
        <v>0</v>
      </c>
      <c r="AE750" s="213"/>
      <c r="AF750" s="249">
        <f>AB750</f>
        <v>0</v>
      </c>
      <c r="AG750" s="411"/>
      <c r="AH750" s="214">
        <f>AG750*AE750</f>
        <v>0</v>
      </c>
      <c r="AI750" s="213"/>
      <c r="AJ750" s="249">
        <f>AF750</f>
        <v>0</v>
      </c>
      <c r="AK750" s="411"/>
      <c r="AL750" s="214">
        <f>AK750*AI750</f>
        <v>0</v>
      </c>
      <c r="AM750" s="213"/>
      <c r="AN750" s="249">
        <f>AJ750</f>
        <v>0</v>
      </c>
      <c r="AO750" s="411"/>
      <c r="AP750" s="214">
        <f>AO750*AM750</f>
        <v>0</v>
      </c>
      <c r="AQ750" s="213"/>
      <c r="AR750" s="249">
        <f>AN750</f>
        <v>0</v>
      </c>
      <c r="AS750" s="411"/>
      <c r="AT750" s="214">
        <f>AS750*AQ750</f>
        <v>0</v>
      </c>
      <c r="AU750" s="213"/>
      <c r="AV750" s="249">
        <f>AR750</f>
        <v>0</v>
      </c>
      <c r="AW750" s="411"/>
      <c r="AX750" s="214">
        <f>AW750*AU750</f>
        <v>0</v>
      </c>
      <c r="AY750" s="213"/>
      <c r="AZ750" s="249">
        <f>AV750</f>
        <v>0</v>
      </c>
      <c r="BA750" s="618"/>
      <c r="BB750" s="620">
        <f>AY750*BA750</f>
        <v>0</v>
      </c>
      <c r="BC750" s="34"/>
      <c r="BD750" s="622">
        <f>SUM(BB750,AX750,AT750,AP750,AL750,AH750,AD750,Z750,R750,N750,J750,V750,)</f>
        <v>0</v>
      </c>
      <c r="BE750" s="623"/>
      <c r="BF750" s="622"/>
      <c r="BG750" s="623"/>
      <c r="BH750" s="622"/>
      <c r="BI750" s="623"/>
      <c r="BJ750" s="622">
        <v>0</v>
      </c>
      <c r="BK750" s="623"/>
      <c r="BL750" s="622">
        <v>0</v>
      </c>
      <c r="BM750" s="131"/>
      <c r="BN750" s="622"/>
      <c r="BP750" s="717"/>
    </row>
    <row r="751" spans="1:69" ht="12.75" customHeight="1" x14ac:dyDescent="0.2">
      <c r="A751" s="170"/>
      <c r="B751" s="128"/>
      <c r="C751" s="48"/>
      <c r="D751" s="43"/>
      <c r="E751" s="43"/>
      <c r="F751" s="624"/>
      <c r="G751" s="581"/>
      <c r="H751" s="582"/>
      <c r="I751" s="104" t="s">
        <v>132</v>
      </c>
      <c r="J751" s="634">
        <f>SUM(J747:J750)</f>
        <v>3929</v>
      </c>
      <c r="K751" s="581"/>
      <c r="L751" s="582"/>
      <c r="M751" s="104" t="s">
        <v>118</v>
      </c>
      <c r="N751" s="619">
        <f>SUM(N747:N750)</f>
        <v>629</v>
      </c>
      <c r="O751" s="581"/>
      <c r="P751" s="582"/>
      <c r="Q751" s="625" t="s">
        <v>119</v>
      </c>
      <c r="R751" s="619">
        <f>SUM(R747:R750)</f>
        <v>629</v>
      </c>
      <c r="S751" s="581"/>
      <c r="T751" s="582"/>
      <c r="U751" s="625" t="s">
        <v>120</v>
      </c>
      <c r="V751" s="619">
        <f>SUM(V747:V750)</f>
        <v>629</v>
      </c>
      <c r="W751" s="581"/>
      <c r="X751" s="582"/>
      <c r="Y751" s="625" t="s">
        <v>121</v>
      </c>
      <c r="Z751" s="619">
        <f>SUM(Z747:Z750)</f>
        <v>629</v>
      </c>
      <c r="AA751" s="581"/>
      <c r="AB751" s="582"/>
      <c r="AC751" s="625" t="s">
        <v>122</v>
      </c>
      <c r="AD751" s="619">
        <f>SUM(AD747:AD750)</f>
        <v>629</v>
      </c>
      <c r="AE751" s="581"/>
      <c r="AF751" s="582"/>
      <c r="AG751" s="625" t="s">
        <v>123</v>
      </c>
      <c r="AH751" s="619">
        <f>SUM(AH747:AH750)</f>
        <v>629</v>
      </c>
      <c r="AI751" s="581"/>
      <c r="AJ751" s="582"/>
      <c r="AK751" s="625" t="s">
        <v>124</v>
      </c>
      <c r="AL751" s="619">
        <f>SUM(AL747:AL750)</f>
        <v>629</v>
      </c>
      <c r="AM751" s="581"/>
      <c r="AN751" s="582"/>
      <c r="AO751" s="625" t="s">
        <v>125</v>
      </c>
      <c r="AP751" s="619">
        <f>SUM(AP747:AP750)</f>
        <v>629</v>
      </c>
      <c r="AQ751" s="581"/>
      <c r="AR751" s="582"/>
      <c r="AS751" s="625" t="s">
        <v>126</v>
      </c>
      <c r="AT751" s="619">
        <f>SUM(AT747:AT750)</f>
        <v>629</v>
      </c>
      <c r="AU751" s="581"/>
      <c r="AV751" s="582"/>
      <c r="AW751" s="625" t="s">
        <v>127</v>
      </c>
      <c r="AX751" s="619">
        <f>SUM(AX747:AX750)</f>
        <v>629</v>
      </c>
      <c r="AY751" s="581"/>
      <c r="AZ751" s="582"/>
      <c r="BA751" s="625" t="s">
        <v>128</v>
      </c>
      <c r="BB751" s="620">
        <f>SUM(BB747:BB750)</f>
        <v>629</v>
      </c>
      <c r="BC751" s="34"/>
      <c r="BD751" s="57">
        <f>SUM(BD747:BD750)</f>
        <v>10848</v>
      </c>
      <c r="BE751" s="608"/>
      <c r="BF751" s="57">
        <f>SUM(BF747:BF750)</f>
        <v>4403</v>
      </c>
      <c r="BG751" s="608"/>
      <c r="BH751" s="57">
        <f>SUM(BH747:BH750)</f>
        <v>6145</v>
      </c>
      <c r="BI751" s="608"/>
      <c r="BJ751" s="57">
        <f>SUM(BJ747:BJ750)</f>
        <v>10548</v>
      </c>
      <c r="BK751" s="608"/>
      <c r="BL751" s="57">
        <v>10548</v>
      </c>
      <c r="BM751" s="131"/>
      <c r="BN751" s="57">
        <f>SUM(BN747:BN750)</f>
        <v>10736.13</v>
      </c>
    </row>
    <row r="752" spans="1:69" s="27" customFormat="1" ht="5.0999999999999996" customHeight="1" x14ac:dyDescent="0.2">
      <c r="A752" s="170"/>
      <c r="B752" s="128"/>
      <c r="C752" s="32"/>
      <c r="F752" s="51"/>
      <c r="G752" s="226"/>
      <c r="H752" s="52"/>
      <c r="I752" s="154"/>
      <c r="J752" s="227"/>
      <c r="K752" s="226"/>
      <c r="L752" s="52"/>
      <c r="M752" s="154"/>
      <c r="N752" s="227"/>
      <c r="O752" s="226"/>
      <c r="P752" s="52"/>
      <c r="Q752" s="154"/>
      <c r="R752" s="227"/>
      <c r="S752" s="226"/>
      <c r="T752" s="52"/>
      <c r="U752" s="154"/>
      <c r="V752" s="227"/>
      <c r="W752" s="226"/>
      <c r="X752" s="52"/>
      <c r="Y752" s="154"/>
      <c r="Z752" s="227"/>
      <c r="AA752" s="226"/>
      <c r="AB752" s="52"/>
      <c r="AC752" s="154"/>
      <c r="AD752" s="227"/>
      <c r="AE752" s="226"/>
      <c r="AF752" s="52"/>
      <c r="AG752" s="154"/>
      <c r="AH752" s="227"/>
      <c r="AI752" s="226"/>
      <c r="AJ752" s="52"/>
      <c r="AK752" s="154"/>
      <c r="AL752" s="227"/>
      <c r="AM752" s="226"/>
      <c r="AN752" s="52"/>
      <c r="AO752" s="154"/>
      <c r="AP752" s="227"/>
      <c r="AQ752" s="226"/>
      <c r="AR752" s="52"/>
      <c r="AS752" s="154"/>
      <c r="AT752" s="227"/>
      <c r="AU752" s="226"/>
      <c r="AV752" s="52"/>
      <c r="AW752" s="154"/>
      <c r="AX752" s="227"/>
      <c r="AY752" s="226"/>
      <c r="AZ752" s="52"/>
      <c r="BA752" s="154"/>
      <c r="BB752" s="267"/>
      <c r="BC752" s="34"/>
      <c r="BD752" s="608"/>
      <c r="BE752" s="608"/>
      <c r="BF752" s="608"/>
      <c r="BG752" s="608"/>
      <c r="BH752" s="608"/>
      <c r="BI752" s="608"/>
      <c r="BJ752" s="608"/>
      <c r="BK752" s="608"/>
      <c r="BL752" s="608"/>
      <c r="BM752" s="131"/>
      <c r="BN752" s="608"/>
    </row>
    <row r="753" spans="1:66" s="409" customFormat="1" ht="12.75" customHeight="1" x14ac:dyDescent="0.2">
      <c r="A753" s="170"/>
      <c r="B753" s="128"/>
      <c r="C753" s="614">
        <f>'General Fund Budget Summary'!A168</f>
        <v>60050</v>
      </c>
      <c r="D753" s="614"/>
      <c r="E753" s="614" t="str">
        <f>'General Fund Budget Summary'!C168</f>
        <v>FD Safety</v>
      </c>
      <c r="F753" s="616" t="s">
        <v>199</v>
      </c>
      <c r="G753" s="617">
        <v>1</v>
      </c>
      <c r="H753" s="105" t="s">
        <v>36</v>
      </c>
      <c r="I753" s="618">
        <v>50</v>
      </c>
      <c r="J753" s="619">
        <f>I753*G753</f>
        <v>50</v>
      </c>
      <c r="K753" s="617"/>
      <c r="L753" s="248" t="str">
        <f>H753</f>
        <v>Fire</v>
      </c>
      <c r="M753" s="410"/>
      <c r="N753" s="212">
        <f>M753*K753</f>
        <v>0</v>
      </c>
      <c r="O753" s="211"/>
      <c r="P753" s="248" t="str">
        <f>L753</f>
        <v>Fire</v>
      </c>
      <c r="Q753" s="410"/>
      <c r="R753" s="212">
        <f>Q753*O753</f>
        <v>0</v>
      </c>
      <c r="S753" s="211"/>
      <c r="T753" s="248" t="str">
        <f>P753</f>
        <v>Fire</v>
      </c>
      <c r="U753" s="410"/>
      <c r="V753" s="212">
        <f>U753*S753</f>
        <v>0</v>
      </c>
      <c r="W753" s="211"/>
      <c r="X753" s="248" t="str">
        <f>T753</f>
        <v>Fire</v>
      </c>
      <c r="Y753" s="410"/>
      <c r="Z753" s="212">
        <f>Y753*W753</f>
        <v>0</v>
      </c>
      <c r="AA753" s="211"/>
      <c r="AB753" s="248" t="str">
        <f>X753</f>
        <v>Fire</v>
      </c>
      <c r="AC753" s="410"/>
      <c r="AD753" s="212">
        <f>AC753*AA753</f>
        <v>0</v>
      </c>
      <c r="AE753" s="211"/>
      <c r="AF753" s="248" t="str">
        <f>AB753</f>
        <v>Fire</v>
      </c>
      <c r="AG753" s="410"/>
      <c r="AH753" s="212">
        <f>AG753*AE753</f>
        <v>0</v>
      </c>
      <c r="AI753" s="211"/>
      <c r="AJ753" s="248" t="str">
        <f>AF753</f>
        <v>Fire</v>
      </c>
      <c r="AK753" s="410"/>
      <c r="AL753" s="212">
        <f>AK753*AI753</f>
        <v>0</v>
      </c>
      <c r="AM753" s="211"/>
      <c r="AN753" s="248" t="str">
        <f>AJ753</f>
        <v>Fire</v>
      </c>
      <c r="AO753" s="410"/>
      <c r="AP753" s="212">
        <f>AO753*AM753</f>
        <v>0</v>
      </c>
      <c r="AQ753" s="211"/>
      <c r="AR753" s="248" t="str">
        <f>AN753</f>
        <v>Fire</v>
      </c>
      <c r="AS753" s="410"/>
      <c r="AT753" s="212">
        <f>AS753*AQ753</f>
        <v>0</v>
      </c>
      <c r="AU753" s="211"/>
      <c r="AV753" s="248" t="str">
        <f>AR753</f>
        <v>Fire</v>
      </c>
      <c r="AW753" s="410"/>
      <c r="AX753" s="212">
        <f>AW753*AU753</f>
        <v>0</v>
      </c>
      <c r="AY753" s="211"/>
      <c r="AZ753" s="248" t="str">
        <f>AV753</f>
        <v>Fire</v>
      </c>
      <c r="BA753" s="618"/>
      <c r="BB753" s="620">
        <f>BA753*AY753</f>
        <v>0</v>
      </c>
      <c r="BC753" s="34"/>
      <c r="BD753" s="621">
        <f>SUM(BB753,AX753,AT753,AP753,AL753,AH753,AD753,Z753,R753,N753,J753,V753,)</f>
        <v>50</v>
      </c>
      <c r="BE753" s="608"/>
      <c r="BF753" s="621">
        <v>0</v>
      </c>
      <c r="BG753" s="608"/>
      <c r="BH753" s="621">
        <v>0</v>
      </c>
      <c r="BI753" s="608"/>
      <c r="BJ753" s="621">
        <f>SUM(BF753,BH753)</f>
        <v>0</v>
      </c>
      <c r="BK753" s="608"/>
      <c r="BL753" s="621">
        <v>100</v>
      </c>
      <c r="BM753" s="131"/>
      <c r="BN753" s="621">
        <v>0</v>
      </c>
    </row>
    <row r="754" spans="1:66" s="409" customFormat="1" x14ac:dyDescent="0.2">
      <c r="A754" s="170"/>
      <c r="B754" s="128"/>
      <c r="C754" s="41"/>
      <c r="D754" s="42"/>
      <c r="E754" s="461"/>
      <c r="F754" s="616" t="s">
        <v>200</v>
      </c>
      <c r="G754" s="617">
        <v>1</v>
      </c>
      <c r="H754" s="105" t="s">
        <v>36</v>
      </c>
      <c r="I754" s="618">
        <v>50</v>
      </c>
      <c r="J754" s="619">
        <f>I754*G754</f>
        <v>50</v>
      </c>
      <c r="K754" s="617"/>
      <c r="L754" s="594" t="str">
        <f>H754</f>
        <v>Fire</v>
      </c>
      <c r="M754" s="592"/>
      <c r="N754" s="593">
        <f>M754*K754</f>
        <v>0</v>
      </c>
      <c r="O754" s="590"/>
      <c r="P754" s="594" t="str">
        <f>L754</f>
        <v>Fire</v>
      </c>
      <c r="Q754" s="592"/>
      <c r="R754" s="593">
        <f>Q754*O754</f>
        <v>0</v>
      </c>
      <c r="S754" s="590"/>
      <c r="T754" s="594" t="str">
        <f>P754</f>
        <v>Fire</v>
      </c>
      <c r="U754" s="592"/>
      <c r="V754" s="593">
        <f>U754*S754</f>
        <v>0</v>
      </c>
      <c r="W754" s="590"/>
      <c r="X754" s="594" t="str">
        <f>T754</f>
        <v>Fire</v>
      </c>
      <c r="Y754" s="592"/>
      <c r="Z754" s="593">
        <f>Y754*W754</f>
        <v>0</v>
      </c>
      <c r="AA754" s="590"/>
      <c r="AB754" s="594" t="str">
        <f>X754</f>
        <v>Fire</v>
      </c>
      <c r="AC754" s="592"/>
      <c r="AD754" s="593">
        <f>AC754*AA754</f>
        <v>0</v>
      </c>
      <c r="AE754" s="590"/>
      <c r="AF754" s="594" t="str">
        <f>AB754</f>
        <v>Fire</v>
      </c>
      <c r="AG754" s="592"/>
      <c r="AH754" s="593">
        <f>AG754*AE754</f>
        <v>0</v>
      </c>
      <c r="AI754" s="590"/>
      <c r="AJ754" s="594" t="str">
        <f>AF754</f>
        <v>Fire</v>
      </c>
      <c r="AK754" s="592"/>
      <c r="AL754" s="593">
        <f>AK754*AI754</f>
        <v>0</v>
      </c>
      <c r="AM754" s="590"/>
      <c r="AN754" s="594" t="str">
        <f>AJ754</f>
        <v>Fire</v>
      </c>
      <c r="AO754" s="592"/>
      <c r="AP754" s="593">
        <f>AO754*AM754</f>
        <v>0</v>
      </c>
      <c r="AQ754" s="590"/>
      <c r="AR754" s="594" t="str">
        <f>AN754</f>
        <v>Fire</v>
      </c>
      <c r="AS754" s="592"/>
      <c r="AT754" s="593">
        <f>AS754*AQ754</f>
        <v>0</v>
      </c>
      <c r="AU754" s="590"/>
      <c r="AV754" s="594" t="str">
        <f>AR754</f>
        <v>Fire</v>
      </c>
      <c r="AW754" s="592"/>
      <c r="AX754" s="593">
        <f>AW754*AU754</f>
        <v>0</v>
      </c>
      <c r="AY754" s="590"/>
      <c r="AZ754" s="594" t="str">
        <f>AV754</f>
        <v>Fire</v>
      </c>
      <c r="BA754" s="618"/>
      <c r="BB754" s="620">
        <f>BA754*AY754</f>
        <v>0</v>
      </c>
      <c r="BC754" s="34"/>
      <c r="BD754" s="622">
        <f>SUM(BB754,AX754,AT754,AP754,AL754,AH754,AD754,Z754,R754,N754,J754,V754,)</f>
        <v>50</v>
      </c>
      <c r="BE754" s="623"/>
      <c r="BF754" s="622"/>
      <c r="BG754" s="623"/>
      <c r="BH754" s="622"/>
      <c r="BI754" s="623"/>
      <c r="BJ754" s="622"/>
      <c r="BK754" s="623"/>
      <c r="BL754" s="622"/>
      <c r="BM754" s="131"/>
      <c r="BN754" s="622"/>
    </row>
    <row r="755" spans="1:66" s="409" customFormat="1" x14ac:dyDescent="0.2">
      <c r="A755" s="170"/>
      <c r="B755" s="128"/>
      <c r="C755" s="41"/>
      <c r="D755" s="42"/>
      <c r="E755" s="42"/>
      <c r="F755" s="616"/>
      <c r="G755" s="617"/>
      <c r="H755" s="106"/>
      <c r="I755" s="618"/>
      <c r="J755" s="619">
        <f>I755*G755</f>
        <v>0</v>
      </c>
      <c r="K755" s="617"/>
      <c r="L755" s="249">
        <f>H755</f>
        <v>0</v>
      </c>
      <c r="M755" s="411"/>
      <c r="N755" s="214">
        <f>M755*K755</f>
        <v>0</v>
      </c>
      <c r="O755" s="213"/>
      <c r="P755" s="249">
        <f>L755</f>
        <v>0</v>
      </c>
      <c r="Q755" s="411"/>
      <c r="R755" s="214">
        <f>Q755*O755</f>
        <v>0</v>
      </c>
      <c r="S755" s="213"/>
      <c r="T755" s="249">
        <f>P755</f>
        <v>0</v>
      </c>
      <c r="U755" s="411"/>
      <c r="V755" s="214">
        <f>U755*S755</f>
        <v>0</v>
      </c>
      <c r="W755" s="213"/>
      <c r="X755" s="249">
        <f>T755</f>
        <v>0</v>
      </c>
      <c r="Y755" s="411"/>
      <c r="Z755" s="214">
        <f>Y755*W755</f>
        <v>0</v>
      </c>
      <c r="AA755" s="213"/>
      <c r="AB755" s="249">
        <f>X755</f>
        <v>0</v>
      </c>
      <c r="AC755" s="411"/>
      <c r="AD755" s="214">
        <f>AC755*AA755</f>
        <v>0</v>
      </c>
      <c r="AE755" s="213"/>
      <c r="AF755" s="249">
        <f>AB755</f>
        <v>0</v>
      </c>
      <c r="AG755" s="411"/>
      <c r="AH755" s="214">
        <f>AG755*AE755</f>
        <v>0</v>
      </c>
      <c r="AI755" s="213"/>
      <c r="AJ755" s="249">
        <f>AF755</f>
        <v>0</v>
      </c>
      <c r="AK755" s="411"/>
      <c r="AL755" s="214">
        <f>AK755*AI755</f>
        <v>0</v>
      </c>
      <c r="AM755" s="213"/>
      <c r="AN755" s="249">
        <f>AJ755</f>
        <v>0</v>
      </c>
      <c r="AO755" s="411"/>
      <c r="AP755" s="214">
        <f>AO755*AM755</f>
        <v>0</v>
      </c>
      <c r="AQ755" s="213"/>
      <c r="AR755" s="249">
        <f>AN755</f>
        <v>0</v>
      </c>
      <c r="AS755" s="411"/>
      <c r="AT755" s="214">
        <f>AS755*AQ755</f>
        <v>0</v>
      </c>
      <c r="AU755" s="213"/>
      <c r="AV755" s="249">
        <f>AR755</f>
        <v>0</v>
      </c>
      <c r="AW755" s="411"/>
      <c r="AX755" s="214">
        <f>AW755*AU755</f>
        <v>0</v>
      </c>
      <c r="AY755" s="213"/>
      <c r="AZ755" s="249">
        <f>AV755</f>
        <v>0</v>
      </c>
      <c r="BA755" s="618"/>
      <c r="BB755" s="620">
        <f>BA755*AY755</f>
        <v>0</v>
      </c>
      <c r="BC755" s="34"/>
      <c r="BD755" s="622">
        <f>SUM(BB755,AX755,AT755,AP755,AL755,AH755,AD755,Z755,R755,N755,J755,V755,)</f>
        <v>0</v>
      </c>
      <c r="BE755" s="623"/>
      <c r="BF755" s="622">
        <v>0</v>
      </c>
      <c r="BG755" s="623"/>
      <c r="BH755" s="622">
        <v>0</v>
      </c>
      <c r="BI755" s="623"/>
      <c r="BJ755" s="622">
        <v>0</v>
      </c>
      <c r="BK755" s="623"/>
      <c r="BL755" s="622">
        <v>0</v>
      </c>
      <c r="BM755" s="131"/>
      <c r="BN755" s="622"/>
    </row>
    <row r="756" spans="1:66" s="409" customFormat="1" x14ac:dyDescent="0.2">
      <c r="A756" s="170"/>
      <c r="B756" s="128"/>
      <c r="C756" s="41"/>
      <c r="D756" s="42"/>
      <c r="E756" s="42"/>
      <c r="F756" s="616"/>
      <c r="G756" s="617"/>
      <c r="H756" s="106"/>
      <c r="I756" s="618"/>
      <c r="J756" s="619">
        <f>G756*I756</f>
        <v>0</v>
      </c>
      <c r="K756" s="617"/>
      <c r="L756" s="249">
        <f>H756</f>
        <v>0</v>
      </c>
      <c r="M756" s="411"/>
      <c r="N756" s="214">
        <f>M756*K756</f>
        <v>0</v>
      </c>
      <c r="O756" s="213"/>
      <c r="P756" s="249">
        <f>L756</f>
        <v>0</v>
      </c>
      <c r="Q756" s="411"/>
      <c r="R756" s="214">
        <f>Q756*O756</f>
        <v>0</v>
      </c>
      <c r="S756" s="213"/>
      <c r="T756" s="249">
        <f>P756</f>
        <v>0</v>
      </c>
      <c r="U756" s="411"/>
      <c r="V756" s="214">
        <f>U756*S756</f>
        <v>0</v>
      </c>
      <c r="W756" s="213"/>
      <c r="X756" s="249">
        <f>T756</f>
        <v>0</v>
      </c>
      <c r="Y756" s="411"/>
      <c r="Z756" s="214">
        <f>Y756*W756</f>
        <v>0</v>
      </c>
      <c r="AA756" s="213"/>
      <c r="AB756" s="249">
        <f>X756</f>
        <v>0</v>
      </c>
      <c r="AC756" s="411"/>
      <c r="AD756" s="214">
        <f>AC756*AA756</f>
        <v>0</v>
      </c>
      <c r="AE756" s="213"/>
      <c r="AF756" s="249">
        <f>AB756</f>
        <v>0</v>
      </c>
      <c r="AG756" s="411"/>
      <c r="AH756" s="214">
        <f>AG756*AE756</f>
        <v>0</v>
      </c>
      <c r="AI756" s="213"/>
      <c r="AJ756" s="249">
        <f>AF756</f>
        <v>0</v>
      </c>
      <c r="AK756" s="411"/>
      <c r="AL756" s="214">
        <f>AK756*AI756</f>
        <v>0</v>
      </c>
      <c r="AM756" s="213"/>
      <c r="AN756" s="249">
        <f>AJ756</f>
        <v>0</v>
      </c>
      <c r="AO756" s="411"/>
      <c r="AP756" s="214">
        <f>AO756*AM756</f>
        <v>0</v>
      </c>
      <c r="AQ756" s="213"/>
      <c r="AR756" s="249">
        <f>AN756</f>
        <v>0</v>
      </c>
      <c r="AS756" s="411"/>
      <c r="AT756" s="214">
        <f>AS756*AQ756</f>
        <v>0</v>
      </c>
      <c r="AU756" s="213"/>
      <c r="AV756" s="249">
        <f>AR756</f>
        <v>0</v>
      </c>
      <c r="AW756" s="411"/>
      <c r="AX756" s="214">
        <f>AW756*AU756</f>
        <v>0</v>
      </c>
      <c r="AY756" s="213"/>
      <c r="AZ756" s="249">
        <f>AV756</f>
        <v>0</v>
      </c>
      <c r="BA756" s="618"/>
      <c r="BB756" s="620">
        <f>AY756*BA756</f>
        <v>0</v>
      </c>
      <c r="BC756" s="34"/>
      <c r="BD756" s="622">
        <f>SUM(BB756,AX756,AT756,AP756,AL756,AH756,AD756,Z756,R756,N756,J756,V756,)</f>
        <v>0</v>
      </c>
      <c r="BE756" s="623"/>
      <c r="BF756" s="622">
        <v>0</v>
      </c>
      <c r="BG756" s="623"/>
      <c r="BH756" s="622">
        <v>0</v>
      </c>
      <c r="BI756" s="623"/>
      <c r="BJ756" s="622">
        <v>0</v>
      </c>
      <c r="BK756" s="623"/>
      <c r="BL756" s="622">
        <v>0</v>
      </c>
      <c r="BM756" s="131"/>
      <c r="BN756" s="622"/>
    </row>
    <row r="757" spans="1:66" s="409" customFormat="1" x14ac:dyDescent="0.2">
      <c r="A757" s="170"/>
      <c r="B757" s="128"/>
      <c r="C757" s="48"/>
      <c r="D757" s="43"/>
      <c r="E757" s="43"/>
      <c r="F757" s="624"/>
      <c r="G757" s="581"/>
      <c r="H757" s="582"/>
      <c r="I757" s="104" t="s">
        <v>132</v>
      </c>
      <c r="J757" s="634">
        <f>SUM(J753:J756)</f>
        <v>100</v>
      </c>
      <c r="K757" s="581"/>
      <c r="L757" s="582"/>
      <c r="M757" s="104" t="s">
        <v>118</v>
      </c>
      <c r="N757" s="619">
        <f>SUM(N753:N756)</f>
        <v>0</v>
      </c>
      <c r="O757" s="581"/>
      <c r="P757" s="582"/>
      <c r="Q757" s="625" t="s">
        <v>119</v>
      </c>
      <c r="R757" s="619">
        <f>SUM(R753:R756)</f>
        <v>0</v>
      </c>
      <c r="S757" s="581"/>
      <c r="T757" s="582"/>
      <c r="U757" s="625" t="s">
        <v>120</v>
      </c>
      <c r="V757" s="619">
        <f>SUM(V753:V756)</f>
        <v>0</v>
      </c>
      <c r="W757" s="581"/>
      <c r="X757" s="582"/>
      <c r="Y757" s="625" t="s">
        <v>121</v>
      </c>
      <c r="Z757" s="619">
        <f>SUM(Z753:Z756)</f>
        <v>0</v>
      </c>
      <c r="AA757" s="581"/>
      <c r="AB757" s="582"/>
      <c r="AC757" s="625" t="s">
        <v>122</v>
      </c>
      <c r="AD757" s="619">
        <f>SUM(AD753:AD756)</f>
        <v>0</v>
      </c>
      <c r="AE757" s="581"/>
      <c r="AF757" s="582"/>
      <c r="AG757" s="625" t="s">
        <v>123</v>
      </c>
      <c r="AH757" s="619">
        <f>SUM(AH753:AH756)</f>
        <v>0</v>
      </c>
      <c r="AI757" s="581"/>
      <c r="AJ757" s="582"/>
      <c r="AK757" s="625" t="s">
        <v>124</v>
      </c>
      <c r="AL757" s="619">
        <f>SUM(AL753:AL756)</f>
        <v>0</v>
      </c>
      <c r="AM757" s="581"/>
      <c r="AN757" s="582"/>
      <c r="AO757" s="625" t="s">
        <v>125</v>
      </c>
      <c r="AP757" s="619">
        <f>SUM(AP753:AP756)</f>
        <v>0</v>
      </c>
      <c r="AQ757" s="581"/>
      <c r="AR757" s="582"/>
      <c r="AS757" s="625" t="s">
        <v>126</v>
      </c>
      <c r="AT757" s="619">
        <f>SUM(AT753:AT756)</f>
        <v>0</v>
      </c>
      <c r="AU757" s="581"/>
      <c r="AV757" s="582"/>
      <c r="AW757" s="625" t="s">
        <v>127</v>
      </c>
      <c r="AX757" s="619">
        <f>SUM(AX753:AX756)</f>
        <v>0</v>
      </c>
      <c r="AY757" s="581"/>
      <c r="AZ757" s="582"/>
      <c r="BA757" s="625" t="s">
        <v>128</v>
      </c>
      <c r="BB757" s="620">
        <f>SUM(BB753:BB756)</f>
        <v>0</v>
      </c>
      <c r="BC757" s="34"/>
      <c r="BD757" s="57">
        <f>SUM(BD753:BD756)</f>
        <v>100</v>
      </c>
      <c r="BE757" s="608"/>
      <c r="BF757" s="57">
        <f>SUM(BF755:BF756)</f>
        <v>0</v>
      </c>
      <c r="BG757" s="608"/>
      <c r="BH757" s="57">
        <f>SUM(BH755:BH756)</f>
        <v>0</v>
      </c>
      <c r="BI757" s="608"/>
      <c r="BJ757" s="57">
        <f>SUM(BJ753:BJ756)</f>
        <v>0</v>
      </c>
      <c r="BK757" s="608"/>
      <c r="BL757" s="57">
        <v>100</v>
      </c>
      <c r="BM757" s="131"/>
      <c r="BN757" s="57">
        <f>SUM(BN753:BN756)</f>
        <v>0</v>
      </c>
    </row>
    <row r="758" spans="1:66" s="27" customFormat="1" ht="5.0999999999999996" customHeight="1" x14ac:dyDescent="0.2">
      <c r="A758" s="170"/>
      <c r="B758" s="128"/>
      <c r="C758" s="32"/>
      <c r="F758" s="51"/>
      <c r="G758" s="226"/>
      <c r="H758" s="52"/>
      <c r="I758" s="154"/>
      <c r="J758" s="227"/>
      <c r="K758" s="226"/>
      <c r="L758" s="52"/>
      <c r="M758" s="154"/>
      <c r="N758" s="227"/>
      <c r="O758" s="226"/>
      <c r="P758" s="52"/>
      <c r="Q758" s="154"/>
      <c r="R758" s="227"/>
      <c r="S758" s="226"/>
      <c r="T758" s="52"/>
      <c r="U758" s="154"/>
      <c r="V758" s="227"/>
      <c r="W758" s="226"/>
      <c r="X758" s="52"/>
      <c r="Y758" s="154"/>
      <c r="Z758" s="227"/>
      <c r="AA758" s="226"/>
      <c r="AB758" s="52"/>
      <c r="AC758" s="154"/>
      <c r="AD758" s="227"/>
      <c r="AE758" s="226"/>
      <c r="AF758" s="52"/>
      <c r="AG758" s="154"/>
      <c r="AH758" s="227"/>
      <c r="AI758" s="226"/>
      <c r="AJ758" s="52"/>
      <c r="AK758" s="154"/>
      <c r="AL758" s="227"/>
      <c r="AM758" s="226"/>
      <c r="AN758" s="52"/>
      <c r="AO758" s="154"/>
      <c r="AP758" s="227"/>
      <c r="AQ758" s="226"/>
      <c r="AR758" s="52"/>
      <c r="AS758" s="154"/>
      <c r="AT758" s="227"/>
      <c r="AU758" s="226"/>
      <c r="AV758" s="52"/>
      <c r="AW758" s="154"/>
      <c r="AX758" s="227"/>
      <c r="AY758" s="226"/>
      <c r="AZ758" s="52"/>
      <c r="BA758" s="154"/>
      <c r="BB758" s="267"/>
      <c r="BC758" s="34"/>
      <c r="BD758" s="608"/>
      <c r="BE758" s="608"/>
      <c r="BF758" s="608"/>
      <c r="BG758" s="608"/>
      <c r="BH758" s="608"/>
      <c r="BI758" s="608"/>
      <c r="BJ758" s="608"/>
      <c r="BK758" s="608"/>
      <c r="BL758" s="608"/>
      <c r="BM758" s="131"/>
      <c r="BN758" s="608"/>
    </row>
    <row r="759" spans="1:66" s="409" customFormat="1" x14ac:dyDescent="0.2">
      <c r="A759" s="170"/>
      <c r="B759" s="128"/>
      <c r="C759" s="614">
        <f>'General Fund Budget Summary'!A169</f>
        <v>60055</v>
      </c>
      <c r="D759" s="614"/>
      <c r="E759" s="614" t="str">
        <f>'General Fund Budget Summary'!C169</f>
        <v xml:space="preserve">Fire Equipment Repair &amp; Maint. </v>
      </c>
      <c r="F759" s="616"/>
      <c r="G759" s="617"/>
      <c r="H759" s="105"/>
      <c r="I759" s="618"/>
      <c r="J759" s="619">
        <f>I759*G759</f>
        <v>0</v>
      </c>
      <c r="K759" s="617"/>
      <c r="L759" s="248">
        <f>H759</f>
        <v>0</v>
      </c>
      <c r="M759" s="410"/>
      <c r="N759" s="212">
        <f>M759*K759</f>
        <v>0</v>
      </c>
      <c r="O759" s="211"/>
      <c r="P759" s="248">
        <f>L759</f>
        <v>0</v>
      </c>
      <c r="Q759" s="410"/>
      <c r="R759" s="212">
        <f>Q759*O759</f>
        <v>0</v>
      </c>
      <c r="S759" s="211"/>
      <c r="T759" s="248">
        <f>P759</f>
        <v>0</v>
      </c>
      <c r="U759" s="410"/>
      <c r="V759" s="212">
        <f>U759*S759</f>
        <v>0</v>
      </c>
      <c r="W759" s="211">
        <v>1</v>
      </c>
      <c r="X759" s="248">
        <f>T759</f>
        <v>0</v>
      </c>
      <c r="Y759" s="410">
        <v>0</v>
      </c>
      <c r="Z759" s="212">
        <f>Y759*W759</f>
        <v>0</v>
      </c>
      <c r="AA759" s="211"/>
      <c r="AB759" s="248">
        <f>X759</f>
        <v>0</v>
      </c>
      <c r="AC759" s="410"/>
      <c r="AD759" s="212">
        <f>AC759*AA759</f>
        <v>0</v>
      </c>
      <c r="AE759" s="211"/>
      <c r="AF759" s="248">
        <f>AB759</f>
        <v>0</v>
      </c>
      <c r="AG759" s="410"/>
      <c r="AH759" s="212">
        <f>AG759*AE759</f>
        <v>0</v>
      </c>
      <c r="AI759" s="211"/>
      <c r="AJ759" s="248">
        <f>AF759</f>
        <v>0</v>
      </c>
      <c r="AK759" s="410"/>
      <c r="AL759" s="212">
        <f>AK759*AI759</f>
        <v>0</v>
      </c>
      <c r="AM759" s="211"/>
      <c r="AN759" s="248">
        <f>AJ759</f>
        <v>0</v>
      </c>
      <c r="AO759" s="410"/>
      <c r="AP759" s="212">
        <f>AO759*AM759</f>
        <v>0</v>
      </c>
      <c r="AQ759" s="211">
        <v>1</v>
      </c>
      <c r="AR759" s="248">
        <f>AN759</f>
        <v>0</v>
      </c>
      <c r="AS759" s="410"/>
      <c r="AT759" s="212">
        <f>AS759*AQ759</f>
        <v>0</v>
      </c>
      <c r="AU759" s="211">
        <v>1</v>
      </c>
      <c r="AV759" s="248">
        <f>AR759</f>
        <v>0</v>
      </c>
      <c r="AW759" s="410"/>
      <c r="AX759" s="212">
        <f>AW759*AU759</f>
        <v>0</v>
      </c>
      <c r="AY759" s="211"/>
      <c r="AZ759" s="248">
        <f>AV759</f>
        <v>0</v>
      </c>
      <c r="BA759" s="618"/>
      <c r="BB759" s="620">
        <f>BA759*AY759</f>
        <v>0</v>
      </c>
      <c r="BC759" s="34"/>
      <c r="BD759" s="621">
        <f>SUM(BB759,AX759,AT759,AP759,AL759,AH759,AD759,Z759,R759,N759,J759,V759,)</f>
        <v>0</v>
      </c>
      <c r="BE759" s="608"/>
      <c r="BF759" s="621">
        <v>278.36</v>
      </c>
      <c r="BG759" s="608"/>
      <c r="BH759" s="621"/>
      <c r="BI759" s="608"/>
      <c r="BJ759" s="621">
        <f>SUM(BF759,BH759)</f>
        <v>278.36</v>
      </c>
      <c r="BK759" s="608"/>
      <c r="BL759" s="621">
        <v>1977</v>
      </c>
      <c r="BM759" s="131"/>
      <c r="BN759" s="621">
        <v>2152.02</v>
      </c>
    </row>
    <row r="760" spans="1:66" s="409" customFormat="1" x14ac:dyDescent="0.2">
      <c r="A760" s="170"/>
      <c r="B760" s="128"/>
      <c r="C760" s="41"/>
      <c r="D760" s="42"/>
      <c r="E760" s="461"/>
      <c r="F760" s="616" t="s">
        <v>201</v>
      </c>
      <c r="G760" s="617">
        <v>26</v>
      </c>
      <c r="H760" s="105" t="s">
        <v>36</v>
      </c>
      <c r="I760" s="618">
        <v>10</v>
      </c>
      <c r="J760" s="619">
        <f>I760*G760</f>
        <v>260</v>
      </c>
      <c r="K760" s="617"/>
      <c r="L760" s="594" t="str">
        <f>H760</f>
        <v>Fire</v>
      </c>
      <c r="M760" s="592"/>
      <c r="N760" s="593">
        <f>M760*K760</f>
        <v>0</v>
      </c>
      <c r="O760" s="590"/>
      <c r="P760" s="594" t="str">
        <f>L760</f>
        <v>Fire</v>
      </c>
      <c r="Q760" s="592"/>
      <c r="R760" s="593">
        <f>Q760*O760</f>
        <v>0</v>
      </c>
      <c r="S760" s="590"/>
      <c r="T760" s="594" t="str">
        <f>P760</f>
        <v>Fire</v>
      </c>
      <c r="U760" s="592"/>
      <c r="V760" s="593">
        <f>U760*S760</f>
        <v>0</v>
      </c>
      <c r="W760" s="590"/>
      <c r="X760" s="594" t="str">
        <f>T760</f>
        <v>Fire</v>
      </c>
      <c r="Y760" s="592"/>
      <c r="Z760" s="593">
        <f>Y760*W760</f>
        <v>0</v>
      </c>
      <c r="AA760" s="590"/>
      <c r="AB760" s="594" t="str">
        <f>X760</f>
        <v>Fire</v>
      </c>
      <c r="AC760" s="592"/>
      <c r="AD760" s="593">
        <f>AC760*AA760</f>
        <v>0</v>
      </c>
      <c r="AE760" s="590"/>
      <c r="AF760" s="594" t="str">
        <f>AB760</f>
        <v>Fire</v>
      </c>
      <c r="AG760" s="592"/>
      <c r="AH760" s="593">
        <f>AG760*AE760</f>
        <v>0</v>
      </c>
      <c r="AI760" s="590"/>
      <c r="AJ760" s="594" t="str">
        <f>AF760</f>
        <v>Fire</v>
      </c>
      <c r="AK760" s="592"/>
      <c r="AL760" s="593">
        <f>AK760*AI760</f>
        <v>0</v>
      </c>
      <c r="AM760" s="590"/>
      <c r="AN760" s="594" t="str">
        <f>AJ760</f>
        <v>Fire</v>
      </c>
      <c r="AO760" s="592"/>
      <c r="AP760" s="593">
        <f>AO760*AM760</f>
        <v>0</v>
      </c>
      <c r="AQ760" s="590"/>
      <c r="AR760" s="594" t="str">
        <f>AN760</f>
        <v>Fire</v>
      </c>
      <c r="AS760" s="592"/>
      <c r="AT760" s="593">
        <f>AS760*AQ760</f>
        <v>0</v>
      </c>
      <c r="AU760" s="590"/>
      <c r="AV760" s="594" t="str">
        <f>AR760</f>
        <v>Fire</v>
      </c>
      <c r="AW760" s="592"/>
      <c r="AX760" s="593">
        <f>AW760*AU760</f>
        <v>0</v>
      </c>
      <c r="AY760" s="590"/>
      <c r="AZ760" s="594" t="str">
        <f>AV760</f>
        <v>Fire</v>
      </c>
      <c r="BA760" s="618"/>
      <c r="BB760" s="620">
        <f>BA760*AY760</f>
        <v>0</v>
      </c>
      <c r="BC760" s="34"/>
      <c r="BD760" s="622">
        <f>SUM(BB760,AX760,AT760,AP760,AL760,AH760,AD760,Z760,R760,N760,J760,V760,)</f>
        <v>260</v>
      </c>
      <c r="BE760" s="623"/>
      <c r="BF760" s="622"/>
      <c r="BG760" s="623"/>
      <c r="BH760" s="622"/>
      <c r="BI760" s="623"/>
      <c r="BJ760" s="622"/>
      <c r="BK760" s="623"/>
      <c r="BL760" s="622"/>
      <c r="BM760" s="131"/>
      <c r="BN760" s="622"/>
    </row>
    <row r="761" spans="1:66" s="409" customFormat="1" x14ac:dyDescent="0.2">
      <c r="A761" s="170"/>
      <c r="B761" s="128"/>
      <c r="C761" s="41"/>
      <c r="D761" s="42"/>
      <c r="E761" s="42"/>
      <c r="F761" s="616" t="s">
        <v>202</v>
      </c>
      <c r="G761" s="617">
        <v>8</v>
      </c>
      <c r="H761" s="105" t="s">
        <v>36</v>
      </c>
      <c r="I761" s="618">
        <v>35</v>
      </c>
      <c r="J761" s="619">
        <f>I761*G761</f>
        <v>280</v>
      </c>
      <c r="K761" s="617"/>
      <c r="L761" s="249" t="str">
        <f>H761</f>
        <v>Fire</v>
      </c>
      <c r="M761" s="411"/>
      <c r="N761" s="214">
        <f>M761*K761</f>
        <v>0</v>
      </c>
      <c r="O761" s="213"/>
      <c r="P761" s="249" t="str">
        <f>L761</f>
        <v>Fire</v>
      </c>
      <c r="Q761" s="411"/>
      <c r="R761" s="214">
        <f>Q761*O761</f>
        <v>0</v>
      </c>
      <c r="S761" s="213"/>
      <c r="T761" s="249" t="str">
        <f>P761</f>
        <v>Fire</v>
      </c>
      <c r="U761" s="411"/>
      <c r="V761" s="214">
        <f>U761*S761</f>
        <v>0</v>
      </c>
      <c r="W761" s="213"/>
      <c r="X761" s="249" t="str">
        <f>T761</f>
        <v>Fire</v>
      </c>
      <c r="Y761" s="411"/>
      <c r="Z761" s="214">
        <f>Y761*W761</f>
        <v>0</v>
      </c>
      <c r="AA761" s="213"/>
      <c r="AB761" s="249" t="str">
        <f>X761</f>
        <v>Fire</v>
      </c>
      <c r="AC761" s="411"/>
      <c r="AD761" s="214">
        <f>AC761*AA761</f>
        <v>0</v>
      </c>
      <c r="AE761" s="213"/>
      <c r="AF761" s="249" t="str">
        <f>AB761</f>
        <v>Fire</v>
      </c>
      <c r="AG761" s="411"/>
      <c r="AH761" s="214">
        <f>AG761*AE761</f>
        <v>0</v>
      </c>
      <c r="AI761" s="213"/>
      <c r="AJ761" s="249" t="str">
        <f>AF761</f>
        <v>Fire</v>
      </c>
      <c r="AK761" s="411"/>
      <c r="AL761" s="214">
        <f>AK761*AI761</f>
        <v>0</v>
      </c>
      <c r="AM761" s="213"/>
      <c r="AN761" s="249" t="str">
        <f>AJ761</f>
        <v>Fire</v>
      </c>
      <c r="AO761" s="411"/>
      <c r="AP761" s="214">
        <f>AO761*AM761</f>
        <v>0</v>
      </c>
      <c r="AQ761" s="213"/>
      <c r="AR761" s="249" t="str">
        <f>AN761</f>
        <v>Fire</v>
      </c>
      <c r="AS761" s="411"/>
      <c r="AT761" s="214">
        <f>AS761*AQ761</f>
        <v>0</v>
      </c>
      <c r="AU761" s="213"/>
      <c r="AV761" s="249" t="str">
        <f>AR761</f>
        <v>Fire</v>
      </c>
      <c r="AW761" s="411"/>
      <c r="AX761" s="214">
        <f>AW761*AU761</f>
        <v>0</v>
      </c>
      <c r="AY761" s="213"/>
      <c r="AZ761" s="249" t="str">
        <f>AV761</f>
        <v>Fire</v>
      </c>
      <c r="BA761" s="618"/>
      <c r="BB761" s="620">
        <f>BA761*AY761</f>
        <v>0</v>
      </c>
      <c r="BC761" s="34"/>
      <c r="BD761" s="622">
        <f>SUM(BB761,AX761,AT761,AP761,AL761,AH761,AD761,Z761,R761,N761,J761,V761,)</f>
        <v>280</v>
      </c>
      <c r="BE761" s="623"/>
      <c r="BF761" s="622"/>
      <c r="BG761" s="623"/>
      <c r="BH761" s="622"/>
      <c r="BI761" s="623"/>
      <c r="BJ761" s="622"/>
      <c r="BK761" s="623"/>
      <c r="BL761" s="622"/>
      <c r="BM761" s="131"/>
      <c r="BN761" s="622"/>
    </row>
    <row r="762" spans="1:66" s="409" customFormat="1" x14ac:dyDescent="0.2">
      <c r="A762" s="170"/>
      <c r="B762" s="128"/>
      <c r="C762" s="41"/>
      <c r="D762" s="42"/>
      <c r="E762" s="42"/>
      <c r="F762" s="616" t="s">
        <v>505</v>
      </c>
      <c r="G762" s="617">
        <v>2</v>
      </c>
      <c r="H762" s="105" t="s">
        <v>36</v>
      </c>
      <c r="I762" s="618">
        <v>200</v>
      </c>
      <c r="J762" s="619">
        <f>I762*G762</f>
        <v>400</v>
      </c>
      <c r="K762" s="617"/>
      <c r="L762" s="249"/>
      <c r="M762" s="411"/>
      <c r="N762" s="214"/>
      <c r="O762" s="213"/>
      <c r="P762" s="249"/>
      <c r="Q762" s="411"/>
      <c r="R762" s="214"/>
      <c r="S762" s="213"/>
      <c r="T762" s="249"/>
      <c r="U762" s="411"/>
      <c r="V762" s="214"/>
      <c r="W762" s="213"/>
      <c r="X762" s="249"/>
      <c r="Y762" s="411"/>
      <c r="Z762" s="214"/>
      <c r="AA762" s="213"/>
      <c r="AB762" s="249"/>
      <c r="AC762" s="411"/>
      <c r="AD762" s="214"/>
      <c r="AE762" s="213"/>
      <c r="AF762" s="249"/>
      <c r="AG762" s="411"/>
      <c r="AH762" s="214"/>
      <c r="AI762" s="213"/>
      <c r="AJ762" s="249"/>
      <c r="AK762" s="411"/>
      <c r="AL762" s="214"/>
      <c r="AM762" s="213"/>
      <c r="AN762" s="249"/>
      <c r="AO762" s="411"/>
      <c r="AP762" s="214"/>
      <c r="AQ762" s="213"/>
      <c r="AR762" s="249"/>
      <c r="AS762" s="411"/>
      <c r="AT762" s="214"/>
      <c r="AU762" s="213"/>
      <c r="AV762" s="249"/>
      <c r="AW762" s="411"/>
      <c r="AX762" s="214"/>
      <c r="AY762" s="213"/>
      <c r="AZ762" s="249"/>
      <c r="BA762" s="618"/>
      <c r="BB762" s="620"/>
      <c r="BC762" s="34"/>
      <c r="BD762" s="622">
        <f>SUM(BB762,AX762,AT762,AP762,AL762,AH762,AD762,Z762,R762,N762,J762,V762,)</f>
        <v>400</v>
      </c>
      <c r="BE762" s="623"/>
      <c r="BF762" s="622"/>
      <c r="BG762" s="623"/>
      <c r="BH762" s="622"/>
      <c r="BI762" s="623"/>
      <c r="BJ762" s="622"/>
      <c r="BK762" s="623"/>
      <c r="BL762" s="622"/>
      <c r="BM762" s="131"/>
      <c r="BN762" s="622"/>
    </row>
    <row r="763" spans="1:66" s="409" customFormat="1" x14ac:dyDescent="0.2">
      <c r="A763" s="170"/>
      <c r="B763" s="128"/>
      <c r="C763" s="41"/>
      <c r="D763" s="42"/>
      <c r="E763" s="42"/>
      <c r="F763" s="616" t="s">
        <v>203</v>
      </c>
      <c r="G763" s="617">
        <v>2</v>
      </c>
      <c r="H763" s="105" t="s">
        <v>36</v>
      </c>
      <c r="I763" s="618">
        <v>200</v>
      </c>
      <c r="J763" s="619">
        <f>G763*I763</f>
        <v>400</v>
      </c>
      <c r="K763" s="617"/>
      <c r="L763" s="249" t="str">
        <f>H763</f>
        <v>Fire</v>
      </c>
      <c r="M763" s="411"/>
      <c r="N763" s="214">
        <f>M763*K763</f>
        <v>0</v>
      </c>
      <c r="O763" s="213"/>
      <c r="P763" s="249" t="str">
        <f>L763</f>
        <v>Fire</v>
      </c>
      <c r="Q763" s="411"/>
      <c r="R763" s="214">
        <f>Q763*O763</f>
        <v>0</v>
      </c>
      <c r="S763" s="213"/>
      <c r="T763" s="249" t="str">
        <f>P763</f>
        <v>Fire</v>
      </c>
      <c r="U763" s="411"/>
      <c r="V763" s="214">
        <f>U763*S763</f>
        <v>0</v>
      </c>
      <c r="W763" s="213"/>
      <c r="X763" s="249" t="str">
        <f>T763</f>
        <v>Fire</v>
      </c>
      <c r="Y763" s="411"/>
      <c r="Z763" s="214">
        <f>Y763*W763</f>
        <v>0</v>
      </c>
      <c r="AA763" s="213"/>
      <c r="AB763" s="249" t="str">
        <f>X763</f>
        <v>Fire</v>
      </c>
      <c r="AC763" s="411"/>
      <c r="AD763" s="214">
        <f>AC763*AA763</f>
        <v>0</v>
      </c>
      <c r="AE763" s="213"/>
      <c r="AF763" s="249" t="str">
        <f>AB763</f>
        <v>Fire</v>
      </c>
      <c r="AG763" s="411"/>
      <c r="AH763" s="214">
        <f>AG763*AE763</f>
        <v>0</v>
      </c>
      <c r="AI763" s="213"/>
      <c r="AJ763" s="249" t="str">
        <f>AF763</f>
        <v>Fire</v>
      </c>
      <c r="AK763" s="411"/>
      <c r="AL763" s="214">
        <f>AK763*AI763</f>
        <v>0</v>
      </c>
      <c r="AM763" s="213"/>
      <c r="AN763" s="249" t="str">
        <f>AJ763</f>
        <v>Fire</v>
      </c>
      <c r="AO763" s="411"/>
      <c r="AP763" s="214">
        <f>AO763*AM763</f>
        <v>0</v>
      </c>
      <c r="AQ763" s="213"/>
      <c r="AR763" s="249" t="str">
        <f>AN763</f>
        <v>Fire</v>
      </c>
      <c r="AS763" s="411"/>
      <c r="AT763" s="214">
        <f>AS763*AQ763</f>
        <v>0</v>
      </c>
      <c r="AU763" s="213"/>
      <c r="AV763" s="249" t="str">
        <f>AR763</f>
        <v>Fire</v>
      </c>
      <c r="AW763" s="411"/>
      <c r="AX763" s="214">
        <f>AW763*AU763</f>
        <v>0</v>
      </c>
      <c r="AY763" s="213"/>
      <c r="AZ763" s="249" t="str">
        <f>AV763</f>
        <v>Fire</v>
      </c>
      <c r="BA763" s="618"/>
      <c r="BB763" s="620">
        <f>AY763*BA763</f>
        <v>0</v>
      </c>
      <c r="BC763" s="34"/>
      <c r="BD763" s="622">
        <f>SUM(BB763,AX763,AT763,AP763,AL763,AH763,AD763,Z763,R763,N763,J763,V763,)</f>
        <v>400</v>
      </c>
      <c r="BE763" s="623"/>
      <c r="BF763" s="622"/>
      <c r="BG763" s="623"/>
      <c r="BH763" s="622"/>
      <c r="BI763" s="623"/>
      <c r="BJ763" s="622"/>
      <c r="BK763" s="623"/>
      <c r="BL763" s="622"/>
      <c r="BM763" s="131"/>
      <c r="BN763" s="622"/>
    </row>
    <row r="764" spans="1:66" s="409" customFormat="1" x14ac:dyDescent="0.2">
      <c r="A764" s="170"/>
      <c r="B764" s="128"/>
      <c r="C764" s="48"/>
      <c r="D764" s="43"/>
      <c r="E764" s="43"/>
      <c r="F764" s="624"/>
      <c r="G764" s="581"/>
      <c r="H764" s="582"/>
      <c r="I764" s="104" t="s">
        <v>132</v>
      </c>
      <c r="J764" s="634">
        <f>SUM(J759:J763)</f>
        <v>1340</v>
      </c>
      <c r="K764" s="581"/>
      <c r="L764" s="582"/>
      <c r="M764" s="104" t="s">
        <v>118</v>
      </c>
      <c r="N764" s="619">
        <f>SUM(N759:N763)</f>
        <v>0</v>
      </c>
      <c r="O764" s="581"/>
      <c r="P764" s="582"/>
      <c r="Q764" s="625" t="s">
        <v>119</v>
      </c>
      <c r="R764" s="619">
        <f>SUM(R759:R763)</f>
        <v>0</v>
      </c>
      <c r="S764" s="581"/>
      <c r="T764" s="582"/>
      <c r="U764" s="625" t="s">
        <v>120</v>
      </c>
      <c r="V764" s="619">
        <f>SUM(V759:V763)</f>
        <v>0</v>
      </c>
      <c r="W764" s="581"/>
      <c r="X764" s="582"/>
      <c r="Y764" s="625" t="s">
        <v>121</v>
      </c>
      <c r="Z764" s="619">
        <f>SUM(Z759:Z763)</f>
        <v>0</v>
      </c>
      <c r="AA764" s="581"/>
      <c r="AB764" s="582"/>
      <c r="AC764" s="625" t="s">
        <v>122</v>
      </c>
      <c r="AD764" s="619">
        <f>SUM(AD759:AD763)</f>
        <v>0</v>
      </c>
      <c r="AE764" s="581"/>
      <c r="AF764" s="582"/>
      <c r="AG764" s="625" t="s">
        <v>123</v>
      </c>
      <c r="AH764" s="619">
        <f>SUM(AH759:AH763)</f>
        <v>0</v>
      </c>
      <c r="AI764" s="581"/>
      <c r="AJ764" s="582"/>
      <c r="AK764" s="625" t="s">
        <v>124</v>
      </c>
      <c r="AL764" s="619">
        <f>SUM(AL759:AL763)</f>
        <v>0</v>
      </c>
      <c r="AM764" s="581"/>
      <c r="AN764" s="582"/>
      <c r="AO764" s="625" t="s">
        <v>125</v>
      </c>
      <c r="AP764" s="619">
        <f>SUM(AP759:AP763)</f>
        <v>0</v>
      </c>
      <c r="AQ764" s="581"/>
      <c r="AR764" s="582"/>
      <c r="AS764" s="625" t="s">
        <v>126</v>
      </c>
      <c r="AT764" s="619">
        <f>SUM(AT759:AT763)</f>
        <v>0</v>
      </c>
      <c r="AU764" s="581"/>
      <c r="AV764" s="582"/>
      <c r="AW764" s="625" t="s">
        <v>127</v>
      </c>
      <c r="AX764" s="619">
        <f>SUM(AX759:AX763)</f>
        <v>0</v>
      </c>
      <c r="AY764" s="581"/>
      <c r="AZ764" s="582"/>
      <c r="BA764" s="625" t="s">
        <v>128</v>
      </c>
      <c r="BB764" s="620">
        <f>SUM(BB759:BB763)</f>
        <v>0</v>
      </c>
      <c r="BC764" s="34"/>
      <c r="BD764" s="57">
        <f>SUM(BD759:BD763)</f>
        <v>1340</v>
      </c>
      <c r="BE764" s="608"/>
      <c r="BF764" s="57">
        <f>SUM(BF759:BF763)</f>
        <v>278.36</v>
      </c>
      <c r="BG764" s="608"/>
      <c r="BH764" s="57">
        <f>SUM(BH759:BH763)</f>
        <v>0</v>
      </c>
      <c r="BI764" s="608"/>
      <c r="BJ764" s="57">
        <f>SUM(BJ759:BJ763)</f>
        <v>278.36</v>
      </c>
      <c r="BK764" s="608"/>
      <c r="BL764" s="57">
        <v>1977</v>
      </c>
      <c r="BM764" s="131"/>
      <c r="BN764" s="57">
        <f>SUM(BN759:BN763)</f>
        <v>2152.02</v>
      </c>
    </row>
    <row r="765" spans="1:66" s="27" customFormat="1" ht="5.0999999999999996" customHeight="1" x14ac:dyDescent="0.2">
      <c r="A765" s="170"/>
      <c r="B765" s="128"/>
      <c r="C765" s="32"/>
      <c r="F765" s="51"/>
      <c r="G765" s="226"/>
      <c r="H765" s="52"/>
      <c r="I765" s="154"/>
      <c r="J765" s="227"/>
      <c r="K765" s="226"/>
      <c r="L765" s="52"/>
      <c r="M765" s="154"/>
      <c r="N765" s="227"/>
      <c r="O765" s="226"/>
      <c r="P765" s="52"/>
      <c r="Q765" s="154"/>
      <c r="R765" s="227"/>
      <c r="S765" s="226"/>
      <c r="T765" s="52"/>
      <c r="U765" s="154"/>
      <c r="V765" s="227"/>
      <c r="W765" s="226"/>
      <c r="X765" s="52"/>
      <c r="Y765" s="154"/>
      <c r="Z765" s="227"/>
      <c r="AA765" s="226"/>
      <c r="AB765" s="52"/>
      <c r="AC765" s="154"/>
      <c r="AD765" s="227"/>
      <c r="AE765" s="226"/>
      <c r="AF765" s="52"/>
      <c r="AG765" s="154"/>
      <c r="AH765" s="227"/>
      <c r="AI765" s="226"/>
      <c r="AJ765" s="52"/>
      <c r="AK765" s="154"/>
      <c r="AL765" s="227"/>
      <c r="AM765" s="226"/>
      <c r="AN765" s="52"/>
      <c r="AO765" s="154"/>
      <c r="AP765" s="227"/>
      <c r="AQ765" s="226"/>
      <c r="AR765" s="52"/>
      <c r="AS765" s="154"/>
      <c r="AT765" s="227"/>
      <c r="AU765" s="226"/>
      <c r="AV765" s="52"/>
      <c r="AW765" s="154"/>
      <c r="AX765" s="227"/>
      <c r="AY765" s="226"/>
      <c r="AZ765" s="52"/>
      <c r="BA765" s="154"/>
      <c r="BB765" s="267"/>
      <c r="BC765" s="34"/>
      <c r="BD765" s="608"/>
      <c r="BE765" s="608"/>
      <c r="BF765" s="608"/>
      <c r="BG765" s="608"/>
      <c r="BH765" s="608"/>
      <c r="BI765" s="608"/>
      <c r="BJ765" s="608"/>
      <c r="BK765" s="608"/>
      <c r="BL765" s="608"/>
      <c r="BM765" s="131"/>
      <c r="BN765" s="608"/>
    </row>
    <row r="766" spans="1:66" s="409" customFormat="1" ht="12.75" customHeight="1" x14ac:dyDescent="0.2">
      <c r="A766" s="170"/>
      <c r="B766" s="128"/>
      <c r="C766" s="614">
        <f>'General Fund Budget Summary'!A170</f>
        <v>60060</v>
      </c>
      <c r="D766" s="614"/>
      <c r="E766" s="614" t="str">
        <f>'General Fund Budget Summary'!C170</f>
        <v>Fire Equipment Expense</v>
      </c>
      <c r="F766" s="616" t="s">
        <v>585</v>
      </c>
      <c r="G766" s="617">
        <v>1</v>
      </c>
      <c r="H766" s="105" t="s">
        <v>36</v>
      </c>
      <c r="I766" s="618">
        <v>3000</v>
      </c>
      <c r="J766" s="619">
        <f>I766*G766</f>
        <v>3000</v>
      </c>
      <c r="K766" s="617"/>
      <c r="L766" s="248" t="str">
        <f>H766</f>
        <v>Fire</v>
      </c>
      <c r="M766" s="410"/>
      <c r="N766" s="212">
        <f>M766*K766</f>
        <v>0</v>
      </c>
      <c r="O766" s="211"/>
      <c r="P766" s="248" t="str">
        <f>L766</f>
        <v>Fire</v>
      </c>
      <c r="Q766" s="410"/>
      <c r="R766" s="212">
        <f>Q766*O766</f>
        <v>0</v>
      </c>
      <c r="S766" s="211"/>
      <c r="T766" s="248" t="str">
        <f>P766</f>
        <v>Fire</v>
      </c>
      <c r="U766" s="410"/>
      <c r="V766" s="212">
        <f>U766*S766</f>
        <v>0</v>
      </c>
      <c r="W766" s="211"/>
      <c r="X766" s="248" t="str">
        <f>T766</f>
        <v>Fire</v>
      </c>
      <c r="Y766" s="410"/>
      <c r="Z766" s="212">
        <f>Y766*W766</f>
        <v>0</v>
      </c>
      <c r="AA766" s="211"/>
      <c r="AB766" s="248" t="str">
        <f>X766</f>
        <v>Fire</v>
      </c>
      <c r="AC766" s="410"/>
      <c r="AD766" s="212">
        <f>AC766*AA766</f>
        <v>0</v>
      </c>
      <c r="AE766" s="211"/>
      <c r="AF766" s="248" t="str">
        <f>AB766</f>
        <v>Fire</v>
      </c>
      <c r="AG766" s="410"/>
      <c r="AH766" s="212">
        <f>AG766*AE766</f>
        <v>0</v>
      </c>
      <c r="AI766" s="211"/>
      <c r="AJ766" s="248" t="str">
        <f>AF766</f>
        <v>Fire</v>
      </c>
      <c r="AK766" s="410"/>
      <c r="AL766" s="212">
        <f>AK766*AI766</f>
        <v>0</v>
      </c>
      <c r="AM766" s="211"/>
      <c r="AN766" s="248" t="str">
        <f>AJ766</f>
        <v>Fire</v>
      </c>
      <c r="AO766" s="410"/>
      <c r="AP766" s="212">
        <f>AO766*AM766</f>
        <v>0</v>
      </c>
      <c r="AQ766" s="211"/>
      <c r="AR766" s="248" t="str">
        <f>AN766</f>
        <v>Fire</v>
      </c>
      <c r="AS766" s="410"/>
      <c r="AT766" s="212">
        <f>AS766*AQ766</f>
        <v>0</v>
      </c>
      <c r="AU766" s="211"/>
      <c r="AV766" s="248" t="str">
        <f>AR766</f>
        <v>Fire</v>
      </c>
      <c r="AW766" s="410"/>
      <c r="AX766" s="212">
        <f>AW766*AU766</f>
        <v>0</v>
      </c>
      <c r="AY766" s="211"/>
      <c r="AZ766" s="248" t="str">
        <f>AV766</f>
        <v>Fire</v>
      </c>
      <c r="BA766" s="618"/>
      <c r="BB766" s="620">
        <f>BA766*AY766</f>
        <v>0</v>
      </c>
      <c r="BC766" s="34"/>
      <c r="BD766" s="621">
        <f>SUM(BB766,AX766,AT766,AP766,AL766,AH766,AD766,Z766,R766,N766,J766,V766,)</f>
        <v>3000</v>
      </c>
      <c r="BE766" s="608"/>
      <c r="BF766" s="621">
        <v>3445.84</v>
      </c>
      <c r="BG766" s="608"/>
      <c r="BH766" s="621"/>
      <c r="BI766" s="608"/>
      <c r="BJ766" s="621">
        <f>SUM(BF766,BH766)</f>
        <v>3445.84</v>
      </c>
      <c r="BK766" s="608"/>
      <c r="BL766" s="621">
        <v>12340</v>
      </c>
      <c r="BM766" s="131"/>
      <c r="BN766" s="621">
        <v>1931.01</v>
      </c>
    </row>
    <row r="767" spans="1:66" s="409" customFormat="1" x14ac:dyDescent="0.2">
      <c r="A767" s="170"/>
      <c r="B767" s="128"/>
      <c r="C767" s="41"/>
      <c r="D767" s="42"/>
      <c r="E767" s="461"/>
      <c r="F767" s="616" t="s">
        <v>506</v>
      </c>
      <c r="G767" s="617">
        <v>4</v>
      </c>
      <c r="H767" s="105" t="s">
        <v>36</v>
      </c>
      <c r="I767" s="618">
        <v>85</v>
      </c>
      <c r="J767" s="619">
        <f>I767*G767</f>
        <v>340</v>
      </c>
      <c r="K767" s="617"/>
      <c r="L767" s="594" t="str">
        <f>H767</f>
        <v>Fire</v>
      </c>
      <c r="M767" s="592"/>
      <c r="N767" s="593">
        <f>M767*K767</f>
        <v>0</v>
      </c>
      <c r="O767" s="590"/>
      <c r="P767" s="594" t="str">
        <f>L767</f>
        <v>Fire</v>
      </c>
      <c r="Q767" s="592"/>
      <c r="R767" s="593">
        <f>Q767*O767</f>
        <v>0</v>
      </c>
      <c r="S767" s="590"/>
      <c r="T767" s="594" t="str">
        <f>P767</f>
        <v>Fire</v>
      </c>
      <c r="U767" s="592"/>
      <c r="V767" s="593">
        <f>U767*S767</f>
        <v>0</v>
      </c>
      <c r="W767" s="590"/>
      <c r="X767" s="594" t="str">
        <f>T767</f>
        <v>Fire</v>
      </c>
      <c r="Y767" s="592"/>
      <c r="Z767" s="593">
        <f>Y767*W767</f>
        <v>0</v>
      </c>
      <c r="AA767" s="590"/>
      <c r="AB767" s="594" t="str">
        <f>X767</f>
        <v>Fire</v>
      </c>
      <c r="AC767" s="592"/>
      <c r="AD767" s="593">
        <f>AC767*AA767</f>
        <v>0</v>
      </c>
      <c r="AE767" s="590"/>
      <c r="AF767" s="594" t="str">
        <f>AB767</f>
        <v>Fire</v>
      </c>
      <c r="AG767" s="592"/>
      <c r="AH767" s="593">
        <f>AG767*AE767</f>
        <v>0</v>
      </c>
      <c r="AI767" s="590"/>
      <c r="AJ767" s="594" t="str">
        <f>AF767</f>
        <v>Fire</v>
      </c>
      <c r="AK767" s="592"/>
      <c r="AL767" s="593">
        <f>AK767*AI767</f>
        <v>0</v>
      </c>
      <c r="AM767" s="590"/>
      <c r="AN767" s="594" t="str">
        <f>AJ767</f>
        <v>Fire</v>
      </c>
      <c r="AO767" s="592"/>
      <c r="AP767" s="593">
        <f>AO767*AM767</f>
        <v>0</v>
      </c>
      <c r="AQ767" s="590"/>
      <c r="AR767" s="594" t="str">
        <f>AN767</f>
        <v>Fire</v>
      </c>
      <c r="AS767" s="592"/>
      <c r="AT767" s="593">
        <f>AS767*AQ767</f>
        <v>0</v>
      </c>
      <c r="AU767" s="590"/>
      <c r="AV767" s="594" t="str">
        <f>AR767</f>
        <v>Fire</v>
      </c>
      <c r="AW767" s="592"/>
      <c r="AX767" s="593">
        <f>AW767*AU767</f>
        <v>0</v>
      </c>
      <c r="AY767" s="590"/>
      <c r="AZ767" s="594" t="str">
        <f>AV767</f>
        <v>Fire</v>
      </c>
      <c r="BA767" s="618"/>
      <c r="BB767" s="620">
        <f>BA767*AY767</f>
        <v>0</v>
      </c>
      <c r="BC767" s="34"/>
      <c r="BD767" s="622">
        <f>SUM(BB767,AX767,AT767,AP767,AL767,AH767,AD767,Z767,R767,N767,J767,V767,)</f>
        <v>340</v>
      </c>
      <c r="BE767" s="623"/>
      <c r="BF767" s="622"/>
      <c r="BG767" s="623"/>
      <c r="BH767" s="622"/>
      <c r="BI767" s="623"/>
      <c r="BJ767" s="622"/>
      <c r="BK767" s="623"/>
      <c r="BL767" s="622"/>
      <c r="BM767" s="131"/>
      <c r="BN767" s="622"/>
    </row>
    <row r="768" spans="1:66" s="409" customFormat="1" x14ac:dyDescent="0.2">
      <c r="A768" s="170"/>
      <c r="B768" s="128"/>
      <c r="C768" s="41"/>
      <c r="D768" s="42"/>
      <c r="E768" s="42"/>
      <c r="F768" s="616" t="s">
        <v>507</v>
      </c>
      <c r="G768" s="617">
        <v>2</v>
      </c>
      <c r="H768" s="105" t="s">
        <v>36</v>
      </c>
      <c r="I768" s="618">
        <v>150</v>
      </c>
      <c r="J768" s="619">
        <f>I768*G768</f>
        <v>300</v>
      </c>
      <c r="K768" s="617"/>
      <c r="L768" s="249" t="str">
        <f>H768</f>
        <v>Fire</v>
      </c>
      <c r="M768" s="411"/>
      <c r="N768" s="214">
        <f>M768*K768</f>
        <v>0</v>
      </c>
      <c r="O768" s="213"/>
      <c r="P768" s="249" t="str">
        <f>L768</f>
        <v>Fire</v>
      </c>
      <c r="Q768" s="411"/>
      <c r="R768" s="214">
        <f>Q768*O768</f>
        <v>0</v>
      </c>
      <c r="S768" s="213"/>
      <c r="T768" s="249" t="str">
        <f>P768</f>
        <v>Fire</v>
      </c>
      <c r="U768" s="411"/>
      <c r="V768" s="214">
        <f>U768*S768</f>
        <v>0</v>
      </c>
      <c r="W768" s="213"/>
      <c r="X768" s="249" t="str">
        <f>T768</f>
        <v>Fire</v>
      </c>
      <c r="Y768" s="411"/>
      <c r="Z768" s="214">
        <f>Y768*W768</f>
        <v>0</v>
      </c>
      <c r="AA768" s="213"/>
      <c r="AB768" s="249" t="str">
        <f>X768</f>
        <v>Fire</v>
      </c>
      <c r="AC768" s="411"/>
      <c r="AD768" s="214">
        <f>AC768*AA768</f>
        <v>0</v>
      </c>
      <c r="AE768" s="213"/>
      <c r="AF768" s="249" t="str">
        <f>AB768</f>
        <v>Fire</v>
      </c>
      <c r="AG768" s="411"/>
      <c r="AH768" s="214">
        <f>AG768*AE768</f>
        <v>0</v>
      </c>
      <c r="AI768" s="213"/>
      <c r="AJ768" s="249" t="str">
        <f>AF768</f>
        <v>Fire</v>
      </c>
      <c r="AK768" s="411"/>
      <c r="AL768" s="214">
        <f>AK768*AI768</f>
        <v>0</v>
      </c>
      <c r="AM768" s="213"/>
      <c r="AN768" s="249" t="str">
        <f>AJ768</f>
        <v>Fire</v>
      </c>
      <c r="AO768" s="411"/>
      <c r="AP768" s="214">
        <f>AO768*AM768</f>
        <v>0</v>
      </c>
      <c r="AQ768" s="213"/>
      <c r="AR768" s="249" t="str">
        <f>AN768</f>
        <v>Fire</v>
      </c>
      <c r="AS768" s="411"/>
      <c r="AT768" s="214">
        <f>AS768*AQ768</f>
        <v>0</v>
      </c>
      <c r="AU768" s="213"/>
      <c r="AV768" s="249" t="str">
        <f>AR768</f>
        <v>Fire</v>
      </c>
      <c r="AW768" s="411"/>
      <c r="AX768" s="214">
        <f>AW768*AU768</f>
        <v>0</v>
      </c>
      <c r="AY768" s="213"/>
      <c r="AZ768" s="249" t="str">
        <f>AV768</f>
        <v>Fire</v>
      </c>
      <c r="BA768" s="618"/>
      <c r="BB768" s="620">
        <f>BA768*AY768</f>
        <v>0</v>
      </c>
      <c r="BC768" s="34"/>
      <c r="BD768" s="622">
        <f>SUM(BB768,AX768,AT768,AP768,AL768,AH768,AD768,Z768,R768,N768,J768,V768,)</f>
        <v>300</v>
      </c>
      <c r="BE768" s="623"/>
      <c r="BF768" s="622"/>
      <c r="BG768" s="623"/>
      <c r="BH768" s="622"/>
      <c r="BI768" s="623"/>
      <c r="BJ768" s="622"/>
      <c r="BK768" s="623"/>
      <c r="BL768" s="622"/>
      <c r="BM768" s="131"/>
      <c r="BN768" s="622"/>
    </row>
    <row r="769" spans="1:66" s="409" customFormat="1" x14ac:dyDescent="0.2">
      <c r="A769" s="170"/>
      <c r="B769" s="128"/>
      <c r="C769" s="41"/>
      <c r="D769" s="42"/>
      <c r="E769" s="42"/>
      <c r="F769" s="616" t="s">
        <v>508</v>
      </c>
      <c r="G769" s="617">
        <v>4</v>
      </c>
      <c r="H769" s="687" t="s">
        <v>36</v>
      </c>
      <c r="I769" s="618">
        <v>700</v>
      </c>
      <c r="J769" s="619">
        <f t="shared" ref="J769:J770" si="1421">I769*G769</f>
        <v>2800</v>
      </c>
      <c r="K769" s="617"/>
      <c r="L769" s="249"/>
      <c r="M769" s="411"/>
      <c r="N769" s="214"/>
      <c r="O769" s="213"/>
      <c r="P769" s="249"/>
      <c r="Q769" s="411"/>
      <c r="R769" s="214"/>
      <c r="S769" s="213"/>
      <c r="T769" s="249"/>
      <c r="U769" s="411"/>
      <c r="V769" s="214"/>
      <c r="W769" s="213"/>
      <c r="X769" s="249"/>
      <c r="Y769" s="411"/>
      <c r="Z769" s="214"/>
      <c r="AA769" s="213"/>
      <c r="AB769" s="249"/>
      <c r="AC769" s="411"/>
      <c r="AD769" s="214"/>
      <c r="AE769" s="213"/>
      <c r="AF769" s="249"/>
      <c r="AG769" s="411"/>
      <c r="AH769" s="214"/>
      <c r="AI769" s="213"/>
      <c r="AJ769" s="249"/>
      <c r="AK769" s="411"/>
      <c r="AL769" s="214"/>
      <c r="AM769" s="213"/>
      <c r="AN769" s="249"/>
      <c r="AO769" s="411"/>
      <c r="AP769" s="214"/>
      <c r="AQ769" s="213"/>
      <c r="AR769" s="249"/>
      <c r="AS769" s="411"/>
      <c r="AT769" s="214"/>
      <c r="AU769" s="213"/>
      <c r="AV769" s="249"/>
      <c r="AW769" s="411"/>
      <c r="AX769" s="214"/>
      <c r="AY769" s="213"/>
      <c r="AZ769" s="249"/>
      <c r="BA769" s="618"/>
      <c r="BB769" s="620"/>
      <c r="BC769" s="34"/>
      <c r="BD769" s="622">
        <f t="shared" ref="BD769:BD770" si="1422">SUM(BB769,AX769,AT769,AP769,AL769,AH769,AD769,Z769,R769,N769,J769,V769,)</f>
        <v>2800</v>
      </c>
      <c r="BE769" s="623"/>
      <c r="BF769" s="622"/>
      <c r="BG769" s="623"/>
      <c r="BH769" s="622"/>
      <c r="BI769" s="623"/>
      <c r="BJ769" s="622"/>
      <c r="BK769" s="623"/>
      <c r="BL769" s="622"/>
      <c r="BM769" s="131"/>
      <c r="BN769" s="622"/>
    </row>
    <row r="770" spans="1:66" s="409" customFormat="1" x14ac:dyDescent="0.2">
      <c r="A770" s="170"/>
      <c r="B770" s="128"/>
      <c r="C770" s="41"/>
      <c r="D770" s="42"/>
      <c r="E770" s="42"/>
      <c r="F770" s="616" t="s">
        <v>509</v>
      </c>
      <c r="G770" s="617">
        <v>2</v>
      </c>
      <c r="H770" s="687" t="s">
        <v>36</v>
      </c>
      <c r="I770" s="618">
        <v>150</v>
      </c>
      <c r="J770" s="619">
        <f t="shared" si="1421"/>
        <v>300</v>
      </c>
      <c r="K770" s="617"/>
      <c r="L770" s="249"/>
      <c r="M770" s="411"/>
      <c r="N770" s="214"/>
      <c r="O770" s="213"/>
      <c r="P770" s="249"/>
      <c r="Q770" s="411"/>
      <c r="R770" s="214"/>
      <c r="S770" s="213"/>
      <c r="T770" s="249"/>
      <c r="U770" s="411"/>
      <c r="V770" s="214"/>
      <c r="W770" s="213"/>
      <c r="X770" s="249"/>
      <c r="Y770" s="411"/>
      <c r="Z770" s="214"/>
      <c r="AA770" s="213"/>
      <c r="AB770" s="249"/>
      <c r="AC770" s="411"/>
      <c r="AD770" s="214"/>
      <c r="AE770" s="213"/>
      <c r="AF770" s="249"/>
      <c r="AG770" s="411"/>
      <c r="AH770" s="214"/>
      <c r="AI770" s="213"/>
      <c r="AJ770" s="249"/>
      <c r="AK770" s="411"/>
      <c r="AL770" s="214"/>
      <c r="AM770" s="213"/>
      <c r="AN770" s="249"/>
      <c r="AO770" s="411"/>
      <c r="AP770" s="214"/>
      <c r="AQ770" s="213"/>
      <c r="AR770" s="249"/>
      <c r="AS770" s="411"/>
      <c r="AT770" s="214"/>
      <c r="AU770" s="213"/>
      <c r="AV770" s="249"/>
      <c r="AW770" s="411"/>
      <c r="AX770" s="214"/>
      <c r="AY770" s="213"/>
      <c r="AZ770" s="249"/>
      <c r="BA770" s="618"/>
      <c r="BB770" s="620"/>
      <c r="BC770" s="34"/>
      <c r="BD770" s="622">
        <f t="shared" si="1422"/>
        <v>300</v>
      </c>
      <c r="BE770" s="623"/>
      <c r="BF770" s="622"/>
      <c r="BG770" s="623"/>
      <c r="BH770" s="622"/>
      <c r="BI770" s="623"/>
      <c r="BJ770" s="622"/>
      <c r="BK770" s="623"/>
      <c r="BL770" s="622"/>
      <c r="BM770" s="131"/>
      <c r="BN770" s="622"/>
    </row>
    <row r="771" spans="1:66" s="409" customFormat="1" x14ac:dyDescent="0.2">
      <c r="A771" s="170"/>
      <c r="B771" s="128"/>
      <c r="C771" s="41"/>
      <c r="D771" s="42"/>
      <c r="E771" s="42"/>
      <c r="F771" s="616" t="s">
        <v>510</v>
      </c>
      <c r="G771" s="617">
        <v>2</v>
      </c>
      <c r="H771" s="106" t="s">
        <v>36</v>
      </c>
      <c r="I771" s="618">
        <v>4000</v>
      </c>
      <c r="J771" s="619">
        <f>G771*I771</f>
        <v>8000</v>
      </c>
      <c r="K771" s="617"/>
      <c r="L771" s="249" t="str">
        <f>H771</f>
        <v>Fire</v>
      </c>
      <c r="M771" s="411"/>
      <c r="N771" s="214">
        <f>M771*K771</f>
        <v>0</v>
      </c>
      <c r="O771" s="213"/>
      <c r="P771" s="249" t="str">
        <f>L771</f>
        <v>Fire</v>
      </c>
      <c r="Q771" s="411"/>
      <c r="R771" s="214">
        <f>Q771*O771</f>
        <v>0</v>
      </c>
      <c r="S771" s="213"/>
      <c r="T771" s="249" t="str">
        <f>P771</f>
        <v>Fire</v>
      </c>
      <c r="U771" s="411"/>
      <c r="V771" s="214">
        <f>U771*S771</f>
        <v>0</v>
      </c>
      <c r="W771" s="213"/>
      <c r="X771" s="249" t="str">
        <f>T771</f>
        <v>Fire</v>
      </c>
      <c r="Y771" s="411"/>
      <c r="Z771" s="214">
        <f>Y771*W771</f>
        <v>0</v>
      </c>
      <c r="AA771" s="213"/>
      <c r="AB771" s="249" t="str">
        <f>X771</f>
        <v>Fire</v>
      </c>
      <c r="AC771" s="411"/>
      <c r="AD771" s="214">
        <f>AC771*AA771</f>
        <v>0</v>
      </c>
      <c r="AE771" s="213"/>
      <c r="AF771" s="249" t="str">
        <f>AB771</f>
        <v>Fire</v>
      </c>
      <c r="AG771" s="411"/>
      <c r="AH771" s="214">
        <f>AG771*AE771</f>
        <v>0</v>
      </c>
      <c r="AI771" s="213"/>
      <c r="AJ771" s="249" t="str">
        <f>AF771</f>
        <v>Fire</v>
      </c>
      <c r="AK771" s="411"/>
      <c r="AL771" s="214">
        <f>AK771*AI771</f>
        <v>0</v>
      </c>
      <c r="AM771" s="213"/>
      <c r="AN771" s="249" t="str">
        <f>AJ771</f>
        <v>Fire</v>
      </c>
      <c r="AO771" s="411"/>
      <c r="AP771" s="214">
        <f>AO771*AM771</f>
        <v>0</v>
      </c>
      <c r="AQ771" s="213"/>
      <c r="AR771" s="249" t="str">
        <f>AN771</f>
        <v>Fire</v>
      </c>
      <c r="AS771" s="411"/>
      <c r="AT771" s="214">
        <f>AS771*AQ771</f>
        <v>0</v>
      </c>
      <c r="AU771" s="213"/>
      <c r="AV771" s="249" t="str">
        <f>AR771</f>
        <v>Fire</v>
      </c>
      <c r="AW771" s="411"/>
      <c r="AX771" s="214">
        <f>AW771*AU771</f>
        <v>0</v>
      </c>
      <c r="AY771" s="213"/>
      <c r="AZ771" s="249" t="str">
        <f>AV771</f>
        <v>Fire</v>
      </c>
      <c r="BA771" s="618"/>
      <c r="BB771" s="620">
        <f>AY771*BA771</f>
        <v>0</v>
      </c>
      <c r="BC771" s="34"/>
      <c r="BD771" s="622">
        <f>SUM(BB771,AX771,AT771,AP771,AL771,AH771,AD771,Z771,R771,N771,J771,V771,)</f>
        <v>8000</v>
      </c>
      <c r="BE771" s="623"/>
      <c r="BF771" s="622">
        <v>0</v>
      </c>
      <c r="BG771" s="623"/>
      <c r="BH771" s="622">
        <v>0</v>
      </c>
      <c r="BI771" s="623"/>
      <c r="BJ771" s="622"/>
      <c r="BK771" s="623"/>
      <c r="BL771" s="622"/>
      <c r="BM771" s="131"/>
      <c r="BN771" s="622"/>
    </row>
    <row r="772" spans="1:66" s="409" customFormat="1" x14ac:dyDescent="0.2">
      <c r="A772" s="170"/>
      <c r="B772" s="128"/>
      <c r="C772" s="48"/>
      <c r="D772" s="43"/>
      <c r="E772" s="43"/>
      <c r="F772" s="624"/>
      <c r="G772" s="581"/>
      <c r="H772" s="582"/>
      <c r="I772" s="104" t="s">
        <v>132</v>
      </c>
      <c r="J772" s="634">
        <f>SUM(J766:J771)</f>
        <v>14740</v>
      </c>
      <c r="K772" s="581"/>
      <c r="L772" s="582"/>
      <c r="M772" s="104" t="s">
        <v>118</v>
      </c>
      <c r="N772" s="619">
        <f>SUM(N766:N771)</f>
        <v>0</v>
      </c>
      <c r="O772" s="581"/>
      <c r="P772" s="582"/>
      <c r="Q772" s="625" t="s">
        <v>119</v>
      </c>
      <c r="R772" s="619">
        <f>SUM(R766:R771)</f>
        <v>0</v>
      </c>
      <c r="S772" s="581"/>
      <c r="T772" s="582"/>
      <c r="U772" s="625" t="s">
        <v>120</v>
      </c>
      <c r="V772" s="619">
        <f>SUM(V766:V771)</f>
        <v>0</v>
      </c>
      <c r="W772" s="581"/>
      <c r="X772" s="582"/>
      <c r="Y772" s="625" t="s">
        <v>121</v>
      </c>
      <c r="Z772" s="619">
        <f>SUM(Z766:Z771)</f>
        <v>0</v>
      </c>
      <c r="AA772" s="581"/>
      <c r="AB772" s="582"/>
      <c r="AC772" s="625" t="s">
        <v>122</v>
      </c>
      <c r="AD772" s="619">
        <f>SUM(AD766:AD771)</f>
        <v>0</v>
      </c>
      <c r="AE772" s="581"/>
      <c r="AF772" s="582"/>
      <c r="AG772" s="625" t="s">
        <v>123</v>
      </c>
      <c r="AH772" s="619">
        <f>SUM(AH766:AH771)</f>
        <v>0</v>
      </c>
      <c r="AI772" s="581"/>
      <c r="AJ772" s="582"/>
      <c r="AK772" s="625" t="s">
        <v>124</v>
      </c>
      <c r="AL772" s="619">
        <f>SUM(AL766:AL771)</f>
        <v>0</v>
      </c>
      <c r="AM772" s="581"/>
      <c r="AN772" s="582"/>
      <c r="AO772" s="625" t="s">
        <v>125</v>
      </c>
      <c r="AP772" s="619">
        <f>SUM(AP766:AP771)</f>
        <v>0</v>
      </c>
      <c r="AQ772" s="581"/>
      <c r="AR772" s="582"/>
      <c r="AS772" s="625" t="s">
        <v>126</v>
      </c>
      <c r="AT772" s="619">
        <f>SUM(AT766:AT771)</f>
        <v>0</v>
      </c>
      <c r="AU772" s="581"/>
      <c r="AV772" s="582"/>
      <c r="AW772" s="625" t="s">
        <v>127</v>
      </c>
      <c r="AX772" s="619">
        <f>SUM(AX766:AX771)</f>
        <v>0</v>
      </c>
      <c r="AY772" s="581"/>
      <c r="AZ772" s="582"/>
      <c r="BA772" s="625" t="s">
        <v>128</v>
      </c>
      <c r="BB772" s="620">
        <f>SUM(BB766:BB771)</f>
        <v>0</v>
      </c>
      <c r="BC772" s="34"/>
      <c r="BD772" s="57">
        <f>SUM(BD766:BD771)</f>
        <v>14740</v>
      </c>
      <c r="BE772" s="608"/>
      <c r="BF772" s="57">
        <f>SUM(BF766:BF771)</f>
        <v>3445.84</v>
      </c>
      <c r="BG772" s="608"/>
      <c r="BH772" s="57">
        <f>SUM(BH766:BH771)</f>
        <v>0</v>
      </c>
      <c r="BI772" s="608"/>
      <c r="BJ772" s="57">
        <f>SUM(BJ766:BJ771)</f>
        <v>3445.84</v>
      </c>
      <c r="BK772" s="608"/>
      <c r="BL772" s="57">
        <v>12340</v>
      </c>
      <c r="BM772" s="131"/>
      <c r="BN772" s="57">
        <f>SUM(BN766:BN771)</f>
        <v>1931.01</v>
      </c>
    </row>
    <row r="773" spans="1:66" s="27" customFormat="1" ht="5.0999999999999996" customHeight="1" x14ac:dyDescent="0.2">
      <c r="A773" s="170"/>
      <c r="B773" s="128"/>
      <c r="C773" s="32"/>
      <c r="F773" s="51"/>
      <c r="G773" s="226"/>
      <c r="H773" s="52"/>
      <c r="I773" s="154"/>
      <c r="J773" s="227"/>
      <c r="K773" s="226"/>
      <c r="L773" s="52"/>
      <c r="M773" s="154"/>
      <c r="N773" s="227"/>
      <c r="O773" s="226"/>
      <c r="P773" s="52"/>
      <c r="Q773" s="154"/>
      <c r="R773" s="227"/>
      <c r="S773" s="226"/>
      <c r="T773" s="52"/>
      <c r="U773" s="154"/>
      <c r="V773" s="227"/>
      <c r="W773" s="226"/>
      <c r="X773" s="52"/>
      <c r="Y773" s="154"/>
      <c r="Z773" s="227"/>
      <c r="AA773" s="226"/>
      <c r="AB773" s="52"/>
      <c r="AC773" s="154"/>
      <c r="AD773" s="227"/>
      <c r="AE773" s="226"/>
      <c r="AF773" s="52"/>
      <c r="AG773" s="154"/>
      <c r="AH773" s="227"/>
      <c r="AI773" s="226"/>
      <c r="AJ773" s="52"/>
      <c r="AK773" s="154"/>
      <c r="AL773" s="227"/>
      <c r="AM773" s="226"/>
      <c r="AN773" s="52"/>
      <c r="AO773" s="154"/>
      <c r="AP773" s="227"/>
      <c r="AQ773" s="226"/>
      <c r="AR773" s="52"/>
      <c r="AS773" s="154"/>
      <c r="AT773" s="227"/>
      <c r="AU773" s="226"/>
      <c r="AV773" s="52"/>
      <c r="AW773" s="154"/>
      <c r="AX773" s="227"/>
      <c r="AY773" s="226"/>
      <c r="AZ773" s="52"/>
      <c r="BA773" s="154"/>
      <c r="BB773" s="267"/>
      <c r="BC773" s="34"/>
      <c r="BD773" s="608"/>
      <c r="BE773" s="608"/>
      <c r="BF773" s="608"/>
      <c r="BG773" s="608"/>
      <c r="BH773" s="608"/>
      <c r="BI773" s="608"/>
      <c r="BJ773" s="608"/>
      <c r="BK773" s="608"/>
      <c r="BL773" s="608"/>
      <c r="BM773" s="131"/>
      <c r="BN773" s="608"/>
    </row>
    <row r="774" spans="1:66" s="409" customFormat="1" x14ac:dyDescent="0.2">
      <c r="A774" s="170"/>
      <c r="B774" s="128"/>
      <c r="C774" s="614">
        <f>'General Fund Budget Summary'!A171</f>
        <v>60065</v>
      </c>
      <c r="D774" s="614"/>
      <c r="E774" s="614" t="str">
        <f>'General Fund Budget Summary'!C171</f>
        <v>Fire Hose</v>
      </c>
      <c r="F774" s="616" t="s">
        <v>586</v>
      </c>
      <c r="G774" s="617">
        <v>16</v>
      </c>
      <c r="H774" s="105" t="s">
        <v>36</v>
      </c>
      <c r="I774" s="618">
        <v>250</v>
      </c>
      <c r="J774" s="619">
        <f>I774*G774</f>
        <v>4000</v>
      </c>
      <c r="K774" s="617"/>
      <c r="L774" s="248" t="str">
        <f>H774</f>
        <v>Fire</v>
      </c>
      <c r="M774" s="410"/>
      <c r="N774" s="212">
        <f>M774*K774</f>
        <v>0</v>
      </c>
      <c r="O774" s="211"/>
      <c r="P774" s="248" t="str">
        <f>L774</f>
        <v>Fire</v>
      </c>
      <c r="Q774" s="410"/>
      <c r="R774" s="212">
        <f>Q774*O774</f>
        <v>0</v>
      </c>
      <c r="S774" s="211"/>
      <c r="T774" s="248" t="str">
        <f>P774</f>
        <v>Fire</v>
      </c>
      <c r="U774" s="410"/>
      <c r="V774" s="212">
        <f>U774*S774</f>
        <v>0</v>
      </c>
      <c r="W774" s="211">
        <v>1</v>
      </c>
      <c r="X774" s="248" t="str">
        <f>T774</f>
        <v>Fire</v>
      </c>
      <c r="Y774" s="410">
        <v>0</v>
      </c>
      <c r="Z774" s="212">
        <f>Y774*W774</f>
        <v>0</v>
      </c>
      <c r="AA774" s="211"/>
      <c r="AB774" s="248" t="str">
        <f>X774</f>
        <v>Fire</v>
      </c>
      <c r="AC774" s="410"/>
      <c r="AD774" s="212">
        <f>AC774*AA774</f>
        <v>0</v>
      </c>
      <c r="AE774" s="211"/>
      <c r="AF774" s="248" t="str">
        <f>AB774</f>
        <v>Fire</v>
      </c>
      <c r="AG774" s="410"/>
      <c r="AH774" s="212">
        <f>AG774*AE774</f>
        <v>0</v>
      </c>
      <c r="AI774" s="211"/>
      <c r="AJ774" s="248" t="str">
        <f>AF774</f>
        <v>Fire</v>
      </c>
      <c r="AK774" s="410"/>
      <c r="AL774" s="212">
        <f>AK774*AI774</f>
        <v>0</v>
      </c>
      <c r="AM774" s="211"/>
      <c r="AN774" s="248" t="str">
        <f>AJ774</f>
        <v>Fire</v>
      </c>
      <c r="AO774" s="410"/>
      <c r="AP774" s="212">
        <f>AO774*AM774</f>
        <v>0</v>
      </c>
      <c r="AQ774" s="211">
        <v>1</v>
      </c>
      <c r="AR774" s="248" t="str">
        <f>AN774</f>
        <v>Fire</v>
      </c>
      <c r="AS774" s="410"/>
      <c r="AT774" s="212">
        <f>AS774*AQ774</f>
        <v>0</v>
      </c>
      <c r="AU774" s="211">
        <v>1</v>
      </c>
      <c r="AV774" s="248" t="str">
        <f>AR774</f>
        <v>Fire</v>
      </c>
      <c r="AW774" s="410"/>
      <c r="AX774" s="212">
        <f>AW774*AU774</f>
        <v>0</v>
      </c>
      <c r="AY774" s="211"/>
      <c r="AZ774" s="248" t="str">
        <f>AV774</f>
        <v>Fire</v>
      </c>
      <c r="BA774" s="618"/>
      <c r="BB774" s="620">
        <f>BA774*AY774</f>
        <v>0</v>
      </c>
      <c r="BC774" s="34"/>
      <c r="BD774" s="621">
        <f>SUM(BB774,AX774,AT774,AP774,AL774,AH774,AD774,Z774,R774,N774,J774,V774,)</f>
        <v>4000</v>
      </c>
      <c r="BE774" s="608"/>
      <c r="BF774" s="621">
        <v>122</v>
      </c>
      <c r="BG774" s="608"/>
      <c r="BH774" s="621"/>
      <c r="BI774" s="608"/>
      <c r="BJ774" s="621">
        <f>SUM(BF774,BH774)</f>
        <v>122</v>
      </c>
      <c r="BK774" s="608"/>
      <c r="BL774" s="621">
        <v>4234</v>
      </c>
      <c r="BM774" s="131"/>
      <c r="BN774" s="621">
        <v>934.48</v>
      </c>
    </row>
    <row r="775" spans="1:66" s="409" customFormat="1" x14ac:dyDescent="0.2">
      <c r="A775" s="170"/>
      <c r="B775" s="128"/>
      <c r="C775" s="41"/>
      <c r="D775" s="42"/>
      <c r="E775" s="461"/>
      <c r="F775" s="616" t="s">
        <v>511</v>
      </c>
      <c r="G775" s="617">
        <v>4</v>
      </c>
      <c r="H775" s="591" t="s">
        <v>36</v>
      </c>
      <c r="I775" s="618">
        <v>160</v>
      </c>
      <c r="J775" s="619">
        <f>I775*G775</f>
        <v>640</v>
      </c>
      <c r="K775" s="617"/>
      <c r="L775" s="594" t="str">
        <f>H775</f>
        <v>Fire</v>
      </c>
      <c r="M775" s="592"/>
      <c r="N775" s="593">
        <f>M775*K775</f>
        <v>0</v>
      </c>
      <c r="O775" s="590"/>
      <c r="P775" s="594" t="str">
        <f>L775</f>
        <v>Fire</v>
      </c>
      <c r="Q775" s="592"/>
      <c r="R775" s="593">
        <f>Q775*O775</f>
        <v>0</v>
      </c>
      <c r="S775" s="590"/>
      <c r="T775" s="594" t="str">
        <f>P775</f>
        <v>Fire</v>
      </c>
      <c r="U775" s="592"/>
      <c r="V775" s="593">
        <f>U775*S775</f>
        <v>0</v>
      </c>
      <c r="W775" s="590"/>
      <c r="X775" s="594" t="str">
        <f>T775</f>
        <v>Fire</v>
      </c>
      <c r="Y775" s="592"/>
      <c r="Z775" s="593">
        <f>Y775*W775</f>
        <v>0</v>
      </c>
      <c r="AA775" s="590"/>
      <c r="AB775" s="594" t="str">
        <f>X775</f>
        <v>Fire</v>
      </c>
      <c r="AC775" s="592"/>
      <c r="AD775" s="593">
        <f>AC775*AA775</f>
        <v>0</v>
      </c>
      <c r="AE775" s="590"/>
      <c r="AF775" s="594" t="str">
        <f>AB775</f>
        <v>Fire</v>
      </c>
      <c r="AG775" s="592"/>
      <c r="AH775" s="593">
        <f>AG775*AE775</f>
        <v>0</v>
      </c>
      <c r="AI775" s="590"/>
      <c r="AJ775" s="594" t="str">
        <f>AF775</f>
        <v>Fire</v>
      </c>
      <c r="AK775" s="592"/>
      <c r="AL775" s="593">
        <f>AK775*AI775</f>
        <v>0</v>
      </c>
      <c r="AM775" s="590"/>
      <c r="AN775" s="594" t="str">
        <f>AJ775</f>
        <v>Fire</v>
      </c>
      <c r="AO775" s="592"/>
      <c r="AP775" s="593">
        <f>AO775*AM775</f>
        <v>0</v>
      </c>
      <c r="AQ775" s="590"/>
      <c r="AR775" s="594" t="str">
        <f>AN775</f>
        <v>Fire</v>
      </c>
      <c r="AS775" s="592"/>
      <c r="AT775" s="593">
        <f>AS775*AQ775</f>
        <v>0</v>
      </c>
      <c r="AU775" s="590"/>
      <c r="AV775" s="594" t="str">
        <f>AR775</f>
        <v>Fire</v>
      </c>
      <c r="AW775" s="592"/>
      <c r="AX775" s="593">
        <f>AW775*AU775</f>
        <v>0</v>
      </c>
      <c r="AY775" s="590"/>
      <c r="AZ775" s="594" t="str">
        <f>AV775</f>
        <v>Fire</v>
      </c>
      <c r="BA775" s="618"/>
      <c r="BB775" s="620">
        <f>BA775*AY775</f>
        <v>0</v>
      </c>
      <c r="BC775" s="34"/>
      <c r="BD775" s="622">
        <f>SUM(BB775,AX775,AT775,AP775,AL775,AH775,AD775,Z775,R775,N775,J775,V775,)</f>
        <v>640</v>
      </c>
      <c r="BE775" s="623"/>
      <c r="BF775" s="622"/>
      <c r="BG775" s="623"/>
      <c r="BH775" s="622"/>
      <c r="BI775" s="623"/>
      <c r="BJ775" s="622"/>
      <c r="BK775" s="623"/>
      <c r="BL775" s="622"/>
      <c r="BM775" s="131"/>
      <c r="BN775" s="622"/>
    </row>
    <row r="776" spans="1:66" s="409" customFormat="1" x14ac:dyDescent="0.2">
      <c r="A776" s="170"/>
      <c r="B776" s="128"/>
      <c r="C776" s="41"/>
      <c r="D776" s="42"/>
      <c r="E776" s="42"/>
      <c r="F776" s="616" t="s">
        <v>512</v>
      </c>
      <c r="G776" s="617">
        <v>4</v>
      </c>
      <c r="H776" s="106" t="s">
        <v>36</v>
      </c>
      <c r="I776" s="618">
        <v>140</v>
      </c>
      <c r="J776" s="619">
        <f>I776*G776</f>
        <v>560</v>
      </c>
      <c r="K776" s="617"/>
      <c r="L776" s="249" t="str">
        <f>H776</f>
        <v>Fire</v>
      </c>
      <c r="M776" s="411"/>
      <c r="N776" s="214">
        <f>M776*K776</f>
        <v>0</v>
      </c>
      <c r="O776" s="213"/>
      <c r="P776" s="249" t="str">
        <f>L776</f>
        <v>Fire</v>
      </c>
      <c r="Q776" s="411"/>
      <c r="R776" s="214">
        <f>Q776*O776</f>
        <v>0</v>
      </c>
      <c r="S776" s="213"/>
      <c r="T776" s="249" t="str">
        <f>P776</f>
        <v>Fire</v>
      </c>
      <c r="U776" s="411"/>
      <c r="V776" s="214">
        <f>U776*S776</f>
        <v>0</v>
      </c>
      <c r="W776" s="213"/>
      <c r="X776" s="249" t="str">
        <f>T776</f>
        <v>Fire</v>
      </c>
      <c r="Y776" s="411"/>
      <c r="Z776" s="214">
        <f>Y776*W776</f>
        <v>0</v>
      </c>
      <c r="AA776" s="213"/>
      <c r="AB776" s="249" t="str">
        <f>X776</f>
        <v>Fire</v>
      </c>
      <c r="AC776" s="411"/>
      <c r="AD776" s="214">
        <f>AC776*AA776</f>
        <v>0</v>
      </c>
      <c r="AE776" s="213"/>
      <c r="AF776" s="249" t="str">
        <f>AB776</f>
        <v>Fire</v>
      </c>
      <c r="AG776" s="411"/>
      <c r="AH776" s="214">
        <f>AG776*AE776</f>
        <v>0</v>
      </c>
      <c r="AI776" s="213"/>
      <c r="AJ776" s="249" t="str">
        <f>AF776</f>
        <v>Fire</v>
      </c>
      <c r="AK776" s="411"/>
      <c r="AL776" s="214">
        <f>AK776*AI776</f>
        <v>0</v>
      </c>
      <c r="AM776" s="213"/>
      <c r="AN776" s="249" t="str">
        <f>AJ776</f>
        <v>Fire</v>
      </c>
      <c r="AO776" s="411"/>
      <c r="AP776" s="214">
        <f>AO776*AM776</f>
        <v>0</v>
      </c>
      <c r="AQ776" s="213"/>
      <c r="AR776" s="249" t="str">
        <f>AN776</f>
        <v>Fire</v>
      </c>
      <c r="AS776" s="411"/>
      <c r="AT776" s="214">
        <f>AS776*AQ776</f>
        <v>0</v>
      </c>
      <c r="AU776" s="213"/>
      <c r="AV776" s="249" t="str">
        <f>AR776</f>
        <v>Fire</v>
      </c>
      <c r="AW776" s="411"/>
      <c r="AX776" s="214">
        <f>AW776*AU776</f>
        <v>0</v>
      </c>
      <c r="AY776" s="213"/>
      <c r="AZ776" s="249" t="str">
        <f>AV776</f>
        <v>Fire</v>
      </c>
      <c r="BA776" s="618"/>
      <c r="BB776" s="620">
        <f>BA776*AY776</f>
        <v>0</v>
      </c>
      <c r="BC776" s="34"/>
      <c r="BD776" s="622">
        <f>SUM(BB776,AX776,AT776,AP776,AL776,AH776,AD776,Z776,R776,N776,J776,V776,)</f>
        <v>560</v>
      </c>
      <c r="BE776" s="623"/>
      <c r="BF776" s="622"/>
      <c r="BG776" s="623"/>
      <c r="BH776" s="622"/>
      <c r="BI776" s="623"/>
      <c r="BJ776" s="622"/>
      <c r="BK776" s="623"/>
      <c r="BL776" s="622"/>
      <c r="BM776" s="131"/>
      <c r="BN776" s="622"/>
    </row>
    <row r="777" spans="1:66" s="409" customFormat="1" x14ac:dyDescent="0.2">
      <c r="A777" s="170"/>
      <c r="B777" s="128"/>
      <c r="C777" s="41"/>
      <c r="D777" s="42"/>
      <c r="E777" s="42"/>
      <c r="F777" s="616" t="s">
        <v>587</v>
      </c>
      <c r="G777" s="617">
        <v>2</v>
      </c>
      <c r="H777" s="106" t="s">
        <v>36</v>
      </c>
      <c r="I777" s="618">
        <v>200</v>
      </c>
      <c r="J777" s="619">
        <f t="shared" ref="J777" si="1423">I777*G777</f>
        <v>400</v>
      </c>
      <c r="K777" s="617"/>
      <c r="L777" s="249"/>
      <c r="M777" s="411"/>
      <c r="N777" s="214"/>
      <c r="O777" s="213"/>
      <c r="P777" s="249"/>
      <c r="Q777" s="411"/>
      <c r="R777" s="214"/>
      <c r="S777" s="213"/>
      <c r="T777" s="249"/>
      <c r="U777" s="411"/>
      <c r="V777" s="214"/>
      <c r="W777" s="213"/>
      <c r="X777" s="249"/>
      <c r="Y777" s="411"/>
      <c r="Z777" s="214"/>
      <c r="AA777" s="213"/>
      <c r="AB777" s="249"/>
      <c r="AC777" s="411"/>
      <c r="AD777" s="214"/>
      <c r="AE777" s="213"/>
      <c r="AF777" s="249"/>
      <c r="AG777" s="411"/>
      <c r="AH777" s="214"/>
      <c r="AI777" s="213"/>
      <c r="AJ777" s="249"/>
      <c r="AK777" s="411"/>
      <c r="AL777" s="214"/>
      <c r="AM777" s="213"/>
      <c r="AN777" s="249"/>
      <c r="AO777" s="411"/>
      <c r="AP777" s="214"/>
      <c r="AQ777" s="213"/>
      <c r="AR777" s="249"/>
      <c r="AS777" s="411"/>
      <c r="AT777" s="214"/>
      <c r="AU777" s="213"/>
      <c r="AV777" s="249"/>
      <c r="AW777" s="411"/>
      <c r="AX777" s="214"/>
      <c r="AY777" s="213"/>
      <c r="AZ777" s="249"/>
      <c r="BA777" s="618"/>
      <c r="BB777" s="620"/>
      <c r="BC777" s="34"/>
      <c r="BD777" s="622">
        <f t="shared" ref="BD777" si="1424">SUM(BB777,AX777,AT777,AP777,AL777,AH777,AD777,Z777,R777,N777,J777,V777,)</f>
        <v>400</v>
      </c>
      <c r="BE777" s="623"/>
      <c r="BF777" s="622"/>
      <c r="BG777" s="623"/>
      <c r="BH777" s="622"/>
      <c r="BI777" s="623"/>
      <c r="BJ777" s="622"/>
      <c r="BK777" s="623"/>
      <c r="BL777" s="622"/>
      <c r="BM777" s="131"/>
      <c r="BN777" s="622"/>
    </row>
    <row r="778" spans="1:66" s="409" customFormat="1" x14ac:dyDescent="0.2">
      <c r="A778" s="170"/>
      <c r="B778" s="128"/>
      <c r="C778" s="41"/>
      <c r="D778" s="42"/>
      <c r="E778" s="42"/>
      <c r="F778" s="616" t="s">
        <v>588</v>
      </c>
      <c r="G778" s="617">
        <v>1</v>
      </c>
      <c r="H778" s="106" t="s">
        <v>36</v>
      </c>
      <c r="I778" s="618">
        <v>170</v>
      </c>
      <c r="J778" s="619">
        <f>G778*I778</f>
        <v>170</v>
      </c>
      <c r="K778" s="617"/>
      <c r="L778" s="249" t="str">
        <f>H778</f>
        <v>Fire</v>
      </c>
      <c r="M778" s="411"/>
      <c r="N778" s="214">
        <f>M778*K778</f>
        <v>0</v>
      </c>
      <c r="O778" s="213"/>
      <c r="P778" s="249" t="str">
        <f>L778</f>
        <v>Fire</v>
      </c>
      <c r="Q778" s="411"/>
      <c r="R778" s="214">
        <f>Q778*O778</f>
        <v>0</v>
      </c>
      <c r="S778" s="213"/>
      <c r="T778" s="249" t="str">
        <f>P778</f>
        <v>Fire</v>
      </c>
      <c r="U778" s="411"/>
      <c r="V778" s="214">
        <f>U778*S778</f>
        <v>0</v>
      </c>
      <c r="W778" s="213"/>
      <c r="X778" s="249" t="str">
        <f>T778</f>
        <v>Fire</v>
      </c>
      <c r="Y778" s="411"/>
      <c r="Z778" s="214">
        <f>Y778*W778</f>
        <v>0</v>
      </c>
      <c r="AA778" s="213"/>
      <c r="AB778" s="249" t="str">
        <f>X778</f>
        <v>Fire</v>
      </c>
      <c r="AC778" s="411"/>
      <c r="AD778" s="214">
        <f>AC778*AA778</f>
        <v>0</v>
      </c>
      <c r="AE778" s="213"/>
      <c r="AF778" s="249" t="str">
        <f>AB778</f>
        <v>Fire</v>
      </c>
      <c r="AG778" s="411"/>
      <c r="AH778" s="214">
        <f>AG778*AE778</f>
        <v>0</v>
      </c>
      <c r="AI778" s="213"/>
      <c r="AJ778" s="249" t="str">
        <f>AF778</f>
        <v>Fire</v>
      </c>
      <c r="AK778" s="411"/>
      <c r="AL778" s="214">
        <f>AK778*AI778</f>
        <v>0</v>
      </c>
      <c r="AM778" s="213"/>
      <c r="AN778" s="249" t="str">
        <f>AJ778</f>
        <v>Fire</v>
      </c>
      <c r="AO778" s="411"/>
      <c r="AP778" s="214">
        <f>AO778*AM778</f>
        <v>0</v>
      </c>
      <c r="AQ778" s="213"/>
      <c r="AR778" s="249" t="str">
        <f>AN778</f>
        <v>Fire</v>
      </c>
      <c r="AS778" s="411"/>
      <c r="AT778" s="214">
        <f>AS778*AQ778</f>
        <v>0</v>
      </c>
      <c r="AU778" s="213"/>
      <c r="AV778" s="249" t="str">
        <f>AR778</f>
        <v>Fire</v>
      </c>
      <c r="AW778" s="411"/>
      <c r="AX778" s="214">
        <f>AW778*AU778</f>
        <v>0</v>
      </c>
      <c r="AY778" s="213"/>
      <c r="AZ778" s="249" t="str">
        <f>AV778</f>
        <v>Fire</v>
      </c>
      <c r="BA778" s="618"/>
      <c r="BB778" s="620">
        <f>AY778*BA778</f>
        <v>0</v>
      </c>
      <c r="BC778" s="34"/>
      <c r="BD778" s="622">
        <f>SUM(BB778,AX778,AT778,AP778,AL778,AH778,AD778,Z778,R778,N778,J778,V778,)</f>
        <v>170</v>
      </c>
      <c r="BE778" s="623"/>
      <c r="BF778" s="622">
        <v>0</v>
      </c>
      <c r="BG778" s="623"/>
      <c r="BH778" s="622">
        <v>0</v>
      </c>
      <c r="BI778" s="623"/>
      <c r="BJ778" s="622"/>
      <c r="BK778" s="623"/>
      <c r="BL778" s="622"/>
      <c r="BM778" s="131"/>
      <c r="BN778" s="622"/>
    </row>
    <row r="779" spans="1:66" s="409" customFormat="1" x14ac:dyDescent="0.2">
      <c r="A779" s="170"/>
      <c r="B779" s="128"/>
      <c r="C779" s="41"/>
      <c r="D779" s="42"/>
      <c r="E779" s="42"/>
      <c r="F779" s="616" t="s">
        <v>513</v>
      </c>
      <c r="G779" s="617">
        <v>2</v>
      </c>
      <c r="H779" s="106" t="s">
        <v>36</v>
      </c>
      <c r="I779" s="618">
        <v>200</v>
      </c>
      <c r="J779" s="619">
        <f t="shared" ref="J779:J780" si="1425">I779*G779</f>
        <v>400</v>
      </c>
      <c r="K779" s="617"/>
      <c r="L779" s="249"/>
      <c r="M779" s="411"/>
      <c r="N779" s="214"/>
      <c r="O779" s="213"/>
      <c r="P779" s="249"/>
      <c r="Q779" s="411"/>
      <c r="R779" s="214"/>
      <c r="S779" s="213"/>
      <c r="T779" s="249"/>
      <c r="U779" s="411"/>
      <c r="V779" s="214"/>
      <c r="W779" s="213"/>
      <c r="X779" s="249"/>
      <c r="Y779" s="411"/>
      <c r="Z779" s="214"/>
      <c r="AA779" s="213"/>
      <c r="AB779" s="249"/>
      <c r="AC779" s="411"/>
      <c r="AD779" s="214"/>
      <c r="AE779" s="213"/>
      <c r="AF779" s="249"/>
      <c r="AG779" s="411"/>
      <c r="AH779" s="214"/>
      <c r="AI779" s="213"/>
      <c r="AJ779" s="249"/>
      <c r="AK779" s="411"/>
      <c r="AL779" s="214"/>
      <c r="AM779" s="213"/>
      <c r="AN779" s="249"/>
      <c r="AO779" s="411"/>
      <c r="AP779" s="214"/>
      <c r="AQ779" s="213"/>
      <c r="AR779" s="249"/>
      <c r="AS779" s="411"/>
      <c r="AT779" s="214"/>
      <c r="AU779" s="213"/>
      <c r="AV779" s="249"/>
      <c r="AW779" s="411"/>
      <c r="AX779" s="214"/>
      <c r="AY779" s="213"/>
      <c r="AZ779" s="249"/>
      <c r="BA779" s="618"/>
      <c r="BB779" s="620"/>
      <c r="BC779" s="34"/>
      <c r="BD779" s="622">
        <f t="shared" ref="BD779:BD780" si="1426">SUM(BB779,AX779,AT779,AP779,AL779,AH779,AD779,Z779,R779,N779,J779,V779,)</f>
        <v>400</v>
      </c>
      <c r="BE779" s="623"/>
      <c r="BF779" s="622"/>
      <c r="BG779" s="623"/>
      <c r="BH779" s="622"/>
      <c r="BI779" s="623"/>
      <c r="BJ779" s="622"/>
      <c r="BK779" s="623"/>
      <c r="BL779" s="622"/>
      <c r="BM779" s="131"/>
      <c r="BN779" s="622"/>
    </row>
    <row r="780" spans="1:66" s="409" customFormat="1" x14ac:dyDescent="0.2">
      <c r="A780" s="170"/>
      <c r="B780" s="128"/>
      <c r="C780" s="41"/>
      <c r="D780" s="42"/>
      <c r="E780" s="42"/>
      <c r="F780" s="616" t="s">
        <v>204</v>
      </c>
      <c r="G780" s="617">
        <v>2</v>
      </c>
      <c r="H780" s="106" t="s">
        <v>36</v>
      </c>
      <c r="I780" s="618">
        <v>167</v>
      </c>
      <c r="J780" s="619">
        <f t="shared" si="1425"/>
        <v>334</v>
      </c>
      <c r="K780" s="617"/>
      <c r="L780" s="249"/>
      <c r="M780" s="411"/>
      <c r="N780" s="214"/>
      <c r="O780" s="213"/>
      <c r="P780" s="249"/>
      <c r="Q780" s="411"/>
      <c r="R780" s="214"/>
      <c r="S780" s="213"/>
      <c r="T780" s="249"/>
      <c r="U780" s="411"/>
      <c r="V780" s="214"/>
      <c r="W780" s="213"/>
      <c r="X780" s="249"/>
      <c r="Y780" s="411"/>
      <c r="Z780" s="214"/>
      <c r="AA780" s="213"/>
      <c r="AB780" s="249"/>
      <c r="AC780" s="411"/>
      <c r="AD780" s="214"/>
      <c r="AE780" s="213"/>
      <c r="AF780" s="249"/>
      <c r="AG780" s="411"/>
      <c r="AH780" s="214"/>
      <c r="AI780" s="213"/>
      <c r="AJ780" s="249"/>
      <c r="AK780" s="411"/>
      <c r="AL780" s="214"/>
      <c r="AM780" s="213"/>
      <c r="AN780" s="249"/>
      <c r="AO780" s="411"/>
      <c r="AP780" s="214"/>
      <c r="AQ780" s="213"/>
      <c r="AR780" s="249"/>
      <c r="AS780" s="411"/>
      <c r="AT780" s="214"/>
      <c r="AU780" s="213"/>
      <c r="AV780" s="249"/>
      <c r="AW780" s="411"/>
      <c r="AX780" s="214"/>
      <c r="AY780" s="213"/>
      <c r="AZ780" s="249"/>
      <c r="BA780" s="618"/>
      <c r="BB780" s="620"/>
      <c r="BC780" s="34"/>
      <c r="BD780" s="622">
        <f t="shared" si="1426"/>
        <v>334</v>
      </c>
      <c r="BE780" s="623"/>
      <c r="BF780" s="622"/>
      <c r="BG780" s="623"/>
      <c r="BH780" s="622"/>
      <c r="BI780" s="623"/>
      <c r="BJ780" s="622"/>
      <c r="BK780" s="623"/>
      <c r="BL780" s="622"/>
      <c r="BM780" s="131"/>
      <c r="BN780" s="622"/>
    </row>
    <row r="781" spans="1:66" s="409" customFormat="1" x14ac:dyDescent="0.2">
      <c r="A781" s="170"/>
      <c r="B781" s="128"/>
      <c r="C781" s="41"/>
      <c r="D781" s="42"/>
      <c r="E781" s="42"/>
      <c r="F781" s="616" t="s">
        <v>514</v>
      </c>
      <c r="G781" s="617">
        <v>2</v>
      </c>
      <c r="H781" s="106" t="s">
        <v>36</v>
      </c>
      <c r="I781" s="618">
        <v>150</v>
      </c>
      <c r="J781" s="619">
        <f>G781*I781</f>
        <v>300</v>
      </c>
      <c r="K781" s="617"/>
      <c r="L781" s="249" t="str">
        <f>H781</f>
        <v>Fire</v>
      </c>
      <c r="M781" s="411"/>
      <c r="N781" s="214">
        <f>M781*K781</f>
        <v>0</v>
      </c>
      <c r="O781" s="213"/>
      <c r="P781" s="249" t="str">
        <f>L781</f>
        <v>Fire</v>
      </c>
      <c r="Q781" s="411"/>
      <c r="R781" s="214">
        <f>Q781*O781</f>
        <v>0</v>
      </c>
      <c r="S781" s="213"/>
      <c r="T781" s="249" t="str">
        <f>P781</f>
        <v>Fire</v>
      </c>
      <c r="U781" s="411"/>
      <c r="V781" s="214">
        <f>U781*S781</f>
        <v>0</v>
      </c>
      <c r="W781" s="213"/>
      <c r="X781" s="249" t="str">
        <f>T781</f>
        <v>Fire</v>
      </c>
      <c r="Y781" s="411"/>
      <c r="Z781" s="214">
        <f>Y781*W781</f>
        <v>0</v>
      </c>
      <c r="AA781" s="213"/>
      <c r="AB781" s="249" t="str">
        <f>X781</f>
        <v>Fire</v>
      </c>
      <c r="AC781" s="411"/>
      <c r="AD781" s="214">
        <f>AC781*AA781</f>
        <v>0</v>
      </c>
      <c r="AE781" s="213"/>
      <c r="AF781" s="249" t="str">
        <f>AB781</f>
        <v>Fire</v>
      </c>
      <c r="AG781" s="411"/>
      <c r="AH781" s="214">
        <f>AG781*AE781</f>
        <v>0</v>
      </c>
      <c r="AI781" s="213"/>
      <c r="AJ781" s="249" t="str">
        <f>AF781</f>
        <v>Fire</v>
      </c>
      <c r="AK781" s="411"/>
      <c r="AL781" s="214">
        <f>AK781*AI781</f>
        <v>0</v>
      </c>
      <c r="AM781" s="213"/>
      <c r="AN781" s="249" t="str">
        <f>AJ781</f>
        <v>Fire</v>
      </c>
      <c r="AO781" s="411"/>
      <c r="AP781" s="214">
        <f>AO781*AM781</f>
        <v>0</v>
      </c>
      <c r="AQ781" s="213"/>
      <c r="AR781" s="249" t="str">
        <f>AN781</f>
        <v>Fire</v>
      </c>
      <c r="AS781" s="411"/>
      <c r="AT781" s="214">
        <f>AS781*AQ781</f>
        <v>0</v>
      </c>
      <c r="AU781" s="213"/>
      <c r="AV781" s="249" t="str">
        <f>AR781</f>
        <v>Fire</v>
      </c>
      <c r="AW781" s="411"/>
      <c r="AX781" s="214">
        <f>AW781*AU781</f>
        <v>0</v>
      </c>
      <c r="AY781" s="213"/>
      <c r="AZ781" s="249" t="str">
        <f>AV781</f>
        <v>Fire</v>
      </c>
      <c r="BA781" s="618"/>
      <c r="BB781" s="620">
        <f>AY781*BA781</f>
        <v>0</v>
      </c>
      <c r="BC781" s="34"/>
      <c r="BD781" s="622">
        <f>SUM(BB781,AX781,AT781,AP781,AL781,AH781,AD781,Z781,R781,N781,J781,V781,)</f>
        <v>300</v>
      </c>
      <c r="BE781" s="623"/>
      <c r="BF781" s="622">
        <v>0</v>
      </c>
      <c r="BG781" s="623"/>
      <c r="BH781" s="622">
        <v>0</v>
      </c>
      <c r="BI781" s="623"/>
      <c r="BJ781" s="622"/>
      <c r="BK781" s="623"/>
      <c r="BL781" s="622"/>
      <c r="BM781" s="131"/>
      <c r="BN781" s="622"/>
    </row>
    <row r="782" spans="1:66" s="409" customFormat="1" x14ac:dyDescent="0.2">
      <c r="A782" s="170"/>
      <c r="B782" s="128"/>
      <c r="C782" s="48"/>
      <c r="D782" s="43"/>
      <c r="E782" s="43"/>
      <c r="F782" s="624"/>
      <c r="G782" s="581"/>
      <c r="H782" s="582"/>
      <c r="I782" s="104" t="s">
        <v>132</v>
      </c>
      <c r="J782" s="634">
        <f>SUM(J774:J781)</f>
        <v>6804</v>
      </c>
      <c r="K782" s="581"/>
      <c r="L782" s="582"/>
      <c r="M782" s="104" t="s">
        <v>118</v>
      </c>
      <c r="N782" s="619">
        <f>SUM(N774:N781)</f>
        <v>0</v>
      </c>
      <c r="O782" s="581"/>
      <c r="P782" s="582"/>
      <c r="Q782" s="625" t="s">
        <v>119</v>
      </c>
      <c r="R782" s="619">
        <f>SUM(R774:R781)</f>
        <v>0</v>
      </c>
      <c r="S782" s="581"/>
      <c r="T782" s="582"/>
      <c r="U782" s="625" t="s">
        <v>120</v>
      </c>
      <c r="V782" s="619">
        <f>SUM(V774:V781)</f>
        <v>0</v>
      </c>
      <c r="W782" s="581"/>
      <c r="X782" s="582"/>
      <c r="Y782" s="625" t="s">
        <v>121</v>
      </c>
      <c r="Z782" s="619">
        <f>SUM(Z774:Z781)</f>
        <v>0</v>
      </c>
      <c r="AA782" s="581"/>
      <c r="AB782" s="582"/>
      <c r="AC782" s="625" t="s">
        <v>122</v>
      </c>
      <c r="AD782" s="619">
        <f>SUM(AD774:AD781)</f>
        <v>0</v>
      </c>
      <c r="AE782" s="581"/>
      <c r="AF782" s="582"/>
      <c r="AG782" s="625" t="s">
        <v>123</v>
      </c>
      <c r="AH782" s="619">
        <f>SUM(AH774:AH781)</f>
        <v>0</v>
      </c>
      <c r="AI782" s="581"/>
      <c r="AJ782" s="582"/>
      <c r="AK782" s="625" t="s">
        <v>124</v>
      </c>
      <c r="AL782" s="619">
        <f>SUM(AL774:AL781)</f>
        <v>0</v>
      </c>
      <c r="AM782" s="581"/>
      <c r="AN782" s="582"/>
      <c r="AO782" s="625" t="s">
        <v>125</v>
      </c>
      <c r="AP782" s="619">
        <f>SUM(AP774:AP781)</f>
        <v>0</v>
      </c>
      <c r="AQ782" s="581"/>
      <c r="AR782" s="582"/>
      <c r="AS782" s="625" t="s">
        <v>126</v>
      </c>
      <c r="AT782" s="619">
        <f>SUM(AT774:AT781)</f>
        <v>0</v>
      </c>
      <c r="AU782" s="581"/>
      <c r="AV782" s="582"/>
      <c r="AW782" s="625" t="s">
        <v>127</v>
      </c>
      <c r="AX782" s="619">
        <f>SUM(AX774:AX781)</f>
        <v>0</v>
      </c>
      <c r="AY782" s="581"/>
      <c r="AZ782" s="582"/>
      <c r="BA782" s="625" t="s">
        <v>128</v>
      </c>
      <c r="BB782" s="620">
        <f>SUM(BB774:BB781)</f>
        <v>0</v>
      </c>
      <c r="BC782" s="34"/>
      <c r="BD782" s="57">
        <f>SUM(BD774:BD781)</f>
        <v>6804</v>
      </c>
      <c r="BE782" s="608"/>
      <c r="BF782" s="57">
        <f>SUM(BF774:BF781)</f>
        <v>122</v>
      </c>
      <c r="BG782" s="608"/>
      <c r="BH782" s="57">
        <f>SUM(BH774:BH781)</f>
        <v>0</v>
      </c>
      <c r="BI782" s="608"/>
      <c r="BJ782" s="57">
        <f>SUM(BJ774:BJ781)</f>
        <v>122</v>
      </c>
      <c r="BK782" s="608"/>
      <c r="BL782" s="57">
        <v>4234</v>
      </c>
      <c r="BM782" s="131"/>
      <c r="BN782" s="57">
        <f>SUM(BN774:BN781)</f>
        <v>934.48</v>
      </c>
    </row>
    <row r="783" spans="1:66" s="27" customFormat="1" ht="5.0999999999999996" customHeight="1" x14ac:dyDescent="0.2">
      <c r="A783" s="170"/>
      <c r="B783" s="128"/>
      <c r="C783" s="32"/>
      <c r="F783" s="51"/>
      <c r="G783" s="226"/>
      <c r="H783" s="52"/>
      <c r="I783" s="154"/>
      <c r="J783" s="227"/>
      <c r="K783" s="226"/>
      <c r="L783" s="52"/>
      <c r="M783" s="154"/>
      <c r="N783" s="227"/>
      <c r="O783" s="226"/>
      <c r="P783" s="52"/>
      <c r="Q783" s="154"/>
      <c r="R783" s="227"/>
      <c r="S783" s="226"/>
      <c r="T783" s="52"/>
      <c r="U783" s="154"/>
      <c r="V783" s="227"/>
      <c r="W783" s="226"/>
      <c r="X783" s="52"/>
      <c r="Y783" s="154"/>
      <c r="Z783" s="227"/>
      <c r="AA783" s="226"/>
      <c r="AB783" s="52"/>
      <c r="AC783" s="154"/>
      <c r="AD783" s="227"/>
      <c r="AE783" s="226"/>
      <c r="AF783" s="52"/>
      <c r="AG783" s="154"/>
      <c r="AH783" s="227"/>
      <c r="AI783" s="226"/>
      <c r="AJ783" s="52"/>
      <c r="AK783" s="154"/>
      <c r="AL783" s="227"/>
      <c r="AM783" s="226"/>
      <c r="AN783" s="52"/>
      <c r="AO783" s="154"/>
      <c r="AP783" s="227"/>
      <c r="AQ783" s="226"/>
      <c r="AR783" s="52"/>
      <c r="AS783" s="154"/>
      <c r="AT783" s="227"/>
      <c r="AU783" s="226"/>
      <c r="AV783" s="52"/>
      <c r="AW783" s="154"/>
      <c r="AX783" s="227"/>
      <c r="AY783" s="226"/>
      <c r="AZ783" s="52"/>
      <c r="BA783" s="154"/>
      <c r="BB783" s="267"/>
      <c r="BC783" s="34"/>
      <c r="BD783" s="608"/>
      <c r="BE783" s="608"/>
      <c r="BF783" s="608"/>
      <c r="BG783" s="608"/>
      <c r="BH783" s="608"/>
      <c r="BI783" s="608"/>
      <c r="BJ783" s="608"/>
      <c r="BK783" s="608"/>
      <c r="BL783" s="608"/>
      <c r="BM783" s="131"/>
      <c r="BN783" s="608"/>
    </row>
    <row r="784" spans="1:66" s="409" customFormat="1" ht="12.75" customHeight="1" x14ac:dyDescent="0.2">
      <c r="A784" s="170"/>
      <c r="B784" s="128"/>
      <c r="C784" s="614">
        <f>'General Fund Budget Summary'!A172</f>
        <v>60075</v>
      </c>
      <c r="D784" s="614"/>
      <c r="E784" s="614" t="str">
        <f>'General Fund Budget Summary'!C172</f>
        <v>Station Supplies</v>
      </c>
      <c r="F784" s="616" t="s">
        <v>589</v>
      </c>
      <c r="G784" s="617">
        <v>1</v>
      </c>
      <c r="H784" s="105" t="s">
        <v>36</v>
      </c>
      <c r="I784" s="618">
        <v>2500</v>
      </c>
      <c r="J784" s="619">
        <f>I784*G784</f>
        <v>2500</v>
      </c>
      <c r="K784" s="617"/>
      <c r="L784" s="248" t="str">
        <f>H784</f>
        <v>Fire</v>
      </c>
      <c r="M784" s="410"/>
      <c r="N784" s="212">
        <f>M784*K784</f>
        <v>0</v>
      </c>
      <c r="O784" s="211"/>
      <c r="P784" s="248" t="str">
        <f>L784</f>
        <v>Fire</v>
      </c>
      <c r="Q784" s="410"/>
      <c r="R784" s="212">
        <f>Q784*O784</f>
        <v>0</v>
      </c>
      <c r="S784" s="211"/>
      <c r="T784" s="248" t="str">
        <f>P784</f>
        <v>Fire</v>
      </c>
      <c r="U784" s="410"/>
      <c r="V784" s="212">
        <f>U784*S784</f>
        <v>0</v>
      </c>
      <c r="W784" s="211"/>
      <c r="X784" s="248" t="str">
        <f>T784</f>
        <v>Fire</v>
      </c>
      <c r="Y784" s="410"/>
      <c r="Z784" s="212">
        <f>Y784*W784</f>
        <v>0</v>
      </c>
      <c r="AA784" s="211"/>
      <c r="AB784" s="248" t="str">
        <f>X784</f>
        <v>Fire</v>
      </c>
      <c r="AC784" s="410"/>
      <c r="AD784" s="212">
        <f>AC784*AA784</f>
        <v>0</v>
      </c>
      <c r="AE784" s="211"/>
      <c r="AF784" s="248" t="str">
        <f>AB784</f>
        <v>Fire</v>
      </c>
      <c r="AG784" s="410"/>
      <c r="AH784" s="212">
        <f>AG784*AE784</f>
        <v>0</v>
      </c>
      <c r="AI784" s="211"/>
      <c r="AJ784" s="248" t="str">
        <f>AF784</f>
        <v>Fire</v>
      </c>
      <c r="AK784" s="410"/>
      <c r="AL784" s="212">
        <f>AK784*AI784</f>
        <v>0</v>
      </c>
      <c r="AM784" s="211"/>
      <c r="AN784" s="248" t="str">
        <f>AJ784</f>
        <v>Fire</v>
      </c>
      <c r="AO784" s="410"/>
      <c r="AP784" s="212">
        <f>AO784*AM784</f>
        <v>0</v>
      </c>
      <c r="AQ784" s="211"/>
      <c r="AR784" s="248" t="str">
        <f>AN784</f>
        <v>Fire</v>
      </c>
      <c r="AS784" s="410"/>
      <c r="AT784" s="212">
        <f>AS784*AQ784</f>
        <v>0</v>
      </c>
      <c r="AU784" s="211"/>
      <c r="AV784" s="248" t="str">
        <f>AR784</f>
        <v>Fire</v>
      </c>
      <c r="AW784" s="410"/>
      <c r="AX784" s="212">
        <f>AW784*AU784</f>
        <v>0</v>
      </c>
      <c r="AY784" s="211"/>
      <c r="AZ784" s="248" t="str">
        <f>AV784</f>
        <v>Fire</v>
      </c>
      <c r="BA784" s="618"/>
      <c r="BB784" s="620">
        <f>BA784*AY784</f>
        <v>0</v>
      </c>
      <c r="BC784" s="34"/>
      <c r="BD784" s="621">
        <f>SUM(BB784,AX784,AT784,AP784,AL784,AH784,AD784,Z784,R784,N784,J784,V784,)</f>
        <v>2500</v>
      </c>
      <c r="BE784" s="608"/>
      <c r="BF784" s="621">
        <v>1936.38</v>
      </c>
      <c r="BG784" s="608"/>
      <c r="BH784" s="621"/>
      <c r="BI784" s="608"/>
      <c r="BJ784" s="621">
        <f>SUM(BF784,BH784)</f>
        <v>1936.38</v>
      </c>
      <c r="BK784" s="608"/>
      <c r="BL784" s="621">
        <v>3232</v>
      </c>
      <c r="BM784" s="131"/>
      <c r="BN784" s="621">
        <v>2363.06</v>
      </c>
    </row>
    <row r="785" spans="1:68" s="409" customFormat="1" x14ac:dyDescent="0.2">
      <c r="A785" s="170"/>
      <c r="B785" s="128"/>
      <c r="C785" s="41"/>
      <c r="D785" s="42"/>
      <c r="E785" s="461"/>
      <c r="F785" s="616" t="s">
        <v>590</v>
      </c>
      <c r="G785" s="617">
        <v>0</v>
      </c>
      <c r="H785" s="105" t="s">
        <v>36</v>
      </c>
      <c r="I785" s="618">
        <v>0</v>
      </c>
      <c r="J785" s="619">
        <f>I785*G785</f>
        <v>0</v>
      </c>
      <c r="K785" s="617"/>
      <c r="L785" s="594" t="str">
        <f>H785</f>
        <v>Fire</v>
      </c>
      <c r="M785" s="592"/>
      <c r="N785" s="593">
        <f>M785*K785</f>
        <v>0</v>
      </c>
      <c r="O785" s="590"/>
      <c r="P785" s="594" t="str">
        <f>L785</f>
        <v>Fire</v>
      </c>
      <c r="Q785" s="592"/>
      <c r="R785" s="593">
        <f>Q785*O785</f>
        <v>0</v>
      </c>
      <c r="S785" s="590"/>
      <c r="T785" s="594" t="str">
        <f>P785</f>
        <v>Fire</v>
      </c>
      <c r="U785" s="592"/>
      <c r="V785" s="593">
        <f>U785*S785</f>
        <v>0</v>
      </c>
      <c r="W785" s="590"/>
      <c r="X785" s="594" t="str">
        <f>T785</f>
        <v>Fire</v>
      </c>
      <c r="Y785" s="592"/>
      <c r="Z785" s="593">
        <f>Y785*W785</f>
        <v>0</v>
      </c>
      <c r="AA785" s="590"/>
      <c r="AB785" s="594" t="str">
        <f>X785</f>
        <v>Fire</v>
      </c>
      <c r="AC785" s="592"/>
      <c r="AD785" s="593">
        <f>AC785*AA785</f>
        <v>0</v>
      </c>
      <c r="AE785" s="590"/>
      <c r="AF785" s="594" t="str">
        <f>AB785</f>
        <v>Fire</v>
      </c>
      <c r="AG785" s="592"/>
      <c r="AH785" s="593">
        <f>AG785*AE785</f>
        <v>0</v>
      </c>
      <c r="AI785" s="590"/>
      <c r="AJ785" s="594" t="str">
        <f>AF785</f>
        <v>Fire</v>
      </c>
      <c r="AK785" s="592"/>
      <c r="AL785" s="593">
        <f>AK785*AI785</f>
        <v>0</v>
      </c>
      <c r="AM785" s="590"/>
      <c r="AN785" s="594" t="str">
        <f>AJ785</f>
        <v>Fire</v>
      </c>
      <c r="AO785" s="592"/>
      <c r="AP785" s="593">
        <f>AO785*AM785</f>
        <v>0</v>
      </c>
      <c r="AQ785" s="590"/>
      <c r="AR785" s="594" t="str">
        <f>AN785</f>
        <v>Fire</v>
      </c>
      <c r="AS785" s="592"/>
      <c r="AT785" s="593">
        <f>AS785*AQ785</f>
        <v>0</v>
      </c>
      <c r="AU785" s="590"/>
      <c r="AV785" s="594" t="str">
        <f>AR785</f>
        <v>Fire</v>
      </c>
      <c r="AW785" s="592"/>
      <c r="AX785" s="593">
        <f>AW785*AU785</f>
        <v>0</v>
      </c>
      <c r="AY785" s="590"/>
      <c r="AZ785" s="594" t="str">
        <f>AV785</f>
        <v>Fire</v>
      </c>
      <c r="BA785" s="618"/>
      <c r="BB785" s="620">
        <f>BA785*AY785</f>
        <v>0</v>
      </c>
      <c r="BC785" s="34"/>
      <c r="BD785" s="622">
        <f>SUM(BB785,AX785,AT785,AP785,AL785,AH785,AD785,Z785,R785,N785,J785,V785,)</f>
        <v>0</v>
      </c>
      <c r="BE785" s="623"/>
      <c r="BF785" s="622"/>
      <c r="BG785" s="623"/>
      <c r="BH785" s="622"/>
      <c r="BI785" s="623"/>
      <c r="BJ785" s="622"/>
      <c r="BK785" s="623"/>
      <c r="BL785" s="622"/>
      <c r="BM785" s="131"/>
      <c r="BN785" s="622"/>
    </row>
    <row r="786" spans="1:68" s="409" customFormat="1" x14ac:dyDescent="0.2">
      <c r="A786" s="170"/>
      <c r="B786" s="128"/>
      <c r="C786" s="41"/>
      <c r="D786" s="42"/>
      <c r="E786" s="42"/>
      <c r="F786" s="616" t="s">
        <v>205</v>
      </c>
      <c r="G786" s="617">
        <v>1</v>
      </c>
      <c r="H786" s="106" t="s">
        <v>36</v>
      </c>
      <c r="I786" s="618">
        <v>600</v>
      </c>
      <c r="J786" s="619">
        <f>I786*G786</f>
        <v>600</v>
      </c>
      <c r="K786" s="617"/>
      <c r="L786" s="249" t="str">
        <f>H786</f>
        <v>Fire</v>
      </c>
      <c r="M786" s="411"/>
      <c r="N786" s="214">
        <f>M786*K786</f>
        <v>0</v>
      </c>
      <c r="O786" s="213"/>
      <c r="P786" s="249" t="str">
        <f>L786</f>
        <v>Fire</v>
      </c>
      <c r="Q786" s="411"/>
      <c r="R786" s="214">
        <f>Q786*O786</f>
        <v>0</v>
      </c>
      <c r="S786" s="213"/>
      <c r="T786" s="249" t="str">
        <f>P786</f>
        <v>Fire</v>
      </c>
      <c r="U786" s="411"/>
      <c r="V786" s="214">
        <f>U786*S786</f>
        <v>0</v>
      </c>
      <c r="W786" s="213"/>
      <c r="X786" s="249" t="str">
        <f>T786</f>
        <v>Fire</v>
      </c>
      <c r="Y786" s="411"/>
      <c r="Z786" s="214">
        <f>Y786*W786</f>
        <v>0</v>
      </c>
      <c r="AA786" s="213"/>
      <c r="AB786" s="249" t="str">
        <f>X786</f>
        <v>Fire</v>
      </c>
      <c r="AC786" s="411"/>
      <c r="AD786" s="214">
        <f>AC786*AA786</f>
        <v>0</v>
      </c>
      <c r="AE786" s="213"/>
      <c r="AF786" s="249" t="str">
        <f>AB786</f>
        <v>Fire</v>
      </c>
      <c r="AG786" s="411"/>
      <c r="AH786" s="214">
        <f>AG786*AE786</f>
        <v>0</v>
      </c>
      <c r="AI786" s="213"/>
      <c r="AJ786" s="249" t="str">
        <f>AF786</f>
        <v>Fire</v>
      </c>
      <c r="AK786" s="411"/>
      <c r="AL786" s="214">
        <f>AK786*AI786</f>
        <v>0</v>
      </c>
      <c r="AM786" s="213"/>
      <c r="AN786" s="249" t="str">
        <f>AJ786</f>
        <v>Fire</v>
      </c>
      <c r="AO786" s="411"/>
      <c r="AP786" s="214">
        <f>AO786*AM786</f>
        <v>0</v>
      </c>
      <c r="AQ786" s="213"/>
      <c r="AR786" s="249" t="str">
        <f>AN786</f>
        <v>Fire</v>
      </c>
      <c r="AS786" s="411"/>
      <c r="AT786" s="214">
        <f>AS786*AQ786</f>
        <v>0</v>
      </c>
      <c r="AU786" s="213"/>
      <c r="AV786" s="249" t="str">
        <f>AR786</f>
        <v>Fire</v>
      </c>
      <c r="AW786" s="411"/>
      <c r="AX786" s="214">
        <f>AW786*AU786</f>
        <v>0</v>
      </c>
      <c r="AY786" s="213"/>
      <c r="AZ786" s="249" t="str">
        <f>AV786</f>
        <v>Fire</v>
      </c>
      <c r="BA786" s="618"/>
      <c r="BB786" s="620">
        <f>BA786*AY786</f>
        <v>0</v>
      </c>
      <c r="BC786" s="34"/>
      <c r="BD786" s="622">
        <f>SUM(BB786,AX786,AT786,AP786,AL786,AH786,AD786,Z786,R786,N786,J786,V786,)</f>
        <v>600</v>
      </c>
      <c r="BE786" s="623"/>
      <c r="BF786" s="622"/>
      <c r="BG786" s="623"/>
      <c r="BH786" s="622"/>
      <c r="BI786" s="623"/>
      <c r="BJ786" s="622"/>
      <c r="BK786" s="623"/>
      <c r="BL786" s="622"/>
      <c r="BM786" s="131"/>
      <c r="BN786" s="622"/>
    </row>
    <row r="787" spans="1:68" s="409" customFormat="1" x14ac:dyDescent="0.2">
      <c r="A787" s="170"/>
      <c r="B787" s="128"/>
      <c r="C787" s="41"/>
      <c r="D787" s="42"/>
      <c r="E787" s="42"/>
      <c r="F787" s="616"/>
      <c r="G787" s="617">
        <v>0</v>
      </c>
      <c r="H787" s="106" t="s">
        <v>36</v>
      </c>
      <c r="I787" s="618">
        <v>0</v>
      </c>
      <c r="J787" s="619">
        <f>I787*G787</f>
        <v>0</v>
      </c>
      <c r="K787" s="617"/>
      <c r="L787" s="249"/>
      <c r="M787" s="411"/>
      <c r="N787" s="214"/>
      <c r="O787" s="213"/>
      <c r="P787" s="249"/>
      <c r="Q787" s="411"/>
      <c r="R787" s="214"/>
      <c r="S787" s="213"/>
      <c r="T787" s="249"/>
      <c r="U787" s="411"/>
      <c r="V787" s="214"/>
      <c r="W787" s="213"/>
      <c r="X787" s="249"/>
      <c r="Y787" s="411"/>
      <c r="Z787" s="214"/>
      <c r="AA787" s="213"/>
      <c r="AB787" s="249"/>
      <c r="AC787" s="411"/>
      <c r="AD787" s="214"/>
      <c r="AE787" s="213"/>
      <c r="AF787" s="249"/>
      <c r="AG787" s="411"/>
      <c r="AH787" s="214"/>
      <c r="AI787" s="213"/>
      <c r="AJ787" s="249"/>
      <c r="AK787" s="411"/>
      <c r="AL787" s="214"/>
      <c r="AM787" s="213"/>
      <c r="AN787" s="249"/>
      <c r="AO787" s="411"/>
      <c r="AP787" s="214"/>
      <c r="AQ787" s="213"/>
      <c r="AR787" s="249"/>
      <c r="AS787" s="411"/>
      <c r="AT787" s="214"/>
      <c r="AU787" s="213"/>
      <c r="AV787" s="249"/>
      <c r="AW787" s="411"/>
      <c r="AX787" s="214"/>
      <c r="AY787" s="213"/>
      <c r="AZ787" s="249"/>
      <c r="BA787" s="618"/>
      <c r="BB787" s="620"/>
      <c r="BC787" s="34"/>
      <c r="BD787" s="622">
        <f t="shared" ref="BD787:BD788" si="1427">SUM(BB787,AX787,AT787,AP787,AL787,AH787,AD787,Z787,R787,N787,J787,V787,)</f>
        <v>0</v>
      </c>
      <c r="BE787" s="623"/>
      <c r="BF787" s="622"/>
      <c r="BG787" s="623"/>
      <c r="BH787" s="622"/>
      <c r="BI787" s="623"/>
      <c r="BJ787" s="622"/>
      <c r="BK787" s="623"/>
      <c r="BL787" s="622"/>
      <c r="BM787" s="131"/>
      <c r="BN787" s="622"/>
    </row>
    <row r="788" spans="1:68" s="409" customFormat="1" x14ac:dyDescent="0.2">
      <c r="A788" s="170"/>
      <c r="B788" s="128"/>
      <c r="C788" s="41"/>
      <c r="D788" s="42"/>
      <c r="E788" s="42"/>
      <c r="F788" s="616" t="s">
        <v>591</v>
      </c>
      <c r="G788" s="617">
        <v>6</v>
      </c>
      <c r="H788" s="106" t="s">
        <v>36</v>
      </c>
      <c r="I788" s="618">
        <v>170</v>
      </c>
      <c r="J788" s="619">
        <f>G788*I788</f>
        <v>1020</v>
      </c>
      <c r="K788" s="617"/>
      <c r="L788" s="249" t="str">
        <f>H788</f>
        <v>Fire</v>
      </c>
      <c r="M788" s="411"/>
      <c r="N788" s="214">
        <f>M788*K788</f>
        <v>0</v>
      </c>
      <c r="O788" s="213"/>
      <c r="P788" s="249" t="str">
        <f>L788</f>
        <v>Fire</v>
      </c>
      <c r="Q788" s="411"/>
      <c r="R788" s="214">
        <f>Q788*O788</f>
        <v>0</v>
      </c>
      <c r="S788" s="213"/>
      <c r="T788" s="249" t="str">
        <f>P788</f>
        <v>Fire</v>
      </c>
      <c r="U788" s="411"/>
      <c r="V788" s="214">
        <f>U788*S788</f>
        <v>0</v>
      </c>
      <c r="W788" s="213"/>
      <c r="X788" s="249" t="str">
        <f>T788</f>
        <v>Fire</v>
      </c>
      <c r="Y788" s="411"/>
      <c r="Z788" s="214">
        <f>Y788*W788</f>
        <v>0</v>
      </c>
      <c r="AA788" s="213"/>
      <c r="AB788" s="249" t="str">
        <f>X788</f>
        <v>Fire</v>
      </c>
      <c r="AC788" s="411"/>
      <c r="AD788" s="214">
        <f>AC788*AA788</f>
        <v>0</v>
      </c>
      <c r="AE788" s="213"/>
      <c r="AF788" s="249" t="str">
        <f>AB788</f>
        <v>Fire</v>
      </c>
      <c r="AG788" s="411"/>
      <c r="AH788" s="214">
        <f>AG788*AE788</f>
        <v>0</v>
      </c>
      <c r="AI788" s="213"/>
      <c r="AJ788" s="249" t="str">
        <f>AF788</f>
        <v>Fire</v>
      </c>
      <c r="AK788" s="411"/>
      <c r="AL788" s="214">
        <f>AK788*AI788</f>
        <v>0</v>
      </c>
      <c r="AM788" s="213"/>
      <c r="AN788" s="249" t="str">
        <f>AJ788</f>
        <v>Fire</v>
      </c>
      <c r="AO788" s="411"/>
      <c r="AP788" s="214">
        <f>AO788*AM788</f>
        <v>0</v>
      </c>
      <c r="AQ788" s="213"/>
      <c r="AR788" s="249" t="str">
        <f>AN788</f>
        <v>Fire</v>
      </c>
      <c r="AS788" s="411"/>
      <c r="AT788" s="214">
        <f>AS788*AQ788</f>
        <v>0</v>
      </c>
      <c r="AU788" s="213"/>
      <c r="AV788" s="249" t="str">
        <f>AR788</f>
        <v>Fire</v>
      </c>
      <c r="AW788" s="411"/>
      <c r="AX788" s="214">
        <f>AW788*AU788</f>
        <v>0</v>
      </c>
      <c r="AY788" s="213"/>
      <c r="AZ788" s="249" t="str">
        <f>AV788</f>
        <v>Fire</v>
      </c>
      <c r="BA788" s="618"/>
      <c r="BB788" s="620">
        <f>AY788*BA788</f>
        <v>0</v>
      </c>
      <c r="BC788" s="34"/>
      <c r="BD788" s="622">
        <f t="shared" si="1427"/>
        <v>1020</v>
      </c>
      <c r="BE788" s="623"/>
      <c r="BF788" s="622">
        <v>0</v>
      </c>
      <c r="BG788" s="623"/>
      <c r="BH788" s="622">
        <v>0</v>
      </c>
      <c r="BI788" s="623"/>
      <c r="BJ788" s="622"/>
      <c r="BK788" s="623"/>
      <c r="BL788" s="622"/>
      <c r="BM788" s="131"/>
      <c r="BN788" s="622"/>
    </row>
    <row r="789" spans="1:68" s="409" customFormat="1" x14ac:dyDescent="0.2">
      <c r="A789" s="170"/>
      <c r="B789" s="128"/>
      <c r="C789" s="48"/>
      <c r="D789" s="43"/>
      <c r="E789" s="43"/>
      <c r="F789" s="624"/>
      <c r="G789" s="581"/>
      <c r="H789" s="582"/>
      <c r="I789" s="104" t="s">
        <v>132</v>
      </c>
      <c r="J789" s="634">
        <f>SUM(J784:J788)</f>
        <v>4120</v>
      </c>
      <c r="K789" s="581"/>
      <c r="L789" s="582"/>
      <c r="M789" s="104" t="s">
        <v>118</v>
      </c>
      <c r="N789" s="619">
        <f>SUM(N784:N788)</f>
        <v>0</v>
      </c>
      <c r="O789" s="581"/>
      <c r="P789" s="582"/>
      <c r="Q789" s="625" t="s">
        <v>119</v>
      </c>
      <c r="R789" s="619">
        <f>SUM(R784:R788)</f>
        <v>0</v>
      </c>
      <c r="S789" s="581"/>
      <c r="T789" s="582"/>
      <c r="U789" s="625" t="s">
        <v>120</v>
      </c>
      <c r="V789" s="619">
        <f>SUM(V784:V788)</f>
        <v>0</v>
      </c>
      <c r="W789" s="581"/>
      <c r="X789" s="582"/>
      <c r="Y789" s="625" t="s">
        <v>121</v>
      </c>
      <c r="Z789" s="619">
        <f>SUM(Z784:Z788)</f>
        <v>0</v>
      </c>
      <c r="AA789" s="581"/>
      <c r="AB789" s="582"/>
      <c r="AC789" s="625" t="s">
        <v>122</v>
      </c>
      <c r="AD789" s="619">
        <f>SUM(AD784:AD788)</f>
        <v>0</v>
      </c>
      <c r="AE789" s="581"/>
      <c r="AF789" s="582"/>
      <c r="AG789" s="625" t="s">
        <v>123</v>
      </c>
      <c r="AH789" s="619">
        <f>SUM(AH784:AH788)</f>
        <v>0</v>
      </c>
      <c r="AI789" s="581"/>
      <c r="AJ789" s="582"/>
      <c r="AK789" s="625" t="s">
        <v>124</v>
      </c>
      <c r="AL789" s="619">
        <f>SUM(AL784:AL788)</f>
        <v>0</v>
      </c>
      <c r="AM789" s="581"/>
      <c r="AN789" s="582"/>
      <c r="AO789" s="625" t="s">
        <v>125</v>
      </c>
      <c r="AP789" s="619">
        <f>SUM(AP784:AP788)</f>
        <v>0</v>
      </c>
      <c r="AQ789" s="581"/>
      <c r="AR789" s="582"/>
      <c r="AS789" s="625" t="s">
        <v>126</v>
      </c>
      <c r="AT789" s="619">
        <f>SUM(AT784:AT788)</f>
        <v>0</v>
      </c>
      <c r="AU789" s="581"/>
      <c r="AV789" s="582"/>
      <c r="AW789" s="625" t="s">
        <v>127</v>
      </c>
      <c r="AX789" s="619">
        <f>SUM(AX784:AX788)</f>
        <v>0</v>
      </c>
      <c r="AY789" s="581"/>
      <c r="AZ789" s="582"/>
      <c r="BA789" s="625" t="s">
        <v>128</v>
      </c>
      <c r="BB789" s="620">
        <f>SUM(BB784:BB788)</f>
        <v>0</v>
      </c>
      <c r="BC789" s="34"/>
      <c r="BD789" s="57">
        <f>SUM(BD784:BD788)</f>
        <v>4120</v>
      </c>
      <c r="BE789" s="608"/>
      <c r="BF789" s="57">
        <f>SUM(BF784:BF788)</f>
        <v>1936.38</v>
      </c>
      <c r="BG789" s="608"/>
      <c r="BH789" s="57">
        <f>SUM(BH784:BH788)</f>
        <v>0</v>
      </c>
      <c r="BI789" s="608"/>
      <c r="BJ789" s="57">
        <f>SUM(BJ784:BJ788)</f>
        <v>1936.38</v>
      </c>
      <c r="BK789" s="608"/>
      <c r="BL789" s="57">
        <v>3232</v>
      </c>
      <c r="BM789" s="131"/>
      <c r="BN789" s="57">
        <f>SUM(BN784:BN788)</f>
        <v>2363.06</v>
      </c>
    </row>
    <row r="790" spans="1:68" s="27" customFormat="1" ht="5.0999999999999996" customHeight="1" x14ac:dyDescent="0.2">
      <c r="A790" s="170"/>
      <c r="B790" s="128"/>
      <c r="C790" s="32"/>
      <c r="F790" s="51"/>
      <c r="G790" s="226"/>
      <c r="H790" s="52"/>
      <c r="I790" s="154"/>
      <c r="J790" s="227"/>
      <c r="K790" s="226"/>
      <c r="L790" s="52"/>
      <c r="M790" s="154"/>
      <c r="N790" s="227"/>
      <c r="O790" s="226"/>
      <c r="P790" s="52"/>
      <c r="Q790" s="154"/>
      <c r="R790" s="227"/>
      <c r="S790" s="226"/>
      <c r="T790" s="52"/>
      <c r="U790" s="154"/>
      <c r="V790" s="227"/>
      <c r="W790" s="226"/>
      <c r="X790" s="52"/>
      <c r="Y790" s="154"/>
      <c r="Z790" s="227"/>
      <c r="AA790" s="226"/>
      <c r="AB790" s="52"/>
      <c r="AC790" s="154"/>
      <c r="AD790" s="227"/>
      <c r="AE790" s="226"/>
      <c r="AF790" s="52"/>
      <c r="AG790" s="154"/>
      <c r="AH790" s="227"/>
      <c r="AI790" s="226"/>
      <c r="AJ790" s="52"/>
      <c r="AK790" s="154"/>
      <c r="AL790" s="227"/>
      <c r="AM790" s="226"/>
      <c r="AN790" s="52"/>
      <c r="AO790" s="154"/>
      <c r="AP790" s="227"/>
      <c r="AQ790" s="226"/>
      <c r="AR790" s="52"/>
      <c r="AS790" s="154"/>
      <c r="AT790" s="227"/>
      <c r="AU790" s="226"/>
      <c r="AV790" s="52"/>
      <c r="AW790" s="154"/>
      <c r="AX790" s="227"/>
      <c r="AY790" s="226"/>
      <c r="AZ790" s="52"/>
      <c r="BA790" s="154"/>
      <c r="BB790" s="267"/>
      <c r="BC790" s="34"/>
      <c r="BD790" s="608"/>
      <c r="BE790" s="608"/>
      <c r="BF790" s="608"/>
      <c r="BG790" s="608"/>
      <c r="BH790" s="608"/>
      <c r="BI790" s="608"/>
      <c r="BJ790" s="608"/>
      <c r="BK790" s="608"/>
      <c r="BL790" s="608"/>
      <c r="BM790" s="131"/>
      <c r="BN790" s="608"/>
    </row>
    <row r="791" spans="1:68" s="409" customFormat="1" x14ac:dyDescent="0.2">
      <c r="A791" s="170"/>
      <c r="B791" s="128"/>
      <c r="C791" s="614">
        <f>'General Fund Budget Summary'!A173</f>
        <v>60080</v>
      </c>
      <c r="D791" s="614"/>
      <c r="E791" s="614" t="str">
        <f>'General Fund Budget Summary'!C173</f>
        <v>Firefighter Training Program</v>
      </c>
      <c r="F791" s="616" t="s">
        <v>206</v>
      </c>
      <c r="G791" s="617">
        <v>2</v>
      </c>
      <c r="H791" s="105" t="s">
        <v>36</v>
      </c>
      <c r="I791" s="618">
        <v>1000</v>
      </c>
      <c r="J791" s="619">
        <f>I791*G791</f>
        <v>2000</v>
      </c>
      <c r="K791" s="617"/>
      <c r="L791" s="248" t="str">
        <f t="shared" ref="L791:L796" si="1428">H791</f>
        <v>Fire</v>
      </c>
      <c r="M791" s="410"/>
      <c r="N791" s="212">
        <f t="shared" ref="N791:N796" si="1429">M791*K791</f>
        <v>0</v>
      </c>
      <c r="O791" s="211"/>
      <c r="P791" s="248" t="str">
        <f t="shared" ref="P791:P796" si="1430">L791</f>
        <v>Fire</v>
      </c>
      <c r="Q791" s="410"/>
      <c r="R791" s="212">
        <f t="shared" ref="R791:R796" si="1431">Q791*O791</f>
        <v>0</v>
      </c>
      <c r="S791" s="211"/>
      <c r="T791" s="248" t="str">
        <f t="shared" ref="T791:T796" si="1432">P791</f>
        <v>Fire</v>
      </c>
      <c r="U791" s="410"/>
      <c r="V791" s="212">
        <f t="shared" ref="V791:V796" si="1433">U791*S791</f>
        <v>0</v>
      </c>
      <c r="W791" s="211">
        <v>1</v>
      </c>
      <c r="X791" s="248" t="str">
        <f t="shared" ref="X791:X796" si="1434">T791</f>
        <v>Fire</v>
      </c>
      <c r="Y791" s="410">
        <v>0</v>
      </c>
      <c r="Z791" s="212">
        <f t="shared" ref="Z791:Z796" si="1435">Y791*W791</f>
        <v>0</v>
      </c>
      <c r="AA791" s="211"/>
      <c r="AB791" s="248" t="str">
        <f t="shared" ref="AB791:AB796" si="1436">X791</f>
        <v>Fire</v>
      </c>
      <c r="AC791" s="410"/>
      <c r="AD791" s="212">
        <f t="shared" ref="AD791:AD796" si="1437">AC791*AA791</f>
        <v>0</v>
      </c>
      <c r="AE791" s="211"/>
      <c r="AF791" s="248" t="str">
        <f t="shared" ref="AF791:AF796" si="1438">AB791</f>
        <v>Fire</v>
      </c>
      <c r="AG791" s="410"/>
      <c r="AH791" s="212">
        <f t="shared" ref="AH791:AH796" si="1439">AG791*AE791</f>
        <v>0</v>
      </c>
      <c r="AI791" s="211"/>
      <c r="AJ791" s="248" t="str">
        <f t="shared" ref="AJ791:AJ796" si="1440">AF791</f>
        <v>Fire</v>
      </c>
      <c r="AK791" s="410"/>
      <c r="AL791" s="212">
        <f t="shared" ref="AL791:AL796" si="1441">AK791*AI791</f>
        <v>0</v>
      </c>
      <c r="AM791" s="211"/>
      <c r="AN791" s="248" t="str">
        <f t="shared" ref="AN791:AN796" si="1442">AJ791</f>
        <v>Fire</v>
      </c>
      <c r="AO791" s="410"/>
      <c r="AP791" s="212">
        <f t="shared" ref="AP791:AP796" si="1443">AO791*AM791</f>
        <v>0</v>
      </c>
      <c r="AQ791" s="211">
        <v>1</v>
      </c>
      <c r="AR791" s="248" t="str">
        <f t="shared" ref="AR791:AR796" si="1444">AN791</f>
        <v>Fire</v>
      </c>
      <c r="AS791" s="410"/>
      <c r="AT791" s="212">
        <f t="shared" ref="AT791:AT796" si="1445">AS791*AQ791</f>
        <v>0</v>
      </c>
      <c r="AU791" s="211">
        <v>1</v>
      </c>
      <c r="AV791" s="248" t="str">
        <f t="shared" ref="AV791:AV796" si="1446">AR791</f>
        <v>Fire</v>
      </c>
      <c r="AW791" s="410"/>
      <c r="AX791" s="212">
        <f t="shared" ref="AX791:AX796" si="1447">AW791*AU791</f>
        <v>0</v>
      </c>
      <c r="AY791" s="211"/>
      <c r="AZ791" s="248" t="str">
        <f t="shared" ref="AZ791:AZ796" si="1448">AV791</f>
        <v>Fire</v>
      </c>
      <c r="BA791" s="618"/>
      <c r="BB791" s="620">
        <f>BA791*AY791</f>
        <v>0</v>
      </c>
      <c r="BC791" s="34"/>
      <c r="BD791" s="621">
        <f t="shared" ref="BD791:BD796" si="1449">SUM(BB791,AX791,AT791,AP791,AL791,AH791,AD791,Z791,R791,N791,J791,V791,)</f>
        <v>2000</v>
      </c>
      <c r="BE791" s="608"/>
      <c r="BF791" s="621">
        <v>2738.48</v>
      </c>
      <c r="BG791" s="608"/>
      <c r="BH791" s="621"/>
      <c r="BI791" s="608"/>
      <c r="BJ791" s="621">
        <f>SUM(BF791,BH791)</f>
        <v>2738.48</v>
      </c>
      <c r="BK791" s="608"/>
      <c r="BL791" s="621">
        <v>6200</v>
      </c>
      <c r="BM791" s="131"/>
      <c r="BN791" s="621">
        <v>4764.53</v>
      </c>
    </row>
    <row r="792" spans="1:68" s="409" customFormat="1" x14ac:dyDescent="0.2">
      <c r="A792" s="170"/>
      <c r="B792" s="128"/>
      <c r="C792" s="41"/>
      <c r="D792" s="42"/>
      <c r="E792" s="461"/>
      <c r="F792" s="616" t="s">
        <v>207</v>
      </c>
      <c r="G792" s="617">
        <v>1</v>
      </c>
      <c r="H792" s="105" t="s">
        <v>36</v>
      </c>
      <c r="I792" s="618">
        <v>400</v>
      </c>
      <c r="J792" s="619">
        <f>I792*G792</f>
        <v>400</v>
      </c>
      <c r="K792" s="617"/>
      <c r="L792" s="594" t="str">
        <f t="shared" si="1428"/>
        <v>Fire</v>
      </c>
      <c r="M792" s="592"/>
      <c r="N792" s="593">
        <f t="shared" si="1429"/>
        <v>0</v>
      </c>
      <c r="O792" s="590"/>
      <c r="P792" s="594" t="str">
        <f t="shared" si="1430"/>
        <v>Fire</v>
      </c>
      <c r="Q792" s="592"/>
      <c r="R792" s="593">
        <f t="shared" si="1431"/>
        <v>0</v>
      </c>
      <c r="S792" s="590"/>
      <c r="T792" s="594" t="str">
        <f t="shared" si="1432"/>
        <v>Fire</v>
      </c>
      <c r="U792" s="592"/>
      <c r="V792" s="593">
        <f t="shared" si="1433"/>
        <v>0</v>
      </c>
      <c r="W792" s="590"/>
      <c r="X792" s="594" t="str">
        <f t="shared" si="1434"/>
        <v>Fire</v>
      </c>
      <c r="Y792" s="592"/>
      <c r="Z792" s="593">
        <f t="shared" si="1435"/>
        <v>0</v>
      </c>
      <c r="AA792" s="590"/>
      <c r="AB792" s="594" t="str">
        <f t="shared" si="1436"/>
        <v>Fire</v>
      </c>
      <c r="AC792" s="592"/>
      <c r="AD792" s="593">
        <f t="shared" si="1437"/>
        <v>0</v>
      </c>
      <c r="AE792" s="590"/>
      <c r="AF792" s="594" t="str">
        <f t="shared" si="1438"/>
        <v>Fire</v>
      </c>
      <c r="AG792" s="592"/>
      <c r="AH792" s="593">
        <f t="shared" si="1439"/>
        <v>0</v>
      </c>
      <c r="AI792" s="590"/>
      <c r="AJ792" s="594" t="str">
        <f t="shared" si="1440"/>
        <v>Fire</v>
      </c>
      <c r="AK792" s="592"/>
      <c r="AL792" s="593">
        <f t="shared" si="1441"/>
        <v>0</v>
      </c>
      <c r="AM792" s="590"/>
      <c r="AN792" s="594" t="str">
        <f t="shared" si="1442"/>
        <v>Fire</v>
      </c>
      <c r="AO792" s="592"/>
      <c r="AP792" s="593">
        <f t="shared" si="1443"/>
        <v>0</v>
      </c>
      <c r="AQ792" s="590"/>
      <c r="AR792" s="594" t="str">
        <f t="shared" si="1444"/>
        <v>Fire</v>
      </c>
      <c r="AS792" s="592"/>
      <c r="AT792" s="593">
        <f t="shared" si="1445"/>
        <v>0</v>
      </c>
      <c r="AU792" s="590"/>
      <c r="AV792" s="594" t="str">
        <f t="shared" si="1446"/>
        <v>Fire</v>
      </c>
      <c r="AW792" s="592"/>
      <c r="AX792" s="593">
        <f t="shared" si="1447"/>
        <v>0</v>
      </c>
      <c r="AY792" s="590"/>
      <c r="AZ792" s="594" t="str">
        <f t="shared" si="1448"/>
        <v>Fire</v>
      </c>
      <c r="BA792" s="618"/>
      <c r="BB792" s="620">
        <f>BA792*AY792</f>
        <v>0</v>
      </c>
      <c r="BC792" s="34"/>
      <c r="BD792" s="622">
        <f t="shared" si="1449"/>
        <v>400</v>
      </c>
      <c r="BE792" s="623"/>
      <c r="BF792" s="622"/>
      <c r="BG792" s="623"/>
      <c r="BH792" s="622"/>
      <c r="BI792" s="623"/>
      <c r="BJ792" s="622"/>
      <c r="BK792" s="623"/>
      <c r="BL792" s="622"/>
      <c r="BM792" s="131"/>
      <c r="BN792" s="622"/>
    </row>
    <row r="793" spans="1:68" s="409" customFormat="1" x14ac:dyDescent="0.2">
      <c r="A793" s="170"/>
      <c r="B793" s="128"/>
      <c r="C793" s="41"/>
      <c r="D793" s="42"/>
      <c r="E793" s="461"/>
      <c r="F793" s="616" t="s">
        <v>208</v>
      </c>
      <c r="G793" s="617">
        <v>1</v>
      </c>
      <c r="H793" s="105" t="s">
        <v>36</v>
      </c>
      <c r="I793" s="618">
        <v>500</v>
      </c>
      <c r="J793" s="619">
        <f>I793*G793</f>
        <v>500</v>
      </c>
      <c r="K793" s="617"/>
      <c r="L793" s="594" t="str">
        <f t="shared" si="1428"/>
        <v>Fire</v>
      </c>
      <c r="M793" s="592"/>
      <c r="N793" s="593">
        <f t="shared" si="1429"/>
        <v>0</v>
      </c>
      <c r="O793" s="590"/>
      <c r="P793" s="594" t="str">
        <f t="shared" si="1430"/>
        <v>Fire</v>
      </c>
      <c r="Q793" s="592"/>
      <c r="R793" s="593">
        <f t="shared" si="1431"/>
        <v>0</v>
      </c>
      <c r="S793" s="590"/>
      <c r="T793" s="594" t="str">
        <f t="shared" si="1432"/>
        <v>Fire</v>
      </c>
      <c r="U793" s="592"/>
      <c r="V793" s="593">
        <f t="shared" si="1433"/>
        <v>0</v>
      </c>
      <c r="W793" s="590"/>
      <c r="X793" s="594" t="str">
        <f t="shared" si="1434"/>
        <v>Fire</v>
      </c>
      <c r="Y793" s="592"/>
      <c r="Z793" s="593">
        <f t="shared" si="1435"/>
        <v>0</v>
      </c>
      <c r="AA793" s="590"/>
      <c r="AB793" s="594" t="str">
        <f t="shared" si="1436"/>
        <v>Fire</v>
      </c>
      <c r="AC793" s="592"/>
      <c r="AD793" s="593">
        <f t="shared" si="1437"/>
        <v>0</v>
      </c>
      <c r="AE793" s="590"/>
      <c r="AF793" s="594" t="str">
        <f t="shared" si="1438"/>
        <v>Fire</v>
      </c>
      <c r="AG793" s="592"/>
      <c r="AH793" s="593">
        <f t="shared" si="1439"/>
        <v>0</v>
      </c>
      <c r="AI793" s="590"/>
      <c r="AJ793" s="594" t="str">
        <f t="shared" si="1440"/>
        <v>Fire</v>
      </c>
      <c r="AK793" s="592"/>
      <c r="AL793" s="593">
        <f t="shared" si="1441"/>
        <v>0</v>
      </c>
      <c r="AM793" s="590"/>
      <c r="AN793" s="594" t="str">
        <f t="shared" si="1442"/>
        <v>Fire</v>
      </c>
      <c r="AO793" s="592"/>
      <c r="AP793" s="593">
        <f t="shared" si="1443"/>
        <v>0</v>
      </c>
      <c r="AQ793" s="590"/>
      <c r="AR793" s="594" t="str">
        <f t="shared" si="1444"/>
        <v>Fire</v>
      </c>
      <c r="AS793" s="592"/>
      <c r="AT793" s="593">
        <f t="shared" si="1445"/>
        <v>0</v>
      </c>
      <c r="AU793" s="590"/>
      <c r="AV793" s="594" t="str">
        <f t="shared" si="1446"/>
        <v>Fire</v>
      </c>
      <c r="AW793" s="592"/>
      <c r="AX793" s="593">
        <f t="shared" si="1447"/>
        <v>0</v>
      </c>
      <c r="AY793" s="590"/>
      <c r="AZ793" s="594" t="str">
        <f t="shared" si="1448"/>
        <v>Fire</v>
      </c>
      <c r="BA793" s="618"/>
      <c r="BB793" s="620">
        <f>BA793*AY793</f>
        <v>0</v>
      </c>
      <c r="BC793" s="34"/>
      <c r="BD793" s="622">
        <f t="shared" si="1449"/>
        <v>500</v>
      </c>
      <c r="BE793" s="623"/>
      <c r="BF793" s="622"/>
      <c r="BG793" s="623"/>
      <c r="BH793" s="622"/>
      <c r="BI793" s="623"/>
      <c r="BJ793" s="622"/>
      <c r="BK793" s="623"/>
      <c r="BL793" s="622"/>
      <c r="BM793" s="131"/>
      <c r="BN793" s="622"/>
    </row>
    <row r="794" spans="1:68" s="409" customFormat="1" x14ac:dyDescent="0.2">
      <c r="A794" s="170"/>
      <c r="B794" s="128"/>
      <c r="C794" s="41"/>
      <c r="D794" s="42"/>
      <c r="E794" s="461"/>
      <c r="F794" s="616"/>
      <c r="G794" s="617"/>
      <c r="H794" s="105" t="s">
        <v>36</v>
      </c>
      <c r="I794" s="618"/>
      <c r="J794" s="619">
        <f>I794*G794</f>
        <v>0</v>
      </c>
      <c r="K794" s="617"/>
      <c r="L794" s="594" t="str">
        <f t="shared" si="1428"/>
        <v>Fire</v>
      </c>
      <c r="M794" s="592"/>
      <c r="N794" s="593">
        <f t="shared" si="1429"/>
        <v>0</v>
      </c>
      <c r="O794" s="590"/>
      <c r="P794" s="594" t="str">
        <f t="shared" si="1430"/>
        <v>Fire</v>
      </c>
      <c r="Q794" s="592"/>
      <c r="R794" s="593">
        <f t="shared" si="1431"/>
        <v>0</v>
      </c>
      <c r="S794" s="590"/>
      <c r="T794" s="594" t="str">
        <f t="shared" si="1432"/>
        <v>Fire</v>
      </c>
      <c r="U794" s="592"/>
      <c r="V794" s="593">
        <f t="shared" si="1433"/>
        <v>0</v>
      </c>
      <c r="W794" s="590"/>
      <c r="X794" s="594" t="str">
        <f t="shared" si="1434"/>
        <v>Fire</v>
      </c>
      <c r="Y794" s="592"/>
      <c r="Z794" s="593">
        <f t="shared" si="1435"/>
        <v>0</v>
      </c>
      <c r="AA794" s="590"/>
      <c r="AB794" s="594" t="str">
        <f t="shared" si="1436"/>
        <v>Fire</v>
      </c>
      <c r="AC794" s="592"/>
      <c r="AD794" s="593">
        <f t="shared" si="1437"/>
        <v>0</v>
      </c>
      <c r="AE794" s="590"/>
      <c r="AF794" s="594" t="str">
        <f t="shared" si="1438"/>
        <v>Fire</v>
      </c>
      <c r="AG794" s="592"/>
      <c r="AH794" s="593">
        <f t="shared" si="1439"/>
        <v>0</v>
      </c>
      <c r="AI794" s="590"/>
      <c r="AJ794" s="594" t="str">
        <f t="shared" si="1440"/>
        <v>Fire</v>
      </c>
      <c r="AK794" s="592"/>
      <c r="AL794" s="593">
        <f t="shared" si="1441"/>
        <v>0</v>
      </c>
      <c r="AM794" s="590"/>
      <c r="AN794" s="594" t="str">
        <f t="shared" si="1442"/>
        <v>Fire</v>
      </c>
      <c r="AO794" s="592"/>
      <c r="AP794" s="593">
        <f t="shared" si="1443"/>
        <v>0</v>
      </c>
      <c r="AQ794" s="590"/>
      <c r="AR794" s="594" t="str">
        <f t="shared" si="1444"/>
        <v>Fire</v>
      </c>
      <c r="AS794" s="592"/>
      <c r="AT794" s="593">
        <f t="shared" si="1445"/>
        <v>0</v>
      </c>
      <c r="AU794" s="590"/>
      <c r="AV794" s="594" t="str">
        <f t="shared" si="1446"/>
        <v>Fire</v>
      </c>
      <c r="AW794" s="592"/>
      <c r="AX794" s="593">
        <f t="shared" si="1447"/>
        <v>0</v>
      </c>
      <c r="AY794" s="590"/>
      <c r="AZ794" s="594" t="str">
        <f t="shared" si="1448"/>
        <v>Fire</v>
      </c>
      <c r="BA794" s="618"/>
      <c r="BB794" s="620">
        <f>BA794*AY794</f>
        <v>0</v>
      </c>
      <c r="BC794" s="34"/>
      <c r="BD794" s="622">
        <f t="shared" si="1449"/>
        <v>0</v>
      </c>
      <c r="BE794" s="623"/>
      <c r="BF794" s="622"/>
      <c r="BG794" s="623"/>
      <c r="BH794" s="622"/>
      <c r="BI794" s="623"/>
      <c r="BJ794" s="622"/>
      <c r="BK794" s="623"/>
      <c r="BL794" s="622"/>
      <c r="BM794" s="131"/>
      <c r="BN794" s="622"/>
    </row>
    <row r="795" spans="1:68" s="409" customFormat="1" x14ac:dyDescent="0.2">
      <c r="A795" s="170"/>
      <c r="B795" s="128"/>
      <c r="C795" s="41"/>
      <c r="D795" s="42"/>
      <c r="E795" s="42"/>
      <c r="F795" s="616" t="s">
        <v>209</v>
      </c>
      <c r="G795" s="617">
        <v>1</v>
      </c>
      <c r="H795" s="105" t="s">
        <v>36</v>
      </c>
      <c r="I795" s="618">
        <v>2000</v>
      </c>
      <c r="J795" s="619">
        <f>I795*G795</f>
        <v>2000</v>
      </c>
      <c r="K795" s="617"/>
      <c r="L795" s="249" t="str">
        <f t="shared" si="1428"/>
        <v>Fire</v>
      </c>
      <c r="M795" s="411"/>
      <c r="N795" s="214">
        <f t="shared" si="1429"/>
        <v>0</v>
      </c>
      <c r="O795" s="213"/>
      <c r="P795" s="249" t="str">
        <f t="shared" si="1430"/>
        <v>Fire</v>
      </c>
      <c r="Q795" s="411"/>
      <c r="R795" s="214">
        <f t="shared" si="1431"/>
        <v>0</v>
      </c>
      <c r="S795" s="213"/>
      <c r="T795" s="249" t="str">
        <f t="shared" si="1432"/>
        <v>Fire</v>
      </c>
      <c r="U795" s="411"/>
      <c r="V795" s="214">
        <f t="shared" si="1433"/>
        <v>0</v>
      </c>
      <c r="W795" s="213"/>
      <c r="X795" s="249" t="str">
        <f t="shared" si="1434"/>
        <v>Fire</v>
      </c>
      <c r="Y795" s="411"/>
      <c r="Z795" s="214">
        <f t="shared" si="1435"/>
        <v>0</v>
      </c>
      <c r="AA795" s="213"/>
      <c r="AB795" s="249" t="str">
        <f t="shared" si="1436"/>
        <v>Fire</v>
      </c>
      <c r="AC795" s="411"/>
      <c r="AD795" s="214">
        <f t="shared" si="1437"/>
        <v>0</v>
      </c>
      <c r="AE795" s="213"/>
      <c r="AF795" s="249" t="str">
        <f t="shared" si="1438"/>
        <v>Fire</v>
      </c>
      <c r="AG795" s="411"/>
      <c r="AH795" s="214">
        <f t="shared" si="1439"/>
        <v>0</v>
      </c>
      <c r="AI795" s="213"/>
      <c r="AJ795" s="249" t="str">
        <f t="shared" si="1440"/>
        <v>Fire</v>
      </c>
      <c r="AK795" s="411"/>
      <c r="AL795" s="214">
        <f t="shared" si="1441"/>
        <v>0</v>
      </c>
      <c r="AM795" s="213"/>
      <c r="AN795" s="249" t="str">
        <f t="shared" si="1442"/>
        <v>Fire</v>
      </c>
      <c r="AO795" s="411"/>
      <c r="AP795" s="214">
        <f t="shared" si="1443"/>
        <v>0</v>
      </c>
      <c r="AQ795" s="213"/>
      <c r="AR795" s="249" t="str">
        <f t="shared" si="1444"/>
        <v>Fire</v>
      </c>
      <c r="AS795" s="411"/>
      <c r="AT795" s="214">
        <f t="shared" si="1445"/>
        <v>0</v>
      </c>
      <c r="AU795" s="213"/>
      <c r="AV795" s="249" t="str">
        <f t="shared" si="1446"/>
        <v>Fire</v>
      </c>
      <c r="AW795" s="411"/>
      <c r="AX795" s="214">
        <f t="shared" si="1447"/>
        <v>0</v>
      </c>
      <c r="AY795" s="213"/>
      <c r="AZ795" s="249" t="str">
        <f t="shared" si="1448"/>
        <v>Fire</v>
      </c>
      <c r="BA795" s="618"/>
      <c r="BB795" s="620">
        <f>BA795*AY795</f>
        <v>0</v>
      </c>
      <c r="BC795" s="34"/>
      <c r="BD795" s="622">
        <f t="shared" si="1449"/>
        <v>2000</v>
      </c>
      <c r="BE795" s="623"/>
      <c r="BF795" s="622"/>
      <c r="BG795" s="623"/>
      <c r="BH795" s="622"/>
      <c r="BI795" s="623"/>
      <c r="BJ795" s="622"/>
      <c r="BK795" s="623"/>
      <c r="BL795" s="622"/>
      <c r="BM795" s="131"/>
      <c r="BN795" s="622"/>
    </row>
    <row r="796" spans="1:68" s="409" customFormat="1" x14ac:dyDescent="0.2">
      <c r="A796" s="170"/>
      <c r="B796" s="128"/>
      <c r="C796" s="41"/>
      <c r="D796" s="42"/>
      <c r="E796" s="42"/>
      <c r="F796" s="616" t="s">
        <v>210</v>
      </c>
      <c r="G796" s="617">
        <v>20</v>
      </c>
      <c r="H796" s="105" t="s">
        <v>36</v>
      </c>
      <c r="I796" s="618">
        <v>20</v>
      </c>
      <c r="J796" s="619">
        <f>G796*I796</f>
        <v>400</v>
      </c>
      <c r="K796" s="617"/>
      <c r="L796" s="249" t="str">
        <f t="shared" si="1428"/>
        <v>Fire</v>
      </c>
      <c r="M796" s="411"/>
      <c r="N796" s="214">
        <f t="shared" si="1429"/>
        <v>0</v>
      </c>
      <c r="O796" s="213"/>
      <c r="P796" s="249" t="str">
        <f t="shared" si="1430"/>
        <v>Fire</v>
      </c>
      <c r="Q796" s="411"/>
      <c r="R796" s="214">
        <f t="shared" si="1431"/>
        <v>0</v>
      </c>
      <c r="S796" s="213"/>
      <c r="T796" s="249" t="str">
        <f t="shared" si="1432"/>
        <v>Fire</v>
      </c>
      <c r="U796" s="411"/>
      <c r="V796" s="214">
        <f t="shared" si="1433"/>
        <v>0</v>
      </c>
      <c r="W796" s="213"/>
      <c r="X796" s="249" t="str">
        <f t="shared" si="1434"/>
        <v>Fire</v>
      </c>
      <c r="Y796" s="411"/>
      <c r="Z796" s="214">
        <f t="shared" si="1435"/>
        <v>0</v>
      </c>
      <c r="AA796" s="213"/>
      <c r="AB796" s="249" t="str">
        <f t="shared" si="1436"/>
        <v>Fire</v>
      </c>
      <c r="AC796" s="411"/>
      <c r="AD796" s="214">
        <f t="shared" si="1437"/>
        <v>0</v>
      </c>
      <c r="AE796" s="213"/>
      <c r="AF796" s="249" t="str">
        <f t="shared" si="1438"/>
        <v>Fire</v>
      </c>
      <c r="AG796" s="411"/>
      <c r="AH796" s="214">
        <f t="shared" si="1439"/>
        <v>0</v>
      </c>
      <c r="AI796" s="213"/>
      <c r="AJ796" s="249" t="str">
        <f t="shared" si="1440"/>
        <v>Fire</v>
      </c>
      <c r="AK796" s="411"/>
      <c r="AL796" s="214">
        <f t="shared" si="1441"/>
        <v>0</v>
      </c>
      <c r="AM796" s="213"/>
      <c r="AN796" s="249" t="str">
        <f t="shared" si="1442"/>
        <v>Fire</v>
      </c>
      <c r="AO796" s="411"/>
      <c r="AP796" s="214">
        <f t="shared" si="1443"/>
        <v>0</v>
      </c>
      <c r="AQ796" s="213"/>
      <c r="AR796" s="249" t="str">
        <f t="shared" si="1444"/>
        <v>Fire</v>
      </c>
      <c r="AS796" s="411"/>
      <c r="AT796" s="214">
        <f t="shared" si="1445"/>
        <v>0</v>
      </c>
      <c r="AU796" s="213"/>
      <c r="AV796" s="249" t="str">
        <f t="shared" si="1446"/>
        <v>Fire</v>
      </c>
      <c r="AW796" s="411"/>
      <c r="AX796" s="214">
        <f t="shared" si="1447"/>
        <v>0</v>
      </c>
      <c r="AY796" s="213"/>
      <c r="AZ796" s="249" t="str">
        <f t="shared" si="1448"/>
        <v>Fire</v>
      </c>
      <c r="BA796" s="618"/>
      <c r="BB796" s="620">
        <f>AY796*BA796</f>
        <v>0</v>
      </c>
      <c r="BC796" s="34"/>
      <c r="BD796" s="622">
        <f t="shared" si="1449"/>
        <v>400</v>
      </c>
      <c r="BE796" s="623"/>
      <c r="BF796" s="622"/>
      <c r="BG796" s="623"/>
      <c r="BH796" s="622"/>
      <c r="BI796" s="623"/>
      <c r="BJ796" s="622"/>
      <c r="BK796" s="623"/>
      <c r="BL796" s="622"/>
      <c r="BM796" s="131"/>
      <c r="BN796" s="622"/>
    </row>
    <row r="797" spans="1:68" s="409" customFormat="1" ht="12.75" customHeight="1" x14ac:dyDescent="0.2">
      <c r="A797" s="170"/>
      <c r="B797" s="128"/>
      <c r="C797" s="48"/>
      <c r="D797" s="43"/>
      <c r="E797" s="43"/>
      <c r="F797" s="624"/>
      <c r="G797" s="581"/>
      <c r="H797" s="582"/>
      <c r="I797" s="104" t="s">
        <v>132</v>
      </c>
      <c r="J797" s="634">
        <f>SUM(J791:J796)</f>
        <v>5300</v>
      </c>
      <c r="K797" s="581"/>
      <c r="L797" s="582"/>
      <c r="M797" s="104" t="s">
        <v>118</v>
      </c>
      <c r="N797" s="619">
        <f>SUM(N791:N796)</f>
        <v>0</v>
      </c>
      <c r="O797" s="581"/>
      <c r="P797" s="582"/>
      <c r="Q797" s="625" t="s">
        <v>119</v>
      </c>
      <c r="R797" s="619">
        <f>SUM(R791:R796)</f>
        <v>0</v>
      </c>
      <c r="S797" s="581"/>
      <c r="T797" s="582"/>
      <c r="U797" s="625" t="s">
        <v>120</v>
      </c>
      <c r="V797" s="619">
        <f>SUM(V791:V796)</f>
        <v>0</v>
      </c>
      <c r="W797" s="581"/>
      <c r="X797" s="582"/>
      <c r="Y797" s="625" t="s">
        <v>121</v>
      </c>
      <c r="Z797" s="619">
        <f>SUM(Z791:Z796)</f>
        <v>0</v>
      </c>
      <c r="AA797" s="581"/>
      <c r="AB797" s="582"/>
      <c r="AC797" s="625" t="s">
        <v>122</v>
      </c>
      <c r="AD797" s="619">
        <f>SUM(AD791:AD796)</f>
        <v>0</v>
      </c>
      <c r="AE797" s="581"/>
      <c r="AF797" s="582"/>
      <c r="AG797" s="625" t="s">
        <v>123</v>
      </c>
      <c r="AH797" s="619">
        <f>SUM(AH791:AH796)</f>
        <v>0</v>
      </c>
      <c r="AI797" s="581"/>
      <c r="AJ797" s="582"/>
      <c r="AK797" s="625" t="s">
        <v>124</v>
      </c>
      <c r="AL797" s="619">
        <f>SUM(AL791:AL796)</f>
        <v>0</v>
      </c>
      <c r="AM797" s="581"/>
      <c r="AN797" s="582"/>
      <c r="AO797" s="625" t="s">
        <v>125</v>
      </c>
      <c r="AP797" s="619">
        <f>SUM(AP791:AP796)</f>
        <v>0</v>
      </c>
      <c r="AQ797" s="581"/>
      <c r="AR797" s="582"/>
      <c r="AS797" s="625" t="s">
        <v>126</v>
      </c>
      <c r="AT797" s="619">
        <f>SUM(AT791:AT796)</f>
        <v>0</v>
      </c>
      <c r="AU797" s="581"/>
      <c r="AV797" s="582"/>
      <c r="AW797" s="625" t="s">
        <v>127</v>
      </c>
      <c r="AX797" s="619">
        <f>SUM(AX791:AX796)</f>
        <v>0</v>
      </c>
      <c r="AY797" s="581"/>
      <c r="AZ797" s="582"/>
      <c r="BA797" s="625" t="s">
        <v>128</v>
      </c>
      <c r="BB797" s="620">
        <f>SUM(BB791:BB796)</f>
        <v>0</v>
      </c>
      <c r="BC797" s="34"/>
      <c r="BD797" s="57">
        <f>SUM(BD791:BD796)</f>
        <v>5300</v>
      </c>
      <c r="BE797" s="608"/>
      <c r="BF797" s="57">
        <f>SUM(BF791:BF796)</f>
        <v>2738.48</v>
      </c>
      <c r="BG797" s="608"/>
      <c r="BH797" s="57">
        <f>SUM(BH791:BH796)</f>
        <v>0</v>
      </c>
      <c r="BI797" s="608"/>
      <c r="BJ797" s="57">
        <f>SUM(BF797,BH797)</f>
        <v>2738.48</v>
      </c>
      <c r="BK797" s="608"/>
      <c r="BL797" s="57">
        <v>6200</v>
      </c>
      <c r="BM797" s="131"/>
      <c r="BN797" s="57">
        <f>SUM(BN791:BN796)</f>
        <v>4764.53</v>
      </c>
    </row>
    <row r="798" spans="1:68" s="27" customFormat="1" ht="5.0999999999999996" customHeight="1" x14ac:dyDescent="0.2">
      <c r="A798" s="170"/>
      <c r="B798" s="128"/>
      <c r="C798" s="32"/>
      <c r="F798" s="51"/>
      <c r="G798" s="226"/>
      <c r="H798" s="52"/>
      <c r="I798" s="154"/>
      <c r="J798" s="227"/>
      <c r="K798" s="226"/>
      <c r="L798" s="52"/>
      <c r="M798" s="154"/>
      <c r="N798" s="227"/>
      <c r="O798" s="226"/>
      <c r="P798" s="52"/>
      <c r="Q798" s="154"/>
      <c r="R798" s="227"/>
      <c r="S798" s="226"/>
      <c r="T798" s="52"/>
      <c r="U798" s="154"/>
      <c r="V798" s="227"/>
      <c r="W798" s="226"/>
      <c r="X798" s="52"/>
      <c r="Y798" s="154"/>
      <c r="Z798" s="227"/>
      <c r="AA798" s="226"/>
      <c r="AB798" s="52"/>
      <c r="AC798" s="154"/>
      <c r="AD798" s="227"/>
      <c r="AE798" s="226"/>
      <c r="AF798" s="52"/>
      <c r="AG798" s="154"/>
      <c r="AH798" s="227"/>
      <c r="AI798" s="226"/>
      <c r="AJ798" s="52"/>
      <c r="AK798" s="154"/>
      <c r="AL798" s="227"/>
      <c r="AM798" s="226"/>
      <c r="AN798" s="52"/>
      <c r="AO798" s="154"/>
      <c r="AP798" s="227"/>
      <c r="AQ798" s="226"/>
      <c r="AR798" s="52"/>
      <c r="AS798" s="154"/>
      <c r="AT798" s="227"/>
      <c r="AU798" s="226"/>
      <c r="AV798" s="52"/>
      <c r="AW798" s="154"/>
      <c r="AX798" s="227"/>
      <c r="AY798" s="226"/>
      <c r="AZ798" s="52"/>
      <c r="BA798" s="154"/>
      <c r="BB798" s="267"/>
      <c r="BC798" s="34"/>
      <c r="BD798" s="608"/>
      <c r="BE798" s="608"/>
      <c r="BF798" s="608"/>
      <c r="BG798" s="608"/>
      <c r="BH798" s="608"/>
      <c r="BI798" s="608"/>
      <c r="BJ798" s="608"/>
      <c r="BK798" s="608"/>
      <c r="BL798" s="608"/>
      <c r="BM798" s="131"/>
      <c r="BN798" s="608"/>
    </row>
    <row r="799" spans="1:68" s="409" customFormat="1" ht="12.75" customHeight="1" x14ac:dyDescent="0.2">
      <c r="A799" s="170"/>
      <c r="B799" s="128"/>
      <c r="C799" s="614">
        <f>'General Fund Budget Summary'!A174</f>
        <v>60085</v>
      </c>
      <c r="D799" s="614"/>
      <c r="E799" s="614" t="str">
        <f>'General Fund Budget Summary'!C174</f>
        <v>Recruiting</v>
      </c>
      <c r="F799" s="616" t="s">
        <v>211</v>
      </c>
      <c r="G799" s="617">
        <v>15</v>
      </c>
      <c r="H799" s="105" t="s">
        <v>36</v>
      </c>
      <c r="I799" s="618">
        <v>40</v>
      </c>
      <c r="J799" s="619">
        <f>I799*G799</f>
        <v>600</v>
      </c>
      <c r="K799" s="617"/>
      <c r="L799" s="248" t="str">
        <f>H799</f>
        <v>Fire</v>
      </c>
      <c r="M799" s="410"/>
      <c r="N799" s="212">
        <f>M799*K799</f>
        <v>0</v>
      </c>
      <c r="O799" s="211"/>
      <c r="P799" s="248" t="str">
        <f>L799</f>
        <v>Fire</v>
      </c>
      <c r="Q799" s="410"/>
      <c r="R799" s="212">
        <f>Q799*O799</f>
        <v>0</v>
      </c>
      <c r="S799" s="211"/>
      <c r="T799" s="248" t="str">
        <f>P799</f>
        <v>Fire</v>
      </c>
      <c r="U799" s="410"/>
      <c r="V799" s="212">
        <f>U799*S799</f>
        <v>0</v>
      </c>
      <c r="W799" s="211"/>
      <c r="X799" s="248" t="str">
        <f>T799</f>
        <v>Fire</v>
      </c>
      <c r="Y799" s="410"/>
      <c r="Z799" s="212">
        <f>Y799*W799</f>
        <v>0</v>
      </c>
      <c r="AA799" s="211"/>
      <c r="AB799" s="248" t="str">
        <f>X799</f>
        <v>Fire</v>
      </c>
      <c r="AC799" s="410"/>
      <c r="AD799" s="212">
        <f>AC799*AA799</f>
        <v>0</v>
      </c>
      <c r="AE799" s="211"/>
      <c r="AF799" s="248" t="str">
        <f>AB799</f>
        <v>Fire</v>
      </c>
      <c r="AG799" s="410"/>
      <c r="AH799" s="212">
        <f>AG799*AE799</f>
        <v>0</v>
      </c>
      <c r="AI799" s="211"/>
      <c r="AJ799" s="248" t="str">
        <f>AF799</f>
        <v>Fire</v>
      </c>
      <c r="AK799" s="410"/>
      <c r="AL799" s="212">
        <f>AK799*AI799</f>
        <v>0</v>
      </c>
      <c r="AM799" s="211"/>
      <c r="AN799" s="248" t="str">
        <f>AJ799</f>
        <v>Fire</v>
      </c>
      <c r="AO799" s="410"/>
      <c r="AP799" s="212">
        <f>AO799*AM799</f>
        <v>0</v>
      </c>
      <c r="AQ799" s="211"/>
      <c r="AR799" s="248" t="str">
        <f>AN799</f>
        <v>Fire</v>
      </c>
      <c r="AS799" s="410"/>
      <c r="AT799" s="212">
        <f>AS799*AQ799</f>
        <v>0</v>
      </c>
      <c r="AU799" s="211"/>
      <c r="AV799" s="248" t="str">
        <f>AR799</f>
        <v>Fire</v>
      </c>
      <c r="AW799" s="410"/>
      <c r="AX799" s="212">
        <f>AW799*AU799</f>
        <v>0</v>
      </c>
      <c r="AY799" s="211"/>
      <c r="AZ799" s="248" t="str">
        <f>AV799</f>
        <v>Fire</v>
      </c>
      <c r="BA799" s="618"/>
      <c r="BB799" s="620">
        <f>BA799*AY799</f>
        <v>0</v>
      </c>
      <c r="BC799" s="34"/>
      <c r="BD799" s="621">
        <f>SUM(BB799,AX799,AT799,AP799,AL799,AH799,AD799,Z799,R799,N799,J799,V799,)</f>
        <v>600</v>
      </c>
      <c r="BE799" s="608"/>
      <c r="BF799" s="621">
        <v>0</v>
      </c>
      <c r="BG799" s="608"/>
      <c r="BH799" s="621">
        <v>47.95</v>
      </c>
      <c r="BI799" s="608"/>
      <c r="BJ799" s="621">
        <f>SUM(BF799,BH799)</f>
        <v>47.95</v>
      </c>
      <c r="BK799" s="608"/>
      <c r="BL799" s="621">
        <v>600</v>
      </c>
      <c r="BM799" s="131"/>
      <c r="BN799" s="621">
        <v>47.95</v>
      </c>
      <c r="BP799" s="717"/>
    </row>
    <row r="800" spans="1:68" s="409" customFormat="1" x14ac:dyDescent="0.2">
      <c r="A800" s="170"/>
      <c r="B800" s="128"/>
      <c r="C800" s="41"/>
      <c r="D800" s="42"/>
      <c r="E800" s="461"/>
      <c r="F800" s="616"/>
      <c r="G800" s="617"/>
      <c r="H800" s="591"/>
      <c r="I800" s="618"/>
      <c r="J800" s="619">
        <f>I800*G800</f>
        <v>0</v>
      </c>
      <c r="K800" s="617"/>
      <c r="L800" s="594">
        <f>H800</f>
        <v>0</v>
      </c>
      <c r="M800" s="592"/>
      <c r="N800" s="593">
        <f>M800*K800</f>
        <v>0</v>
      </c>
      <c r="O800" s="590"/>
      <c r="P800" s="594">
        <f>L800</f>
        <v>0</v>
      </c>
      <c r="Q800" s="592"/>
      <c r="R800" s="593">
        <f>Q800*O800</f>
        <v>0</v>
      </c>
      <c r="S800" s="590"/>
      <c r="T800" s="594">
        <f>P800</f>
        <v>0</v>
      </c>
      <c r="U800" s="592"/>
      <c r="V800" s="593">
        <f>U800*S800</f>
        <v>0</v>
      </c>
      <c r="W800" s="590"/>
      <c r="X800" s="594">
        <f>T800</f>
        <v>0</v>
      </c>
      <c r="Y800" s="592"/>
      <c r="Z800" s="593">
        <f>Y800*W800</f>
        <v>0</v>
      </c>
      <c r="AA800" s="590"/>
      <c r="AB800" s="594">
        <f>X800</f>
        <v>0</v>
      </c>
      <c r="AC800" s="592"/>
      <c r="AD800" s="593">
        <f>AC800*AA800</f>
        <v>0</v>
      </c>
      <c r="AE800" s="590"/>
      <c r="AF800" s="594">
        <f>AB800</f>
        <v>0</v>
      </c>
      <c r="AG800" s="592"/>
      <c r="AH800" s="593">
        <f>AG800*AE800</f>
        <v>0</v>
      </c>
      <c r="AI800" s="590"/>
      <c r="AJ800" s="594">
        <f>AF800</f>
        <v>0</v>
      </c>
      <c r="AK800" s="592"/>
      <c r="AL800" s="593">
        <f>AK800*AI800</f>
        <v>0</v>
      </c>
      <c r="AM800" s="590"/>
      <c r="AN800" s="594">
        <f>AJ800</f>
        <v>0</v>
      </c>
      <c r="AO800" s="592"/>
      <c r="AP800" s="593">
        <f>AO800*AM800</f>
        <v>0</v>
      </c>
      <c r="AQ800" s="590"/>
      <c r="AR800" s="594">
        <f>AN800</f>
        <v>0</v>
      </c>
      <c r="AS800" s="592"/>
      <c r="AT800" s="593">
        <f>AS800*AQ800</f>
        <v>0</v>
      </c>
      <c r="AU800" s="590"/>
      <c r="AV800" s="594">
        <f>AR800</f>
        <v>0</v>
      </c>
      <c r="AW800" s="592"/>
      <c r="AX800" s="593">
        <f>AW800*AU800</f>
        <v>0</v>
      </c>
      <c r="AY800" s="590"/>
      <c r="AZ800" s="594">
        <f>AV800</f>
        <v>0</v>
      </c>
      <c r="BA800" s="618"/>
      <c r="BB800" s="620">
        <f>BA800*AY800</f>
        <v>0</v>
      </c>
      <c r="BC800" s="34"/>
      <c r="BD800" s="622">
        <f>SUM(BB800,AX800,AT800,AP800,AL800,AH800,AD800,Z800,R800,N800,J800,V800,)</f>
        <v>0</v>
      </c>
      <c r="BE800" s="623"/>
      <c r="BF800" s="711"/>
      <c r="BG800" s="623"/>
      <c r="BH800" s="711"/>
      <c r="BI800" s="623"/>
      <c r="BJ800" s="622">
        <v>0</v>
      </c>
      <c r="BK800" s="623"/>
      <c r="BL800" s="622">
        <v>0</v>
      </c>
      <c r="BM800" s="131"/>
      <c r="BN800" s="622"/>
      <c r="BP800" s="717"/>
    </row>
    <row r="801" spans="1:68" s="409" customFormat="1" x14ac:dyDescent="0.2">
      <c r="A801" s="170"/>
      <c r="B801" s="128"/>
      <c r="C801" s="41"/>
      <c r="D801" s="42"/>
      <c r="E801" s="42"/>
      <c r="F801" s="616"/>
      <c r="G801" s="617"/>
      <c r="H801" s="106"/>
      <c r="I801" s="618"/>
      <c r="J801" s="619">
        <f>I801*G801</f>
        <v>0</v>
      </c>
      <c r="K801" s="617"/>
      <c r="L801" s="249">
        <f>H801</f>
        <v>0</v>
      </c>
      <c r="M801" s="411"/>
      <c r="N801" s="214">
        <f>M801*K801</f>
        <v>0</v>
      </c>
      <c r="O801" s="213"/>
      <c r="P801" s="249">
        <f>L801</f>
        <v>0</v>
      </c>
      <c r="Q801" s="411"/>
      <c r="R801" s="214">
        <f>Q801*O801</f>
        <v>0</v>
      </c>
      <c r="S801" s="213"/>
      <c r="T801" s="249">
        <f>P801</f>
        <v>0</v>
      </c>
      <c r="U801" s="411"/>
      <c r="V801" s="214">
        <f>U801*S801</f>
        <v>0</v>
      </c>
      <c r="W801" s="213"/>
      <c r="X801" s="249">
        <f>T801</f>
        <v>0</v>
      </c>
      <c r="Y801" s="411"/>
      <c r="Z801" s="214">
        <f>Y801*W801</f>
        <v>0</v>
      </c>
      <c r="AA801" s="213"/>
      <c r="AB801" s="249">
        <f>X801</f>
        <v>0</v>
      </c>
      <c r="AC801" s="411"/>
      <c r="AD801" s="214">
        <f>AC801*AA801</f>
        <v>0</v>
      </c>
      <c r="AE801" s="213"/>
      <c r="AF801" s="249">
        <f>AB801</f>
        <v>0</v>
      </c>
      <c r="AG801" s="411"/>
      <c r="AH801" s="214">
        <f>AG801*AE801</f>
        <v>0</v>
      </c>
      <c r="AI801" s="213"/>
      <c r="AJ801" s="249">
        <f>AF801</f>
        <v>0</v>
      </c>
      <c r="AK801" s="411"/>
      <c r="AL801" s="214">
        <f>AK801*AI801</f>
        <v>0</v>
      </c>
      <c r="AM801" s="213"/>
      <c r="AN801" s="249">
        <f>AJ801</f>
        <v>0</v>
      </c>
      <c r="AO801" s="411"/>
      <c r="AP801" s="214">
        <f>AO801*AM801</f>
        <v>0</v>
      </c>
      <c r="AQ801" s="213"/>
      <c r="AR801" s="249">
        <f>AN801</f>
        <v>0</v>
      </c>
      <c r="AS801" s="411"/>
      <c r="AT801" s="214">
        <f>AS801*AQ801</f>
        <v>0</v>
      </c>
      <c r="AU801" s="213"/>
      <c r="AV801" s="249">
        <f>AR801</f>
        <v>0</v>
      </c>
      <c r="AW801" s="411"/>
      <c r="AX801" s="214">
        <f>AW801*AU801</f>
        <v>0</v>
      </c>
      <c r="AY801" s="213"/>
      <c r="AZ801" s="249">
        <f>AV801</f>
        <v>0</v>
      </c>
      <c r="BA801" s="618"/>
      <c r="BB801" s="620">
        <f>BA801*AY801</f>
        <v>0</v>
      </c>
      <c r="BC801" s="34"/>
      <c r="BD801" s="622">
        <f>SUM(BB801,AX801,AT801,AP801,AL801,AH801,AD801,Z801,R801,N801,J801,V801,)</f>
        <v>0</v>
      </c>
      <c r="BE801" s="623"/>
      <c r="BF801" s="622">
        <v>0</v>
      </c>
      <c r="BG801" s="623"/>
      <c r="BH801" s="622">
        <v>0</v>
      </c>
      <c r="BI801" s="623"/>
      <c r="BJ801" s="622">
        <v>0</v>
      </c>
      <c r="BK801" s="623"/>
      <c r="BL801" s="622">
        <v>0</v>
      </c>
      <c r="BM801" s="131"/>
      <c r="BN801" s="622"/>
    </row>
    <row r="802" spans="1:68" s="409" customFormat="1" x14ac:dyDescent="0.2">
      <c r="A802" s="170"/>
      <c r="B802" s="128"/>
      <c r="C802" s="41"/>
      <c r="D802" s="42"/>
      <c r="E802" s="42"/>
      <c r="F802" s="616"/>
      <c r="G802" s="617"/>
      <c r="H802" s="106"/>
      <c r="I802" s="618"/>
      <c r="J802" s="619">
        <f>G802*I802</f>
        <v>0</v>
      </c>
      <c r="K802" s="617"/>
      <c r="L802" s="249">
        <f>H802</f>
        <v>0</v>
      </c>
      <c r="M802" s="411"/>
      <c r="N802" s="214">
        <f>M802*K802</f>
        <v>0</v>
      </c>
      <c r="O802" s="213"/>
      <c r="P802" s="249">
        <f>L802</f>
        <v>0</v>
      </c>
      <c r="Q802" s="411"/>
      <c r="R802" s="214">
        <f>Q802*O802</f>
        <v>0</v>
      </c>
      <c r="S802" s="213"/>
      <c r="T802" s="249">
        <f>P802</f>
        <v>0</v>
      </c>
      <c r="U802" s="411"/>
      <c r="V802" s="214">
        <f>U802*S802</f>
        <v>0</v>
      </c>
      <c r="W802" s="213"/>
      <c r="X802" s="249">
        <f>T802</f>
        <v>0</v>
      </c>
      <c r="Y802" s="411"/>
      <c r="Z802" s="214">
        <f>Y802*W802</f>
        <v>0</v>
      </c>
      <c r="AA802" s="213"/>
      <c r="AB802" s="249">
        <f>X802</f>
        <v>0</v>
      </c>
      <c r="AC802" s="411"/>
      <c r="AD802" s="214">
        <f>AC802*AA802</f>
        <v>0</v>
      </c>
      <c r="AE802" s="213"/>
      <c r="AF802" s="249">
        <f>AB802</f>
        <v>0</v>
      </c>
      <c r="AG802" s="411"/>
      <c r="AH802" s="214">
        <f>AG802*AE802</f>
        <v>0</v>
      </c>
      <c r="AI802" s="213"/>
      <c r="AJ802" s="249">
        <f>AF802</f>
        <v>0</v>
      </c>
      <c r="AK802" s="411"/>
      <c r="AL802" s="214">
        <f>AK802*AI802</f>
        <v>0</v>
      </c>
      <c r="AM802" s="213"/>
      <c r="AN802" s="249">
        <f>AJ802</f>
        <v>0</v>
      </c>
      <c r="AO802" s="411"/>
      <c r="AP802" s="214">
        <f>AO802*AM802</f>
        <v>0</v>
      </c>
      <c r="AQ802" s="213"/>
      <c r="AR802" s="249">
        <f>AN802</f>
        <v>0</v>
      </c>
      <c r="AS802" s="411"/>
      <c r="AT802" s="214">
        <f>AS802*AQ802</f>
        <v>0</v>
      </c>
      <c r="AU802" s="213"/>
      <c r="AV802" s="249">
        <f>AR802</f>
        <v>0</v>
      </c>
      <c r="AW802" s="411"/>
      <c r="AX802" s="214">
        <f>AW802*AU802</f>
        <v>0</v>
      </c>
      <c r="AY802" s="213"/>
      <c r="AZ802" s="249">
        <f>AV802</f>
        <v>0</v>
      </c>
      <c r="BA802" s="618"/>
      <c r="BB802" s="620">
        <f>AY802*BA802</f>
        <v>0</v>
      </c>
      <c r="BC802" s="34"/>
      <c r="BD802" s="622">
        <f>SUM(BB802,AX802,AT802,AP802,AL802,AH802,AD802,Z802,R802,N802,J802,V802,)</f>
        <v>0</v>
      </c>
      <c r="BE802" s="623"/>
      <c r="BF802" s="622">
        <v>0</v>
      </c>
      <c r="BG802" s="623"/>
      <c r="BH802" s="622">
        <v>0</v>
      </c>
      <c r="BI802" s="623"/>
      <c r="BJ802" s="622">
        <v>0</v>
      </c>
      <c r="BK802" s="623"/>
      <c r="BL802" s="622">
        <v>0</v>
      </c>
      <c r="BM802" s="131"/>
      <c r="BN802" s="622"/>
    </row>
    <row r="803" spans="1:68" s="409" customFormat="1" x14ac:dyDescent="0.2">
      <c r="A803" s="170"/>
      <c r="B803" s="128"/>
      <c r="C803" s="48"/>
      <c r="D803" s="43"/>
      <c r="E803" s="43"/>
      <c r="F803" s="624"/>
      <c r="G803" s="581"/>
      <c r="H803" s="582"/>
      <c r="I803" s="104" t="s">
        <v>132</v>
      </c>
      <c r="J803" s="634">
        <f>SUM(J799:J802)</f>
        <v>600</v>
      </c>
      <c r="K803" s="581"/>
      <c r="L803" s="582"/>
      <c r="M803" s="104" t="s">
        <v>118</v>
      </c>
      <c r="N803" s="619">
        <f>SUM(N799:N802)</f>
        <v>0</v>
      </c>
      <c r="O803" s="581"/>
      <c r="P803" s="582"/>
      <c r="Q803" s="625" t="s">
        <v>119</v>
      </c>
      <c r="R803" s="619">
        <f>SUM(R799:R802)</f>
        <v>0</v>
      </c>
      <c r="S803" s="581"/>
      <c r="T803" s="582"/>
      <c r="U803" s="625" t="s">
        <v>120</v>
      </c>
      <c r="V803" s="619">
        <f>SUM(V799:V802)</f>
        <v>0</v>
      </c>
      <c r="W803" s="581"/>
      <c r="X803" s="582"/>
      <c r="Y803" s="625" t="s">
        <v>121</v>
      </c>
      <c r="Z803" s="619">
        <f>SUM(Z799:Z802)</f>
        <v>0</v>
      </c>
      <c r="AA803" s="581"/>
      <c r="AB803" s="582"/>
      <c r="AC803" s="625" t="s">
        <v>122</v>
      </c>
      <c r="AD803" s="619">
        <f>SUM(AD799:AD802)</f>
        <v>0</v>
      </c>
      <c r="AE803" s="581"/>
      <c r="AF803" s="582"/>
      <c r="AG803" s="625" t="s">
        <v>123</v>
      </c>
      <c r="AH803" s="619">
        <f>SUM(AH799:AH802)</f>
        <v>0</v>
      </c>
      <c r="AI803" s="581"/>
      <c r="AJ803" s="582"/>
      <c r="AK803" s="625" t="s">
        <v>124</v>
      </c>
      <c r="AL803" s="619">
        <f>SUM(AL799:AL802)</f>
        <v>0</v>
      </c>
      <c r="AM803" s="581"/>
      <c r="AN803" s="582"/>
      <c r="AO803" s="625" t="s">
        <v>125</v>
      </c>
      <c r="AP803" s="619">
        <f>SUM(AP799:AP802)</f>
        <v>0</v>
      </c>
      <c r="AQ803" s="581"/>
      <c r="AR803" s="582"/>
      <c r="AS803" s="625" t="s">
        <v>126</v>
      </c>
      <c r="AT803" s="619">
        <f>SUM(AT799:AT802)</f>
        <v>0</v>
      </c>
      <c r="AU803" s="581"/>
      <c r="AV803" s="582"/>
      <c r="AW803" s="625" t="s">
        <v>127</v>
      </c>
      <c r="AX803" s="619">
        <f>SUM(AX799:AX802)</f>
        <v>0</v>
      </c>
      <c r="AY803" s="581"/>
      <c r="AZ803" s="582"/>
      <c r="BA803" s="625" t="s">
        <v>128</v>
      </c>
      <c r="BB803" s="620">
        <f>SUM(BB799:BB802)</f>
        <v>0</v>
      </c>
      <c r="BC803" s="34"/>
      <c r="BD803" s="57">
        <f>SUM(BD799:BD802)</f>
        <v>600</v>
      </c>
      <c r="BE803" s="608"/>
      <c r="BF803" s="57">
        <f>SUM(BF799:BF802)</f>
        <v>0</v>
      </c>
      <c r="BG803" s="608"/>
      <c r="BH803" s="57">
        <f>SUM(BH799:BH802)</f>
        <v>47.95</v>
      </c>
      <c r="BI803" s="608"/>
      <c r="BJ803" s="57">
        <f>SUM(BJ799:BJ802)</f>
        <v>47.95</v>
      </c>
      <c r="BK803" s="608"/>
      <c r="BL803" s="57">
        <v>600</v>
      </c>
      <c r="BM803" s="131"/>
      <c r="BN803" s="57">
        <f>SUM(BN799:BN802)</f>
        <v>47.95</v>
      </c>
    </row>
    <row r="804" spans="1:68" s="27" customFormat="1" ht="5.0999999999999996" customHeight="1" x14ac:dyDescent="0.2">
      <c r="A804" s="170"/>
      <c r="B804" s="128"/>
      <c r="C804" s="32"/>
      <c r="F804" s="51"/>
      <c r="G804" s="226"/>
      <c r="H804" s="52"/>
      <c r="I804" s="154"/>
      <c r="J804" s="227"/>
      <c r="K804" s="226"/>
      <c r="L804" s="52"/>
      <c r="M804" s="154"/>
      <c r="N804" s="227"/>
      <c r="O804" s="226"/>
      <c r="P804" s="52"/>
      <c r="Q804" s="154"/>
      <c r="R804" s="227"/>
      <c r="S804" s="226"/>
      <c r="T804" s="52"/>
      <c r="U804" s="154"/>
      <c r="V804" s="227"/>
      <c r="W804" s="226"/>
      <c r="X804" s="52"/>
      <c r="Y804" s="154"/>
      <c r="Z804" s="227"/>
      <c r="AA804" s="226"/>
      <c r="AB804" s="52"/>
      <c r="AC804" s="154"/>
      <c r="AD804" s="227"/>
      <c r="AE804" s="226"/>
      <c r="AF804" s="52"/>
      <c r="AG804" s="154"/>
      <c r="AH804" s="227"/>
      <c r="AI804" s="226"/>
      <c r="AJ804" s="52"/>
      <c r="AK804" s="154"/>
      <c r="AL804" s="227"/>
      <c r="AM804" s="226"/>
      <c r="AN804" s="52"/>
      <c r="AO804" s="154"/>
      <c r="AP804" s="227"/>
      <c r="AQ804" s="226"/>
      <c r="AR804" s="52"/>
      <c r="AS804" s="154"/>
      <c r="AT804" s="227"/>
      <c r="AU804" s="226"/>
      <c r="AV804" s="52"/>
      <c r="AW804" s="154"/>
      <c r="AX804" s="227"/>
      <c r="AY804" s="226"/>
      <c r="AZ804" s="52"/>
      <c r="BA804" s="154"/>
      <c r="BB804" s="267"/>
      <c r="BC804" s="34"/>
      <c r="BD804" s="608"/>
      <c r="BE804" s="608"/>
      <c r="BF804" s="608"/>
      <c r="BG804" s="608"/>
      <c r="BH804" s="608"/>
      <c r="BI804" s="608"/>
      <c r="BJ804" s="608"/>
      <c r="BK804" s="608"/>
      <c r="BL804" s="608"/>
      <c r="BM804" s="131"/>
      <c r="BN804" s="608"/>
    </row>
    <row r="805" spans="1:68" s="409" customFormat="1" x14ac:dyDescent="0.2">
      <c r="A805" s="170"/>
      <c r="B805" s="128"/>
      <c r="C805" s="614">
        <f>'General Fund Budget Summary'!A175</f>
        <v>60090</v>
      </c>
      <c r="D805" s="614"/>
      <c r="E805" s="614" t="str">
        <f>'General Fund Budget Summary'!C175</f>
        <v>Certifications</v>
      </c>
      <c r="F805" s="616" t="s">
        <v>212</v>
      </c>
      <c r="G805" s="617">
        <v>35</v>
      </c>
      <c r="H805" s="105" t="s">
        <v>36</v>
      </c>
      <c r="I805" s="618">
        <v>30</v>
      </c>
      <c r="J805" s="619">
        <f>I805*G805</f>
        <v>1050</v>
      </c>
      <c r="K805" s="617"/>
      <c r="L805" s="248" t="str">
        <f>H805</f>
        <v>Fire</v>
      </c>
      <c r="M805" s="410"/>
      <c r="N805" s="212">
        <f>M805*K805</f>
        <v>0</v>
      </c>
      <c r="O805" s="211"/>
      <c r="P805" s="248" t="str">
        <f>L805</f>
        <v>Fire</v>
      </c>
      <c r="Q805" s="410"/>
      <c r="R805" s="212">
        <f>Q805*O805</f>
        <v>0</v>
      </c>
      <c r="S805" s="211"/>
      <c r="T805" s="248" t="str">
        <f>P805</f>
        <v>Fire</v>
      </c>
      <c r="U805" s="410"/>
      <c r="V805" s="212">
        <f>U805*S805</f>
        <v>0</v>
      </c>
      <c r="W805" s="211">
        <v>1</v>
      </c>
      <c r="X805" s="248" t="str">
        <f>T805</f>
        <v>Fire</v>
      </c>
      <c r="Y805" s="410">
        <v>0</v>
      </c>
      <c r="Z805" s="212">
        <f>Y805*W805</f>
        <v>0</v>
      </c>
      <c r="AA805" s="211"/>
      <c r="AB805" s="248" t="str">
        <f>X805</f>
        <v>Fire</v>
      </c>
      <c r="AC805" s="410"/>
      <c r="AD805" s="212">
        <f>AC805*AA805</f>
        <v>0</v>
      </c>
      <c r="AE805" s="211"/>
      <c r="AF805" s="248" t="str">
        <f>AB805</f>
        <v>Fire</v>
      </c>
      <c r="AG805" s="410"/>
      <c r="AH805" s="212">
        <f>AG805*AE805</f>
        <v>0</v>
      </c>
      <c r="AI805" s="211"/>
      <c r="AJ805" s="248" t="str">
        <f>AF805</f>
        <v>Fire</v>
      </c>
      <c r="AK805" s="410"/>
      <c r="AL805" s="212">
        <f>AK805*AI805</f>
        <v>0</v>
      </c>
      <c r="AM805" s="211"/>
      <c r="AN805" s="248" t="str">
        <f>AJ805</f>
        <v>Fire</v>
      </c>
      <c r="AO805" s="410"/>
      <c r="AP805" s="212">
        <f>AO805*AM805</f>
        <v>0</v>
      </c>
      <c r="AQ805" s="211">
        <v>1</v>
      </c>
      <c r="AR805" s="248" t="str">
        <f>AN805</f>
        <v>Fire</v>
      </c>
      <c r="AS805" s="410"/>
      <c r="AT805" s="212">
        <f>AS805*AQ805</f>
        <v>0</v>
      </c>
      <c r="AU805" s="211">
        <v>1</v>
      </c>
      <c r="AV805" s="248" t="str">
        <f>AR805</f>
        <v>Fire</v>
      </c>
      <c r="AW805" s="410"/>
      <c r="AX805" s="212">
        <f>AW805*AU805</f>
        <v>0</v>
      </c>
      <c r="AY805" s="211"/>
      <c r="AZ805" s="248" t="str">
        <f>AV805</f>
        <v>Fire</v>
      </c>
      <c r="BA805" s="618"/>
      <c r="BB805" s="620">
        <f>BA805*AY805</f>
        <v>0</v>
      </c>
      <c r="BC805" s="34"/>
      <c r="BD805" s="621">
        <f>SUM(BB805,AX805,AT805,AP805,AL805,AH805,AD805,Z805,R805,N805,J805,V805,)</f>
        <v>1050</v>
      </c>
      <c r="BE805" s="608"/>
      <c r="BF805" s="621">
        <v>718.57</v>
      </c>
      <c r="BG805" s="608"/>
      <c r="BH805" s="621">
        <v>1130.53</v>
      </c>
      <c r="BI805" s="608"/>
      <c r="BJ805" s="621">
        <f>SUM(BF805,BH805)</f>
        <v>1849.1</v>
      </c>
      <c r="BK805" s="608"/>
      <c r="BL805" s="621">
        <v>1350</v>
      </c>
      <c r="BM805" s="131"/>
      <c r="BN805" s="621">
        <v>2245.5700000000002</v>
      </c>
      <c r="BP805" s="538"/>
    </row>
    <row r="806" spans="1:68" s="409" customFormat="1" x14ac:dyDescent="0.2">
      <c r="A806" s="170"/>
      <c r="B806" s="128"/>
      <c r="C806" s="41"/>
      <c r="D806" s="42"/>
      <c r="E806" s="461"/>
      <c r="F806" s="616" t="s">
        <v>213</v>
      </c>
      <c r="G806" s="617">
        <v>15</v>
      </c>
      <c r="H806" s="105" t="s">
        <v>36</v>
      </c>
      <c r="I806" s="618">
        <v>30</v>
      </c>
      <c r="J806" s="619">
        <f>I806*G806</f>
        <v>450</v>
      </c>
      <c r="K806" s="617"/>
      <c r="L806" s="594" t="str">
        <f>H806</f>
        <v>Fire</v>
      </c>
      <c r="M806" s="592"/>
      <c r="N806" s="593">
        <f>M806*K806</f>
        <v>0</v>
      </c>
      <c r="O806" s="590"/>
      <c r="P806" s="594" t="str">
        <f>L806</f>
        <v>Fire</v>
      </c>
      <c r="Q806" s="592"/>
      <c r="R806" s="593">
        <f>Q806*O806</f>
        <v>0</v>
      </c>
      <c r="S806" s="590"/>
      <c r="T806" s="594" t="str">
        <f>P806</f>
        <v>Fire</v>
      </c>
      <c r="U806" s="592"/>
      <c r="V806" s="593">
        <f>U806*S806</f>
        <v>0</v>
      </c>
      <c r="W806" s="590"/>
      <c r="X806" s="594" t="str">
        <f>T806</f>
        <v>Fire</v>
      </c>
      <c r="Y806" s="592"/>
      <c r="Z806" s="593">
        <f>Y806*W806</f>
        <v>0</v>
      </c>
      <c r="AA806" s="590"/>
      <c r="AB806" s="594" t="str">
        <f>X806</f>
        <v>Fire</v>
      </c>
      <c r="AC806" s="592"/>
      <c r="AD806" s="593">
        <f>AC806*AA806</f>
        <v>0</v>
      </c>
      <c r="AE806" s="590"/>
      <c r="AF806" s="594" t="str">
        <f>AB806</f>
        <v>Fire</v>
      </c>
      <c r="AG806" s="592"/>
      <c r="AH806" s="593">
        <f>AG806*AE806</f>
        <v>0</v>
      </c>
      <c r="AI806" s="590"/>
      <c r="AJ806" s="594" t="str">
        <f>AF806</f>
        <v>Fire</v>
      </c>
      <c r="AK806" s="592"/>
      <c r="AL806" s="593">
        <f>AK806*AI806</f>
        <v>0</v>
      </c>
      <c r="AM806" s="590"/>
      <c r="AN806" s="594" t="str">
        <f>AJ806</f>
        <v>Fire</v>
      </c>
      <c r="AO806" s="592"/>
      <c r="AP806" s="593">
        <f>AO806*AM806</f>
        <v>0</v>
      </c>
      <c r="AQ806" s="590"/>
      <c r="AR806" s="594" t="str">
        <f>AN806</f>
        <v>Fire</v>
      </c>
      <c r="AS806" s="592"/>
      <c r="AT806" s="593">
        <f>AS806*AQ806</f>
        <v>0</v>
      </c>
      <c r="AU806" s="590"/>
      <c r="AV806" s="594" t="str">
        <f>AR806</f>
        <v>Fire</v>
      </c>
      <c r="AW806" s="592"/>
      <c r="AX806" s="593">
        <f>AW806*AU806</f>
        <v>0</v>
      </c>
      <c r="AY806" s="590"/>
      <c r="AZ806" s="594" t="str">
        <f>AV806</f>
        <v>Fire</v>
      </c>
      <c r="BA806" s="618"/>
      <c r="BB806" s="620">
        <f>BA806*AY806</f>
        <v>0</v>
      </c>
      <c r="BC806" s="34"/>
      <c r="BD806" s="622">
        <f>SUM(BB806,AX806,AT806,AP806,AL806,AH806,AD806,Z806,R806,N806,J806,V806,)</f>
        <v>450</v>
      </c>
      <c r="BE806" s="623"/>
      <c r="BF806" s="711"/>
      <c r="BG806" s="623"/>
      <c r="BH806" s="711"/>
      <c r="BI806" s="623"/>
      <c r="BJ806" s="622"/>
      <c r="BK806" s="623"/>
      <c r="BL806" s="622"/>
      <c r="BM806" s="131"/>
      <c r="BN806" s="622"/>
      <c r="BP806" s="717"/>
    </row>
    <row r="807" spans="1:68" s="409" customFormat="1" x14ac:dyDescent="0.2">
      <c r="A807" s="170"/>
      <c r="B807" s="128"/>
      <c r="C807" s="41"/>
      <c r="D807" s="42"/>
      <c r="E807" s="42"/>
      <c r="F807" s="616"/>
      <c r="G807" s="617"/>
      <c r="H807" s="106"/>
      <c r="I807" s="618"/>
      <c r="J807" s="619">
        <f>I807*G807</f>
        <v>0</v>
      </c>
      <c r="K807" s="617"/>
      <c r="L807" s="249">
        <f>H807</f>
        <v>0</v>
      </c>
      <c r="M807" s="411"/>
      <c r="N807" s="214">
        <f>M807*K807</f>
        <v>0</v>
      </c>
      <c r="O807" s="213"/>
      <c r="P807" s="249">
        <f>L807</f>
        <v>0</v>
      </c>
      <c r="Q807" s="411"/>
      <c r="R807" s="214">
        <f>Q807*O807</f>
        <v>0</v>
      </c>
      <c r="S807" s="213"/>
      <c r="T807" s="249">
        <f>P807</f>
        <v>0</v>
      </c>
      <c r="U807" s="411"/>
      <c r="V807" s="214">
        <f>U807*S807</f>
        <v>0</v>
      </c>
      <c r="W807" s="213"/>
      <c r="X807" s="249">
        <f>T807</f>
        <v>0</v>
      </c>
      <c r="Y807" s="411"/>
      <c r="Z807" s="214">
        <f>Y807*W807</f>
        <v>0</v>
      </c>
      <c r="AA807" s="213"/>
      <c r="AB807" s="249">
        <f>X807</f>
        <v>0</v>
      </c>
      <c r="AC807" s="411"/>
      <c r="AD807" s="214">
        <f>AC807*AA807</f>
        <v>0</v>
      </c>
      <c r="AE807" s="213"/>
      <c r="AF807" s="249">
        <f>AB807</f>
        <v>0</v>
      </c>
      <c r="AG807" s="411"/>
      <c r="AH807" s="214">
        <f>AG807*AE807</f>
        <v>0</v>
      </c>
      <c r="AI807" s="213"/>
      <c r="AJ807" s="249">
        <f>AF807</f>
        <v>0</v>
      </c>
      <c r="AK807" s="411"/>
      <c r="AL807" s="214">
        <f>AK807*AI807</f>
        <v>0</v>
      </c>
      <c r="AM807" s="213"/>
      <c r="AN807" s="249">
        <f>AJ807</f>
        <v>0</v>
      </c>
      <c r="AO807" s="411"/>
      <c r="AP807" s="214">
        <f>AO807*AM807</f>
        <v>0</v>
      </c>
      <c r="AQ807" s="213"/>
      <c r="AR807" s="249">
        <f>AN807</f>
        <v>0</v>
      </c>
      <c r="AS807" s="411"/>
      <c r="AT807" s="214">
        <f>AS807*AQ807</f>
        <v>0</v>
      </c>
      <c r="AU807" s="213"/>
      <c r="AV807" s="249">
        <f>AR807</f>
        <v>0</v>
      </c>
      <c r="AW807" s="411"/>
      <c r="AX807" s="214">
        <f>AW807*AU807</f>
        <v>0</v>
      </c>
      <c r="AY807" s="213"/>
      <c r="AZ807" s="249">
        <f>AV807</f>
        <v>0</v>
      </c>
      <c r="BA807" s="618"/>
      <c r="BB807" s="620">
        <f>BA807*AY807</f>
        <v>0</v>
      </c>
      <c r="BC807" s="34"/>
      <c r="BD807" s="622">
        <f>SUM(BB807,AX807,AT807,AP807,AL807,AH807,AD807,Z807,R807,N807,J807,V807,)</f>
        <v>0</v>
      </c>
      <c r="BE807" s="623"/>
      <c r="BF807" s="622">
        <v>0</v>
      </c>
      <c r="BG807" s="623"/>
      <c r="BH807" s="622">
        <v>0</v>
      </c>
      <c r="BI807" s="623"/>
      <c r="BJ807" s="622">
        <v>0</v>
      </c>
      <c r="BK807" s="623"/>
      <c r="BL807" s="622">
        <v>0</v>
      </c>
      <c r="BM807" s="131"/>
      <c r="BN807" s="622"/>
    </row>
    <row r="808" spans="1:68" s="409" customFormat="1" x14ac:dyDescent="0.2">
      <c r="A808" s="170"/>
      <c r="B808" s="128"/>
      <c r="C808" s="41"/>
      <c r="D808" s="42"/>
      <c r="E808" s="42"/>
      <c r="F808" s="616"/>
      <c r="G808" s="617"/>
      <c r="H808" s="106"/>
      <c r="I808" s="618"/>
      <c r="J808" s="619">
        <f>G808*I808</f>
        <v>0</v>
      </c>
      <c r="K808" s="617"/>
      <c r="L808" s="249">
        <f>H808</f>
        <v>0</v>
      </c>
      <c r="M808" s="411"/>
      <c r="N808" s="214">
        <f>M808*K808</f>
        <v>0</v>
      </c>
      <c r="O808" s="213"/>
      <c r="P808" s="249">
        <f>L808</f>
        <v>0</v>
      </c>
      <c r="Q808" s="411"/>
      <c r="R808" s="214">
        <f>Q808*O808</f>
        <v>0</v>
      </c>
      <c r="S808" s="213"/>
      <c r="T808" s="249">
        <f>P808</f>
        <v>0</v>
      </c>
      <c r="U808" s="411"/>
      <c r="V808" s="214">
        <f>U808*S808</f>
        <v>0</v>
      </c>
      <c r="W808" s="213"/>
      <c r="X808" s="249">
        <f>T808</f>
        <v>0</v>
      </c>
      <c r="Y808" s="411"/>
      <c r="Z808" s="214">
        <f>Y808*W808</f>
        <v>0</v>
      </c>
      <c r="AA808" s="213"/>
      <c r="AB808" s="249">
        <f>X808</f>
        <v>0</v>
      </c>
      <c r="AC808" s="411"/>
      <c r="AD808" s="214">
        <f>AC808*AA808</f>
        <v>0</v>
      </c>
      <c r="AE808" s="213"/>
      <c r="AF808" s="249">
        <f>AB808</f>
        <v>0</v>
      </c>
      <c r="AG808" s="411"/>
      <c r="AH808" s="214">
        <f>AG808*AE808</f>
        <v>0</v>
      </c>
      <c r="AI808" s="213"/>
      <c r="AJ808" s="249">
        <f>AF808</f>
        <v>0</v>
      </c>
      <c r="AK808" s="411"/>
      <c r="AL808" s="214">
        <f>AK808*AI808</f>
        <v>0</v>
      </c>
      <c r="AM808" s="213"/>
      <c r="AN808" s="249">
        <f>AJ808</f>
        <v>0</v>
      </c>
      <c r="AO808" s="411"/>
      <c r="AP808" s="214">
        <f>AO808*AM808</f>
        <v>0</v>
      </c>
      <c r="AQ808" s="213"/>
      <c r="AR808" s="249">
        <f>AN808</f>
        <v>0</v>
      </c>
      <c r="AS808" s="411"/>
      <c r="AT808" s="214">
        <f>AS808*AQ808</f>
        <v>0</v>
      </c>
      <c r="AU808" s="213"/>
      <c r="AV808" s="249">
        <f>AR808</f>
        <v>0</v>
      </c>
      <c r="AW808" s="411"/>
      <c r="AX808" s="214">
        <f>AW808*AU808</f>
        <v>0</v>
      </c>
      <c r="AY808" s="213"/>
      <c r="AZ808" s="249">
        <f>AV808</f>
        <v>0</v>
      </c>
      <c r="BA808" s="618"/>
      <c r="BB808" s="620">
        <f>AY808*BA808</f>
        <v>0</v>
      </c>
      <c r="BC808" s="34"/>
      <c r="BD808" s="622">
        <f>SUM(BB808,AX808,AT808,AP808,AL808,AH808,AD808,Z808,R808,N808,J808,V808,)</f>
        <v>0</v>
      </c>
      <c r="BE808" s="623"/>
      <c r="BF808" s="622">
        <v>0</v>
      </c>
      <c r="BG808" s="623"/>
      <c r="BH808" s="622">
        <v>0</v>
      </c>
      <c r="BI808" s="623"/>
      <c r="BJ808" s="622">
        <v>0</v>
      </c>
      <c r="BK808" s="623"/>
      <c r="BL808" s="622">
        <v>0</v>
      </c>
      <c r="BM808" s="131"/>
      <c r="BN808" s="622"/>
    </row>
    <row r="809" spans="1:68" s="409" customFormat="1" x14ac:dyDescent="0.2">
      <c r="A809" s="170"/>
      <c r="B809" s="128"/>
      <c r="C809" s="48"/>
      <c r="D809" s="43"/>
      <c r="E809" s="43"/>
      <c r="F809" s="624"/>
      <c r="G809" s="581"/>
      <c r="H809" s="582"/>
      <c r="I809" s="104" t="s">
        <v>132</v>
      </c>
      <c r="J809" s="634">
        <f>SUM(J805:J808)</f>
        <v>1500</v>
      </c>
      <c r="K809" s="581"/>
      <c r="L809" s="582"/>
      <c r="M809" s="104" t="s">
        <v>118</v>
      </c>
      <c r="N809" s="619">
        <f>SUM(N805:N808)</f>
        <v>0</v>
      </c>
      <c r="O809" s="581"/>
      <c r="P809" s="582"/>
      <c r="Q809" s="625" t="s">
        <v>119</v>
      </c>
      <c r="R809" s="619">
        <f>SUM(R805:R808)</f>
        <v>0</v>
      </c>
      <c r="S809" s="581"/>
      <c r="T809" s="582"/>
      <c r="U809" s="625" t="s">
        <v>120</v>
      </c>
      <c r="V809" s="619">
        <f>SUM(V805:V808)</f>
        <v>0</v>
      </c>
      <c r="W809" s="581"/>
      <c r="X809" s="582"/>
      <c r="Y809" s="625" t="s">
        <v>121</v>
      </c>
      <c r="Z809" s="619">
        <f>SUM(Z805:Z808)</f>
        <v>0</v>
      </c>
      <c r="AA809" s="581"/>
      <c r="AB809" s="582"/>
      <c r="AC809" s="625" t="s">
        <v>122</v>
      </c>
      <c r="AD809" s="619">
        <f>SUM(AD805:AD808)</f>
        <v>0</v>
      </c>
      <c r="AE809" s="581"/>
      <c r="AF809" s="582"/>
      <c r="AG809" s="625" t="s">
        <v>123</v>
      </c>
      <c r="AH809" s="619">
        <f>SUM(AH805:AH808)</f>
        <v>0</v>
      </c>
      <c r="AI809" s="581"/>
      <c r="AJ809" s="582"/>
      <c r="AK809" s="625" t="s">
        <v>124</v>
      </c>
      <c r="AL809" s="619">
        <f>SUM(AL805:AL808)</f>
        <v>0</v>
      </c>
      <c r="AM809" s="581"/>
      <c r="AN809" s="582"/>
      <c r="AO809" s="625" t="s">
        <v>125</v>
      </c>
      <c r="AP809" s="619">
        <f>SUM(AP805:AP808)</f>
        <v>0</v>
      </c>
      <c r="AQ809" s="581"/>
      <c r="AR809" s="582"/>
      <c r="AS809" s="625" t="s">
        <v>126</v>
      </c>
      <c r="AT809" s="619">
        <f>SUM(AT805:AT808)</f>
        <v>0</v>
      </c>
      <c r="AU809" s="581"/>
      <c r="AV809" s="582"/>
      <c r="AW809" s="625" t="s">
        <v>127</v>
      </c>
      <c r="AX809" s="619">
        <f>SUM(AX805:AX808)</f>
        <v>0</v>
      </c>
      <c r="AY809" s="581"/>
      <c r="AZ809" s="582"/>
      <c r="BA809" s="625" t="s">
        <v>128</v>
      </c>
      <c r="BB809" s="620">
        <f>SUM(BB805:BB808)</f>
        <v>0</v>
      </c>
      <c r="BC809" s="34"/>
      <c r="BD809" s="57">
        <f>SUM(BD805:BD808)</f>
        <v>1500</v>
      </c>
      <c r="BE809" s="608"/>
      <c r="BF809" s="57">
        <f>SUM(BF805:BF808)</f>
        <v>718.57</v>
      </c>
      <c r="BG809" s="608"/>
      <c r="BH809" s="57">
        <f>SUM(BH805:BH808)</f>
        <v>1130.53</v>
      </c>
      <c r="BI809" s="608"/>
      <c r="BJ809" s="57">
        <f>SUM(BJ805:BJ808)</f>
        <v>1849.1</v>
      </c>
      <c r="BK809" s="608"/>
      <c r="BL809" s="57">
        <v>1350</v>
      </c>
      <c r="BM809" s="131"/>
      <c r="BN809" s="57">
        <f>SUM(BN805:BN808)</f>
        <v>2245.5700000000002</v>
      </c>
    </row>
    <row r="810" spans="1:68" s="27" customFormat="1" ht="5.0999999999999996" customHeight="1" x14ac:dyDescent="0.2">
      <c r="A810" s="170"/>
      <c r="B810" s="128"/>
      <c r="C810" s="32"/>
      <c r="F810" s="51"/>
      <c r="G810" s="226"/>
      <c r="H810" s="52"/>
      <c r="I810" s="154"/>
      <c r="J810" s="227"/>
      <c r="K810" s="226"/>
      <c r="L810" s="52"/>
      <c r="M810" s="154"/>
      <c r="N810" s="227"/>
      <c r="O810" s="226"/>
      <c r="P810" s="52"/>
      <c r="Q810" s="154"/>
      <c r="R810" s="227"/>
      <c r="S810" s="226"/>
      <c r="T810" s="52"/>
      <c r="U810" s="154"/>
      <c r="V810" s="227"/>
      <c r="W810" s="226"/>
      <c r="X810" s="52"/>
      <c r="Y810" s="154"/>
      <c r="Z810" s="227"/>
      <c r="AA810" s="226"/>
      <c r="AB810" s="52"/>
      <c r="AC810" s="154"/>
      <c r="AD810" s="227"/>
      <c r="AE810" s="226"/>
      <c r="AF810" s="52"/>
      <c r="AG810" s="154"/>
      <c r="AH810" s="227"/>
      <c r="AI810" s="226"/>
      <c r="AJ810" s="52"/>
      <c r="AK810" s="154"/>
      <c r="AL810" s="227"/>
      <c r="AM810" s="226"/>
      <c r="AN810" s="52"/>
      <c r="AO810" s="154"/>
      <c r="AP810" s="227"/>
      <c r="AQ810" s="226"/>
      <c r="AR810" s="52"/>
      <c r="AS810" s="154"/>
      <c r="AT810" s="227"/>
      <c r="AU810" s="226"/>
      <c r="AV810" s="52"/>
      <c r="AW810" s="154"/>
      <c r="AX810" s="227"/>
      <c r="AY810" s="226"/>
      <c r="AZ810" s="52"/>
      <c r="BA810" s="154"/>
      <c r="BB810" s="267"/>
      <c r="BC810" s="34"/>
      <c r="BD810" s="608"/>
      <c r="BE810" s="608"/>
      <c r="BF810" s="608"/>
      <c r="BG810" s="608"/>
      <c r="BH810" s="608"/>
      <c r="BI810" s="608"/>
      <c r="BJ810" s="608"/>
      <c r="BK810" s="608"/>
      <c r="BL810" s="608"/>
      <c r="BM810" s="131"/>
      <c r="BN810" s="608"/>
    </row>
    <row r="811" spans="1:68" s="409" customFormat="1" ht="12.75" customHeight="1" x14ac:dyDescent="0.2">
      <c r="A811" s="170"/>
      <c r="B811" s="128"/>
      <c r="C811" s="614">
        <f>'General Fund Budget Summary'!A176</f>
        <v>60095</v>
      </c>
      <c r="D811" s="614"/>
      <c r="E811" s="614" t="str">
        <f>'General Fund Budget Summary'!C176</f>
        <v>Academy Expense</v>
      </c>
      <c r="F811" s="616" t="s">
        <v>214</v>
      </c>
      <c r="G811" s="617">
        <v>10</v>
      </c>
      <c r="H811" s="105" t="s">
        <v>36</v>
      </c>
      <c r="I811" s="618">
        <v>600</v>
      </c>
      <c r="J811" s="619">
        <f>I811*G811</f>
        <v>6000</v>
      </c>
      <c r="K811" s="617"/>
      <c r="L811" s="248" t="str">
        <f>H811</f>
        <v>Fire</v>
      </c>
      <c r="M811" s="410"/>
      <c r="N811" s="212">
        <f>M811*K811</f>
        <v>0</v>
      </c>
      <c r="O811" s="211"/>
      <c r="P811" s="248" t="str">
        <f>L811</f>
        <v>Fire</v>
      </c>
      <c r="Q811" s="410"/>
      <c r="R811" s="212">
        <f>Q811*O811</f>
        <v>0</v>
      </c>
      <c r="S811" s="211"/>
      <c r="T811" s="248" t="str">
        <f>P811</f>
        <v>Fire</v>
      </c>
      <c r="U811" s="410"/>
      <c r="V811" s="212">
        <f>U811*S811</f>
        <v>0</v>
      </c>
      <c r="W811" s="211"/>
      <c r="X811" s="248" t="str">
        <f>T811</f>
        <v>Fire</v>
      </c>
      <c r="Y811" s="410"/>
      <c r="Z811" s="212">
        <f>Y811*W811</f>
        <v>0</v>
      </c>
      <c r="AA811" s="211"/>
      <c r="AB811" s="248" t="str">
        <f>X811</f>
        <v>Fire</v>
      </c>
      <c r="AC811" s="410"/>
      <c r="AD811" s="212">
        <f>AC811*AA811</f>
        <v>0</v>
      </c>
      <c r="AE811" s="211"/>
      <c r="AF811" s="248" t="str">
        <f>AB811</f>
        <v>Fire</v>
      </c>
      <c r="AG811" s="410"/>
      <c r="AH811" s="212">
        <f>AG811*AE811</f>
        <v>0</v>
      </c>
      <c r="AI811" s="211"/>
      <c r="AJ811" s="248" t="str">
        <f>AF811</f>
        <v>Fire</v>
      </c>
      <c r="AK811" s="410"/>
      <c r="AL811" s="212">
        <f>AK811*AI811</f>
        <v>0</v>
      </c>
      <c r="AM811" s="211"/>
      <c r="AN811" s="248" t="str">
        <f>AJ811</f>
        <v>Fire</v>
      </c>
      <c r="AO811" s="410"/>
      <c r="AP811" s="212">
        <f>AO811*AM811</f>
        <v>0</v>
      </c>
      <c r="AQ811" s="211"/>
      <c r="AR811" s="248" t="str">
        <f>AN811</f>
        <v>Fire</v>
      </c>
      <c r="AS811" s="410"/>
      <c r="AT811" s="212">
        <f>AS811*AQ811</f>
        <v>0</v>
      </c>
      <c r="AU811" s="211"/>
      <c r="AV811" s="248" t="str">
        <f>AR811</f>
        <v>Fire</v>
      </c>
      <c r="AW811" s="410"/>
      <c r="AX811" s="212">
        <f>AW811*AU811</f>
        <v>0</v>
      </c>
      <c r="AY811" s="211"/>
      <c r="AZ811" s="248" t="str">
        <f>AV811</f>
        <v>Fire</v>
      </c>
      <c r="BA811" s="618"/>
      <c r="BB811" s="620">
        <f>BA811*AY811</f>
        <v>0</v>
      </c>
      <c r="BC811" s="34"/>
      <c r="BD811" s="621">
        <f>SUM(BB811,AX811,AT811,AP811,AL811,AH811,AD811,Z811,R811,N811,J811,V811,)</f>
        <v>6000</v>
      </c>
      <c r="BE811" s="608"/>
      <c r="BF811" s="621">
        <v>960.48</v>
      </c>
      <c r="BG811" s="608"/>
      <c r="BH811" s="621"/>
      <c r="BI811" s="608"/>
      <c r="BJ811" s="621">
        <f>SUM(BF811,BH811)</f>
        <v>960.48</v>
      </c>
      <c r="BK811" s="608"/>
      <c r="BL811" s="621">
        <v>4100</v>
      </c>
      <c r="BM811" s="131"/>
      <c r="BN811" s="621">
        <v>1604.34</v>
      </c>
    </row>
    <row r="812" spans="1:68" s="409" customFormat="1" x14ac:dyDescent="0.2">
      <c r="A812" s="170"/>
      <c r="B812" s="128"/>
      <c r="C812" s="41"/>
      <c r="D812" s="42"/>
      <c r="E812" s="461"/>
      <c r="F812" s="616" t="s">
        <v>215</v>
      </c>
      <c r="G812" s="617">
        <v>10</v>
      </c>
      <c r="H812" s="105" t="s">
        <v>36</v>
      </c>
      <c r="I812" s="618">
        <v>90</v>
      </c>
      <c r="J812" s="619">
        <f>I812*G812</f>
        <v>900</v>
      </c>
      <c r="K812" s="617"/>
      <c r="L812" s="594" t="str">
        <f>H812</f>
        <v>Fire</v>
      </c>
      <c r="M812" s="592"/>
      <c r="N812" s="593">
        <f>M812*K812</f>
        <v>0</v>
      </c>
      <c r="O812" s="590"/>
      <c r="P812" s="594" t="str">
        <f>L812</f>
        <v>Fire</v>
      </c>
      <c r="Q812" s="592"/>
      <c r="R812" s="593">
        <f>Q812*O812</f>
        <v>0</v>
      </c>
      <c r="S812" s="590"/>
      <c r="T812" s="594" t="str">
        <f>P812</f>
        <v>Fire</v>
      </c>
      <c r="U812" s="592"/>
      <c r="V812" s="593">
        <f>U812*S812</f>
        <v>0</v>
      </c>
      <c r="W812" s="590"/>
      <c r="X812" s="594" t="str">
        <f>T812</f>
        <v>Fire</v>
      </c>
      <c r="Y812" s="592"/>
      <c r="Z812" s="593">
        <f>Y812*W812</f>
        <v>0</v>
      </c>
      <c r="AA812" s="590"/>
      <c r="AB812" s="594" t="str">
        <f>X812</f>
        <v>Fire</v>
      </c>
      <c r="AC812" s="592"/>
      <c r="AD812" s="593">
        <f>AC812*AA812</f>
        <v>0</v>
      </c>
      <c r="AE812" s="590"/>
      <c r="AF812" s="594" t="str">
        <f>AB812</f>
        <v>Fire</v>
      </c>
      <c r="AG812" s="592"/>
      <c r="AH812" s="593">
        <f>AG812*AE812</f>
        <v>0</v>
      </c>
      <c r="AI812" s="590"/>
      <c r="AJ812" s="594" t="str">
        <f>AF812</f>
        <v>Fire</v>
      </c>
      <c r="AK812" s="592"/>
      <c r="AL812" s="593">
        <f>AK812*AI812</f>
        <v>0</v>
      </c>
      <c r="AM812" s="590"/>
      <c r="AN812" s="594" t="str">
        <f>AJ812</f>
        <v>Fire</v>
      </c>
      <c r="AO812" s="592"/>
      <c r="AP812" s="593">
        <f>AO812*AM812</f>
        <v>0</v>
      </c>
      <c r="AQ812" s="590"/>
      <c r="AR812" s="594" t="str">
        <f>AN812</f>
        <v>Fire</v>
      </c>
      <c r="AS812" s="592"/>
      <c r="AT812" s="593">
        <f>AS812*AQ812</f>
        <v>0</v>
      </c>
      <c r="AU812" s="590"/>
      <c r="AV812" s="594" t="str">
        <f>AR812</f>
        <v>Fire</v>
      </c>
      <c r="AW812" s="592"/>
      <c r="AX812" s="593">
        <f>AW812*AU812</f>
        <v>0</v>
      </c>
      <c r="AY812" s="590"/>
      <c r="AZ812" s="594" t="str">
        <f>AV812</f>
        <v>Fire</v>
      </c>
      <c r="BA812" s="618"/>
      <c r="BB812" s="620">
        <f>BA812*AY812</f>
        <v>0</v>
      </c>
      <c r="BC812" s="34"/>
      <c r="BD812" s="622">
        <f>SUM(BB812,AX812,AT812,AP812,AL812,AH812,AD812,Z812,R812,N812,J812,V812,)</f>
        <v>900</v>
      </c>
      <c r="BE812" s="623"/>
      <c r="BF812" s="622"/>
      <c r="BG812" s="623"/>
      <c r="BH812" s="622"/>
      <c r="BI812" s="623"/>
      <c r="BJ812" s="622"/>
      <c r="BK812" s="623"/>
      <c r="BL812" s="622"/>
      <c r="BM812" s="131"/>
      <c r="BN812" s="622"/>
    </row>
    <row r="813" spans="1:68" s="409" customFormat="1" x14ac:dyDescent="0.2">
      <c r="A813" s="170"/>
      <c r="B813" s="128"/>
      <c r="C813" s="41"/>
      <c r="D813" s="42"/>
      <c r="E813" s="42"/>
      <c r="F813" s="616" t="s">
        <v>216</v>
      </c>
      <c r="G813" s="617">
        <v>10</v>
      </c>
      <c r="H813" s="105" t="s">
        <v>36</v>
      </c>
      <c r="I813" s="618">
        <v>90</v>
      </c>
      <c r="J813" s="619">
        <f>I813*G813</f>
        <v>900</v>
      </c>
      <c r="K813" s="617"/>
      <c r="L813" s="249" t="str">
        <f>H813</f>
        <v>Fire</v>
      </c>
      <c r="M813" s="411"/>
      <c r="N813" s="214">
        <f>M813*K813</f>
        <v>0</v>
      </c>
      <c r="O813" s="213"/>
      <c r="P813" s="249" t="str">
        <f>L813</f>
        <v>Fire</v>
      </c>
      <c r="Q813" s="411"/>
      <c r="R813" s="214">
        <f>Q813*O813</f>
        <v>0</v>
      </c>
      <c r="S813" s="213"/>
      <c r="T813" s="249" t="str">
        <f>P813</f>
        <v>Fire</v>
      </c>
      <c r="U813" s="411"/>
      <c r="V813" s="214">
        <f>U813*S813</f>
        <v>0</v>
      </c>
      <c r="W813" s="213"/>
      <c r="X813" s="249" t="str">
        <f>T813</f>
        <v>Fire</v>
      </c>
      <c r="Y813" s="411"/>
      <c r="Z813" s="214">
        <f>Y813*W813</f>
        <v>0</v>
      </c>
      <c r="AA813" s="213"/>
      <c r="AB813" s="249" t="str">
        <f>X813</f>
        <v>Fire</v>
      </c>
      <c r="AC813" s="411"/>
      <c r="AD813" s="214">
        <f>AC813*AA813</f>
        <v>0</v>
      </c>
      <c r="AE813" s="213"/>
      <c r="AF813" s="249" t="str">
        <f>AB813</f>
        <v>Fire</v>
      </c>
      <c r="AG813" s="411"/>
      <c r="AH813" s="214">
        <f>AG813*AE813</f>
        <v>0</v>
      </c>
      <c r="AI813" s="213"/>
      <c r="AJ813" s="249" t="str">
        <f>AF813</f>
        <v>Fire</v>
      </c>
      <c r="AK813" s="411"/>
      <c r="AL813" s="214">
        <f>AK813*AI813</f>
        <v>0</v>
      </c>
      <c r="AM813" s="213"/>
      <c r="AN813" s="249" t="str">
        <f>AJ813</f>
        <v>Fire</v>
      </c>
      <c r="AO813" s="411"/>
      <c r="AP813" s="214">
        <f>AO813*AM813</f>
        <v>0</v>
      </c>
      <c r="AQ813" s="213"/>
      <c r="AR813" s="249" t="str">
        <f>AN813</f>
        <v>Fire</v>
      </c>
      <c r="AS813" s="411"/>
      <c r="AT813" s="214">
        <f>AS813*AQ813</f>
        <v>0</v>
      </c>
      <c r="AU813" s="213"/>
      <c r="AV813" s="249" t="str">
        <f>AR813</f>
        <v>Fire</v>
      </c>
      <c r="AW813" s="411"/>
      <c r="AX813" s="214">
        <f>AW813*AU813</f>
        <v>0</v>
      </c>
      <c r="AY813" s="213"/>
      <c r="AZ813" s="249" t="str">
        <f>AV813</f>
        <v>Fire</v>
      </c>
      <c r="BA813" s="618"/>
      <c r="BB813" s="620">
        <f>BA813*AY813</f>
        <v>0</v>
      </c>
      <c r="BC813" s="34"/>
      <c r="BD813" s="622">
        <f>SUM(BB813,AX813,AT813,AP813,AL813,AH813,AD813,Z813,R813,N813,J813,V813,)</f>
        <v>900</v>
      </c>
      <c r="BE813" s="623"/>
      <c r="BF813" s="622"/>
      <c r="BG813" s="623"/>
      <c r="BH813" s="622"/>
      <c r="BI813" s="623"/>
      <c r="BJ813" s="622"/>
      <c r="BK813" s="623"/>
      <c r="BL813" s="622"/>
      <c r="BM813" s="131"/>
      <c r="BN813" s="622"/>
    </row>
    <row r="814" spans="1:68" s="409" customFormat="1" x14ac:dyDescent="0.2">
      <c r="A814" s="170"/>
      <c r="B814" s="128"/>
      <c r="C814" s="41"/>
      <c r="D814" s="42"/>
      <c r="E814" s="42"/>
      <c r="F814" s="616" t="s">
        <v>217</v>
      </c>
      <c r="G814" s="617">
        <v>20</v>
      </c>
      <c r="H814" s="105" t="s">
        <v>36</v>
      </c>
      <c r="I814" s="618">
        <v>20</v>
      </c>
      <c r="J814" s="619">
        <f>G814*I814</f>
        <v>400</v>
      </c>
      <c r="K814" s="617"/>
      <c r="L814" s="249" t="str">
        <f>H814</f>
        <v>Fire</v>
      </c>
      <c r="M814" s="411"/>
      <c r="N814" s="214">
        <f>M814*K814</f>
        <v>0</v>
      </c>
      <c r="O814" s="213"/>
      <c r="P814" s="249" t="str">
        <f>L814</f>
        <v>Fire</v>
      </c>
      <c r="Q814" s="411"/>
      <c r="R814" s="214">
        <f>Q814*O814</f>
        <v>0</v>
      </c>
      <c r="S814" s="213"/>
      <c r="T814" s="249" t="str">
        <f>P814</f>
        <v>Fire</v>
      </c>
      <c r="U814" s="411"/>
      <c r="V814" s="214">
        <f>U814*S814</f>
        <v>0</v>
      </c>
      <c r="W814" s="213"/>
      <c r="X814" s="249" t="str">
        <f>T814</f>
        <v>Fire</v>
      </c>
      <c r="Y814" s="411"/>
      <c r="Z814" s="214">
        <f>Y814*W814</f>
        <v>0</v>
      </c>
      <c r="AA814" s="213"/>
      <c r="AB814" s="249" t="str">
        <f>X814</f>
        <v>Fire</v>
      </c>
      <c r="AC814" s="411"/>
      <c r="AD814" s="214">
        <f>AC814*AA814</f>
        <v>0</v>
      </c>
      <c r="AE814" s="213"/>
      <c r="AF814" s="249" t="str">
        <f>AB814</f>
        <v>Fire</v>
      </c>
      <c r="AG814" s="411"/>
      <c r="AH814" s="214">
        <f>AG814*AE814</f>
        <v>0</v>
      </c>
      <c r="AI814" s="213"/>
      <c r="AJ814" s="249" t="str">
        <f>AF814</f>
        <v>Fire</v>
      </c>
      <c r="AK814" s="411"/>
      <c r="AL814" s="214">
        <f>AK814*AI814</f>
        <v>0</v>
      </c>
      <c r="AM814" s="213"/>
      <c r="AN814" s="249" t="str">
        <f>AJ814</f>
        <v>Fire</v>
      </c>
      <c r="AO814" s="411"/>
      <c r="AP814" s="214">
        <f>AO814*AM814</f>
        <v>0</v>
      </c>
      <c r="AQ814" s="213"/>
      <c r="AR814" s="249" t="str">
        <f>AN814</f>
        <v>Fire</v>
      </c>
      <c r="AS814" s="411"/>
      <c r="AT814" s="214">
        <f>AS814*AQ814</f>
        <v>0</v>
      </c>
      <c r="AU814" s="213"/>
      <c r="AV814" s="249" t="str">
        <f>AR814</f>
        <v>Fire</v>
      </c>
      <c r="AW814" s="411"/>
      <c r="AX814" s="214">
        <f>AW814*AU814</f>
        <v>0</v>
      </c>
      <c r="AY814" s="213"/>
      <c r="AZ814" s="249" t="str">
        <f>AV814</f>
        <v>Fire</v>
      </c>
      <c r="BA814" s="618"/>
      <c r="BB814" s="620">
        <f>AY814*BA814</f>
        <v>0</v>
      </c>
      <c r="BC814" s="34"/>
      <c r="BD814" s="622">
        <f>SUM(BB814,AX814,AT814,AP814,AL814,AH814,AD814,Z814,R814,N814,J814,V814,)</f>
        <v>400</v>
      </c>
      <c r="BE814" s="623"/>
      <c r="BF814" s="622"/>
      <c r="BG814" s="623"/>
      <c r="BH814" s="622"/>
      <c r="BI814" s="623"/>
      <c r="BJ814" s="622"/>
      <c r="BK814" s="623"/>
      <c r="BL814" s="622"/>
      <c r="BM814" s="131"/>
      <c r="BN814" s="622"/>
    </row>
    <row r="815" spans="1:68" s="409" customFormat="1" x14ac:dyDescent="0.2">
      <c r="A815" s="170"/>
      <c r="B815" s="128"/>
      <c r="C815" s="48"/>
      <c r="D815" s="43"/>
      <c r="E815" s="43"/>
      <c r="F815" s="624"/>
      <c r="G815" s="581"/>
      <c r="H815" s="582"/>
      <c r="I815" s="104" t="s">
        <v>132</v>
      </c>
      <c r="J815" s="634">
        <f>SUM(J811:J814)</f>
        <v>8200</v>
      </c>
      <c r="K815" s="581"/>
      <c r="L815" s="582"/>
      <c r="M815" s="104" t="s">
        <v>118</v>
      </c>
      <c r="N815" s="619">
        <f>SUM(N811:N814)</f>
        <v>0</v>
      </c>
      <c r="O815" s="581"/>
      <c r="P815" s="582"/>
      <c r="Q815" s="625" t="s">
        <v>119</v>
      </c>
      <c r="R815" s="619">
        <f>SUM(R811:R814)</f>
        <v>0</v>
      </c>
      <c r="S815" s="581"/>
      <c r="T815" s="582"/>
      <c r="U815" s="625" t="s">
        <v>120</v>
      </c>
      <c r="V815" s="619">
        <f>SUM(V811:V814)</f>
        <v>0</v>
      </c>
      <c r="W815" s="581"/>
      <c r="X815" s="582"/>
      <c r="Y815" s="625" t="s">
        <v>121</v>
      </c>
      <c r="Z815" s="619">
        <f>SUM(Z811:Z814)</f>
        <v>0</v>
      </c>
      <c r="AA815" s="581"/>
      <c r="AB815" s="582"/>
      <c r="AC815" s="625" t="s">
        <v>122</v>
      </c>
      <c r="AD815" s="619">
        <f>SUM(AD811:AD814)</f>
        <v>0</v>
      </c>
      <c r="AE815" s="581"/>
      <c r="AF815" s="582"/>
      <c r="AG815" s="625" t="s">
        <v>123</v>
      </c>
      <c r="AH815" s="619">
        <f>SUM(AH811:AH814)</f>
        <v>0</v>
      </c>
      <c r="AI815" s="581"/>
      <c r="AJ815" s="582"/>
      <c r="AK815" s="625" t="s">
        <v>124</v>
      </c>
      <c r="AL815" s="619">
        <f>SUM(AL811:AL814)</f>
        <v>0</v>
      </c>
      <c r="AM815" s="581"/>
      <c r="AN815" s="582"/>
      <c r="AO815" s="625" t="s">
        <v>125</v>
      </c>
      <c r="AP815" s="619">
        <f>SUM(AP811:AP814)</f>
        <v>0</v>
      </c>
      <c r="AQ815" s="581"/>
      <c r="AR815" s="582"/>
      <c r="AS815" s="625" t="s">
        <v>126</v>
      </c>
      <c r="AT815" s="619">
        <f>SUM(AT811:AT814)</f>
        <v>0</v>
      </c>
      <c r="AU815" s="581"/>
      <c r="AV815" s="582"/>
      <c r="AW815" s="625" t="s">
        <v>127</v>
      </c>
      <c r="AX815" s="619">
        <f>SUM(AX811:AX814)</f>
        <v>0</v>
      </c>
      <c r="AY815" s="581"/>
      <c r="AZ815" s="582"/>
      <c r="BA815" s="625" t="s">
        <v>128</v>
      </c>
      <c r="BB815" s="620">
        <f>SUM(BB811:BB814)</f>
        <v>0</v>
      </c>
      <c r="BC815" s="34"/>
      <c r="BD815" s="57">
        <f>SUM(BD811:BD814)</f>
        <v>8200</v>
      </c>
      <c r="BE815" s="608"/>
      <c r="BF815" s="57">
        <f>SUM(BF811:BF814)</f>
        <v>960.48</v>
      </c>
      <c r="BG815" s="608"/>
      <c r="BH815" s="57">
        <f>SUM(BH811:BH814)</f>
        <v>0</v>
      </c>
      <c r="BI815" s="608"/>
      <c r="BJ815" s="57">
        <f>SUM(BJ811:BJ814)</f>
        <v>960.48</v>
      </c>
      <c r="BK815" s="608"/>
      <c r="BL815" s="57">
        <v>4100</v>
      </c>
      <c r="BM815" s="131"/>
      <c r="BN815" s="57">
        <f>SUM(BN811:BN814)</f>
        <v>1604.34</v>
      </c>
      <c r="BP815" s="15"/>
    </row>
    <row r="816" spans="1:68" s="27" customFormat="1" ht="5.0999999999999996" customHeight="1" x14ac:dyDescent="0.2">
      <c r="A816" s="170"/>
      <c r="B816" s="128"/>
      <c r="C816" s="32"/>
      <c r="F816" s="51"/>
      <c r="G816" s="226"/>
      <c r="H816" s="52"/>
      <c r="I816" s="154"/>
      <c r="J816" s="227"/>
      <c r="K816" s="226"/>
      <c r="L816" s="52"/>
      <c r="M816" s="154"/>
      <c r="N816" s="227"/>
      <c r="O816" s="226"/>
      <c r="P816" s="52"/>
      <c r="Q816" s="154"/>
      <c r="R816" s="227"/>
      <c r="S816" s="226"/>
      <c r="T816" s="52"/>
      <c r="U816" s="154"/>
      <c r="V816" s="227"/>
      <c r="W816" s="226"/>
      <c r="X816" s="52"/>
      <c r="Y816" s="154"/>
      <c r="Z816" s="227"/>
      <c r="AA816" s="226"/>
      <c r="AB816" s="52"/>
      <c r="AC816" s="154"/>
      <c r="AD816" s="227"/>
      <c r="AE816" s="226"/>
      <c r="AF816" s="52"/>
      <c r="AG816" s="154"/>
      <c r="AH816" s="227"/>
      <c r="AI816" s="226"/>
      <c r="AJ816" s="52"/>
      <c r="AK816" s="154"/>
      <c r="AL816" s="227"/>
      <c r="AM816" s="226"/>
      <c r="AN816" s="52"/>
      <c r="AO816" s="154"/>
      <c r="AP816" s="227"/>
      <c r="AQ816" s="226"/>
      <c r="AR816" s="52"/>
      <c r="AS816" s="154"/>
      <c r="AT816" s="227"/>
      <c r="AU816" s="226"/>
      <c r="AV816" s="52"/>
      <c r="AW816" s="154"/>
      <c r="AX816" s="227"/>
      <c r="AY816" s="226"/>
      <c r="AZ816" s="52"/>
      <c r="BA816" s="154"/>
      <c r="BB816" s="267"/>
      <c r="BC816" s="34"/>
      <c r="BD816" s="608"/>
      <c r="BE816" s="608"/>
      <c r="BF816" s="608"/>
      <c r="BG816" s="608"/>
      <c r="BH816" s="608"/>
      <c r="BI816" s="608"/>
      <c r="BJ816" s="608"/>
      <c r="BK816" s="608"/>
      <c r="BL816" s="608"/>
      <c r="BM816" s="131"/>
      <c r="BN816" s="608"/>
    </row>
    <row r="817" spans="1:66" s="409" customFormat="1" x14ac:dyDescent="0.2">
      <c r="A817" s="170"/>
      <c r="B817" s="128"/>
      <c r="C817" s="614">
        <f>'General Fund Budget Summary'!A177</f>
        <v>60097</v>
      </c>
      <c r="D817" s="614"/>
      <c r="E817" s="614" t="str">
        <f>'General Fund Budget Summary'!C177</f>
        <v>Scholarship</v>
      </c>
      <c r="F817" s="616"/>
      <c r="G817" s="617">
        <v>1</v>
      </c>
      <c r="H817" s="105" t="s">
        <v>36</v>
      </c>
      <c r="I817" s="618">
        <v>1200</v>
      </c>
      <c r="J817" s="619">
        <f>I817*G817</f>
        <v>1200</v>
      </c>
      <c r="K817" s="617"/>
      <c r="L817" s="248" t="str">
        <f>H817</f>
        <v>Fire</v>
      </c>
      <c r="M817" s="410"/>
      <c r="N817" s="212">
        <f>M817*K817</f>
        <v>0</v>
      </c>
      <c r="O817" s="211"/>
      <c r="P817" s="248" t="str">
        <f>L817</f>
        <v>Fire</v>
      </c>
      <c r="Q817" s="410"/>
      <c r="R817" s="212">
        <f>Q817*O817</f>
        <v>0</v>
      </c>
      <c r="S817" s="211"/>
      <c r="T817" s="248" t="str">
        <f>P817</f>
        <v>Fire</v>
      </c>
      <c r="U817" s="410"/>
      <c r="V817" s="212">
        <f>U817*S817</f>
        <v>0</v>
      </c>
      <c r="W817" s="211">
        <v>1</v>
      </c>
      <c r="X817" s="248" t="str">
        <f>T817</f>
        <v>Fire</v>
      </c>
      <c r="Y817" s="410">
        <v>0</v>
      </c>
      <c r="Z817" s="212">
        <f>Y817*W817</f>
        <v>0</v>
      </c>
      <c r="AA817" s="211"/>
      <c r="AB817" s="248" t="str">
        <f>X817</f>
        <v>Fire</v>
      </c>
      <c r="AC817" s="410"/>
      <c r="AD817" s="212">
        <f>AC817*AA817</f>
        <v>0</v>
      </c>
      <c r="AE817" s="211"/>
      <c r="AF817" s="248" t="str">
        <f>AB817</f>
        <v>Fire</v>
      </c>
      <c r="AG817" s="410"/>
      <c r="AH817" s="212">
        <f>AG817*AE817</f>
        <v>0</v>
      </c>
      <c r="AI817" s="211"/>
      <c r="AJ817" s="248" t="str">
        <f>AF817</f>
        <v>Fire</v>
      </c>
      <c r="AK817" s="410"/>
      <c r="AL817" s="212">
        <f>AK817*AI817</f>
        <v>0</v>
      </c>
      <c r="AM817" s="211"/>
      <c r="AN817" s="248" t="str">
        <f>AJ817</f>
        <v>Fire</v>
      </c>
      <c r="AO817" s="410"/>
      <c r="AP817" s="212">
        <f>AO817*AM817</f>
        <v>0</v>
      </c>
      <c r="AQ817" s="211">
        <v>1</v>
      </c>
      <c r="AR817" s="248" t="str">
        <f>AN817</f>
        <v>Fire</v>
      </c>
      <c r="AS817" s="410"/>
      <c r="AT817" s="212">
        <f>AS817*AQ817</f>
        <v>0</v>
      </c>
      <c r="AU817" s="211">
        <v>1</v>
      </c>
      <c r="AV817" s="248" t="str">
        <f>AR817</f>
        <v>Fire</v>
      </c>
      <c r="AW817" s="410"/>
      <c r="AX817" s="212">
        <f>AW817*AU817</f>
        <v>0</v>
      </c>
      <c r="AY817" s="211"/>
      <c r="AZ817" s="248" t="str">
        <f>AV817</f>
        <v>Fire</v>
      </c>
      <c r="BA817" s="618"/>
      <c r="BB817" s="620">
        <f>BA817*AY817</f>
        <v>0</v>
      </c>
      <c r="BC817" s="34"/>
      <c r="BD817" s="621">
        <f>SUM(BB817,AX817,AT817,AP817,AL817,AH817,AD817,Z817,R817,N817,J817,V817,)</f>
        <v>1200</v>
      </c>
      <c r="BE817" s="608"/>
      <c r="BF817" s="621">
        <v>0</v>
      </c>
      <c r="BG817" s="608"/>
      <c r="BH817" s="621">
        <v>0</v>
      </c>
      <c r="BI817" s="608"/>
      <c r="BJ817" s="621">
        <f>SUM(BF817,BH817)</f>
        <v>0</v>
      </c>
      <c r="BK817" s="608"/>
      <c r="BL817" s="621">
        <v>1200</v>
      </c>
      <c r="BM817" s="131"/>
      <c r="BN817" s="621">
        <v>0</v>
      </c>
    </row>
    <row r="818" spans="1:66" s="409" customFormat="1" x14ac:dyDescent="0.2">
      <c r="A818" s="170"/>
      <c r="B818" s="128"/>
      <c r="C818" s="41"/>
      <c r="D818" s="42"/>
      <c r="E818" s="461"/>
      <c r="F818" s="616"/>
      <c r="G818" s="617"/>
      <c r="H818" s="591"/>
      <c r="I818" s="618"/>
      <c r="J818" s="619">
        <f>I818*G818</f>
        <v>0</v>
      </c>
      <c r="K818" s="617"/>
      <c r="L818" s="594">
        <f>H818</f>
        <v>0</v>
      </c>
      <c r="M818" s="592"/>
      <c r="N818" s="593">
        <f>M818*K818</f>
        <v>0</v>
      </c>
      <c r="O818" s="590"/>
      <c r="P818" s="594">
        <f>L818</f>
        <v>0</v>
      </c>
      <c r="Q818" s="592"/>
      <c r="R818" s="593">
        <f>Q818*O818</f>
        <v>0</v>
      </c>
      <c r="S818" s="590"/>
      <c r="T818" s="594">
        <f>P818</f>
        <v>0</v>
      </c>
      <c r="U818" s="592"/>
      <c r="V818" s="593">
        <f>U818*S818</f>
        <v>0</v>
      </c>
      <c r="W818" s="590"/>
      <c r="X818" s="594">
        <f>T818</f>
        <v>0</v>
      </c>
      <c r="Y818" s="592"/>
      <c r="Z818" s="593">
        <f>Y818*W818</f>
        <v>0</v>
      </c>
      <c r="AA818" s="590"/>
      <c r="AB818" s="594">
        <f>X818</f>
        <v>0</v>
      </c>
      <c r="AC818" s="592"/>
      <c r="AD818" s="593">
        <f>AC818*AA818</f>
        <v>0</v>
      </c>
      <c r="AE818" s="590"/>
      <c r="AF818" s="594">
        <f>AB818</f>
        <v>0</v>
      </c>
      <c r="AG818" s="592"/>
      <c r="AH818" s="593">
        <f>AG818*AE818</f>
        <v>0</v>
      </c>
      <c r="AI818" s="590"/>
      <c r="AJ818" s="594">
        <f>AF818</f>
        <v>0</v>
      </c>
      <c r="AK818" s="592"/>
      <c r="AL818" s="593">
        <f>AK818*AI818</f>
        <v>0</v>
      </c>
      <c r="AM818" s="590"/>
      <c r="AN818" s="594">
        <f>AJ818</f>
        <v>0</v>
      </c>
      <c r="AO818" s="592"/>
      <c r="AP818" s="593">
        <f>AO818*AM818</f>
        <v>0</v>
      </c>
      <c r="AQ818" s="590"/>
      <c r="AR818" s="594">
        <f>AN818</f>
        <v>0</v>
      </c>
      <c r="AS818" s="592"/>
      <c r="AT818" s="593">
        <f>AS818*AQ818</f>
        <v>0</v>
      </c>
      <c r="AU818" s="590"/>
      <c r="AV818" s="594">
        <f>AR818</f>
        <v>0</v>
      </c>
      <c r="AW818" s="592"/>
      <c r="AX818" s="593">
        <f>AW818*AU818</f>
        <v>0</v>
      </c>
      <c r="AY818" s="590"/>
      <c r="AZ818" s="594">
        <f>AV818</f>
        <v>0</v>
      </c>
      <c r="BA818" s="618"/>
      <c r="BB818" s="620">
        <f>BA818*AY818</f>
        <v>0</v>
      </c>
      <c r="BC818" s="34"/>
      <c r="BD818" s="622">
        <f>SUM(BB818,AX818,AT818,AP818,AL818,AH818,AD818,Z818,R818,N818,J818,V818,)</f>
        <v>0</v>
      </c>
      <c r="BE818" s="623"/>
      <c r="BF818" s="622">
        <v>0</v>
      </c>
      <c r="BG818" s="623"/>
      <c r="BH818" s="622">
        <v>0</v>
      </c>
      <c r="BI818" s="623"/>
      <c r="BJ818" s="622">
        <v>0</v>
      </c>
      <c r="BK818" s="623"/>
      <c r="BL818" s="622">
        <v>0</v>
      </c>
      <c r="BM818" s="131"/>
      <c r="BN818" s="622"/>
    </row>
    <row r="819" spans="1:66" s="409" customFormat="1" x14ac:dyDescent="0.2">
      <c r="A819" s="170"/>
      <c r="B819" s="128"/>
      <c r="C819" s="41"/>
      <c r="D819" s="42"/>
      <c r="E819" s="42"/>
      <c r="F819" s="616"/>
      <c r="G819" s="617"/>
      <c r="H819" s="106"/>
      <c r="I819" s="618"/>
      <c r="J819" s="619">
        <f>I819*G819</f>
        <v>0</v>
      </c>
      <c r="K819" s="617"/>
      <c r="L819" s="249">
        <f>H819</f>
        <v>0</v>
      </c>
      <c r="M819" s="411"/>
      <c r="N819" s="214">
        <f>M819*K819</f>
        <v>0</v>
      </c>
      <c r="O819" s="213"/>
      <c r="P819" s="249">
        <f>L819</f>
        <v>0</v>
      </c>
      <c r="Q819" s="411"/>
      <c r="R819" s="214">
        <f>Q819*O819</f>
        <v>0</v>
      </c>
      <c r="S819" s="213"/>
      <c r="T819" s="249">
        <f>P819</f>
        <v>0</v>
      </c>
      <c r="U819" s="411"/>
      <c r="V819" s="214">
        <f>U819*S819</f>
        <v>0</v>
      </c>
      <c r="W819" s="213"/>
      <c r="X819" s="249">
        <f>T819</f>
        <v>0</v>
      </c>
      <c r="Y819" s="411"/>
      <c r="Z819" s="214">
        <f>Y819*W819</f>
        <v>0</v>
      </c>
      <c r="AA819" s="213"/>
      <c r="AB819" s="249">
        <f>X819</f>
        <v>0</v>
      </c>
      <c r="AC819" s="411"/>
      <c r="AD819" s="214">
        <f>AC819*AA819</f>
        <v>0</v>
      </c>
      <c r="AE819" s="213"/>
      <c r="AF819" s="249">
        <f>AB819</f>
        <v>0</v>
      </c>
      <c r="AG819" s="411"/>
      <c r="AH819" s="214">
        <f>AG819*AE819</f>
        <v>0</v>
      </c>
      <c r="AI819" s="213"/>
      <c r="AJ819" s="249">
        <f>AF819</f>
        <v>0</v>
      </c>
      <c r="AK819" s="411"/>
      <c r="AL819" s="214">
        <f>AK819*AI819</f>
        <v>0</v>
      </c>
      <c r="AM819" s="213"/>
      <c r="AN819" s="249">
        <f>AJ819</f>
        <v>0</v>
      </c>
      <c r="AO819" s="411"/>
      <c r="AP819" s="214">
        <f>AO819*AM819</f>
        <v>0</v>
      </c>
      <c r="AQ819" s="213"/>
      <c r="AR819" s="249">
        <f>AN819</f>
        <v>0</v>
      </c>
      <c r="AS819" s="411"/>
      <c r="AT819" s="214">
        <f>AS819*AQ819</f>
        <v>0</v>
      </c>
      <c r="AU819" s="213"/>
      <c r="AV819" s="249">
        <f>AR819</f>
        <v>0</v>
      </c>
      <c r="AW819" s="411"/>
      <c r="AX819" s="214">
        <f>AW819*AU819</f>
        <v>0</v>
      </c>
      <c r="AY819" s="213"/>
      <c r="AZ819" s="249">
        <f>AV819</f>
        <v>0</v>
      </c>
      <c r="BA819" s="618"/>
      <c r="BB819" s="620">
        <f>BA819*AY819</f>
        <v>0</v>
      </c>
      <c r="BC819" s="34"/>
      <c r="BD819" s="622">
        <f>SUM(BB819,AX819,AT819,AP819,AL819,AH819,AD819,Z819,R819,N819,J819,V819,)</f>
        <v>0</v>
      </c>
      <c r="BE819" s="623"/>
      <c r="BF819" s="622">
        <v>0</v>
      </c>
      <c r="BG819" s="623"/>
      <c r="BH819" s="622">
        <v>0</v>
      </c>
      <c r="BI819" s="623"/>
      <c r="BJ819" s="622">
        <v>0</v>
      </c>
      <c r="BK819" s="623"/>
      <c r="BL819" s="622">
        <v>0</v>
      </c>
      <c r="BM819" s="131"/>
      <c r="BN819" s="622"/>
    </row>
    <row r="820" spans="1:66" s="409" customFormat="1" x14ac:dyDescent="0.2">
      <c r="A820" s="170"/>
      <c r="B820" s="128"/>
      <c r="C820" s="41"/>
      <c r="D820" s="42"/>
      <c r="E820" s="42"/>
      <c r="F820" s="616"/>
      <c r="G820" s="617"/>
      <c r="H820" s="106"/>
      <c r="I820" s="618"/>
      <c r="J820" s="619">
        <f>G820*I820</f>
        <v>0</v>
      </c>
      <c r="K820" s="617"/>
      <c r="L820" s="249">
        <f>H820</f>
        <v>0</v>
      </c>
      <c r="M820" s="411"/>
      <c r="N820" s="214">
        <f>M820*K820</f>
        <v>0</v>
      </c>
      <c r="O820" s="213"/>
      <c r="P820" s="249">
        <f>L820</f>
        <v>0</v>
      </c>
      <c r="Q820" s="411"/>
      <c r="R820" s="214">
        <f>Q820*O820</f>
        <v>0</v>
      </c>
      <c r="S820" s="213"/>
      <c r="T820" s="249">
        <f>P820</f>
        <v>0</v>
      </c>
      <c r="U820" s="411"/>
      <c r="V820" s="214">
        <f>U820*S820</f>
        <v>0</v>
      </c>
      <c r="W820" s="213"/>
      <c r="X820" s="249">
        <f>T820</f>
        <v>0</v>
      </c>
      <c r="Y820" s="411"/>
      <c r="Z820" s="214">
        <f>Y820*W820</f>
        <v>0</v>
      </c>
      <c r="AA820" s="213"/>
      <c r="AB820" s="249">
        <f>X820</f>
        <v>0</v>
      </c>
      <c r="AC820" s="411"/>
      <c r="AD820" s="214">
        <f>AC820*AA820</f>
        <v>0</v>
      </c>
      <c r="AE820" s="213"/>
      <c r="AF820" s="249">
        <f>AB820</f>
        <v>0</v>
      </c>
      <c r="AG820" s="411"/>
      <c r="AH820" s="214">
        <f>AG820*AE820</f>
        <v>0</v>
      </c>
      <c r="AI820" s="213"/>
      <c r="AJ820" s="249">
        <f>AF820</f>
        <v>0</v>
      </c>
      <c r="AK820" s="411"/>
      <c r="AL820" s="214">
        <f>AK820*AI820</f>
        <v>0</v>
      </c>
      <c r="AM820" s="213"/>
      <c r="AN820" s="249">
        <f>AJ820</f>
        <v>0</v>
      </c>
      <c r="AO820" s="411"/>
      <c r="AP820" s="214">
        <f>AO820*AM820</f>
        <v>0</v>
      </c>
      <c r="AQ820" s="213"/>
      <c r="AR820" s="249">
        <f>AN820</f>
        <v>0</v>
      </c>
      <c r="AS820" s="411"/>
      <c r="AT820" s="214">
        <f>AS820*AQ820</f>
        <v>0</v>
      </c>
      <c r="AU820" s="213"/>
      <c r="AV820" s="249">
        <f>AR820</f>
        <v>0</v>
      </c>
      <c r="AW820" s="411"/>
      <c r="AX820" s="214">
        <f>AW820*AU820</f>
        <v>0</v>
      </c>
      <c r="AY820" s="213"/>
      <c r="AZ820" s="249">
        <f>AV820</f>
        <v>0</v>
      </c>
      <c r="BA820" s="618"/>
      <c r="BB820" s="620">
        <f>AY820*BA820</f>
        <v>0</v>
      </c>
      <c r="BC820" s="34"/>
      <c r="BD820" s="622">
        <f>SUM(BB820,AX820,AT820,AP820,AL820,AH820,AD820,Z820,R820,N820,J820,V820,)</f>
        <v>0</v>
      </c>
      <c r="BE820" s="623"/>
      <c r="BF820" s="622">
        <v>0</v>
      </c>
      <c r="BG820" s="623"/>
      <c r="BH820" s="622">
        <v>0</v>
      </c>
      <c r="BI820" s="623"/>
      <c r="BJ820" s="622">
        <v>0</v>
      </c>
      <c r="BK820" s="623"/>
      <c r="BL820" s="622">
        <v>0</v>
      </c>
      <c r="BM820" s="131"/>
      <c r="BN820" s="622"/>
    </row>
    <row r="821" spans="1:66" s="409" customFormat="1" x14ac:dyDescent="0.2">
      <c r="A821" s="170"/>
      <c r="B821" s="128"/>
      <c r="C821" s="48"/>
      <c r="D821" s="43"/>
      <c r="E821" s="43"/>
      <c r="F821" s="624"/>
      <c r="G821" s="581"/>
      <c r="H821" s="582"/>
      <c r="I821" s="104" t="s">
        <v>132</v>
      </c>
      <c r="J821" s="634">
        <f>SUM(J817:J820)</f>
        <v>1200</v>
      </c>
      <c r="K821" s="581"/>
      <c r="L821" s="582"/>
      <c r="M821" s="104" t="s">
        <v>118</v>
      </c>
      <c r="N821" s="619">
        <f>SUM(N817:N820)</f>
        <v>0</v>
      </c>
      <c r="O821" s="581"/>
      <c r="P821" s="582"/>
      <c r="Q821" s="625" t="s">
        <v>119</v>
      </c>
      <c r="R821" s="619">
        <f>SUM(R817:R820)</f>
        <v>0</v>
      </c>
      <c r="S821" s="581"/>
      <c r="T821" s="582"/>
      <c r="U821" s="625" t="s">
        <v>120</v>
      </c>
      <c r="V821" s="619">
        <f>SUM(V817:V820)</f>
        <v>0</v>
      </c>
      <c r="W821" s="581"/>
      <c r="X821" s="582"/>
      <c r="Y821" s="625" t="s">
        <v>121</v>
      </c>
      <c r="Z821" s="619">
        <f>SUM(Z817:Z820)</f>
        <v>0</v>
      </c>
      <c r="AA821" s="581"/>
      <c r="AB821" s="582"/>
      <c r="AC821" s="625" t="s">
        <v>122</v>
      </c>
      <c r="AD821" s="619">
        <f>SUM(AD817:AD820)</f>
        <v>0</v>
      </c>
      <c r="AE821" s="581"/>
      <c r="AF821" s="582"/>
      <c r="AG821" s="625" t="s">
        <v>123</v>
      </c>
      <c r="AH821" s="619">
        <f>SUM(AH817:AH820)</f>
        <v>0</v>
      </c>
      <c r="AI821" s="581"/>
      <c r="AJ821" s="582"/>
      <c r="AK821" s="625" t="s">
        <v>124</v>
      </c>
      <c r="AL821" s="619">
        <f>SUM(AL817:AL820)</f>
        <v>0</v>
      </c>
      <c r="AM821" s="581"/>
      <c r="AN821" s="582"/>
      <c r="AO821" s="625" t="s">
        <v>125</v>
      </c>
      <c r="AP821" s="619">
        <f>SUM(AP817:AP820)</f>
        <v>0</v>
      </c>
      <c r="AQ821" s="581"/>
      <c r="AR821" s="582"/>
      <c r="AS821" s="625" t="s">
        <v>126</v>
      </c>
      <c r="AT821" s="619">
        <f>SUM(AT817:AT820)</f>
        <v>0</v>
      </c>
      <c r="AU821" s="581"/>
      <c r="AV821" s="582"/>
      <c r="AW821" s="625" t="s">
        <v>127</v>
      </c>
      <c r="AX821" s="619">
        <f>SUM(AX817:AX820)</f>
        <v>0</v>
      </c>
      <c r="AY821" s="581"/>
      <c r="AZ821" s="582"/>
      <c r="BA821" s="625" t="s">
        <v>128</v>
      </c>
      <c r="BB821" s="620">
        <f>SUM(BB817:BB820)</f>
        <v>0</v>
      </c>
      <c r="BC821" s="34"/>
      <c r="BD821" s="57">
        <f>SUM(BD817:BD820)</f>
        <v>1200</v>
      </c>
      <c r="BE821" s="608"/>
      <c r="BF821" s="57">
        <f>SUM(BF817:BF820)</f>
        <v>0</v>
      </c>
      <c r="BG821" s="608"/>
      <c r="BH821" s="57">
        <f>SUM(BH817:BH820)</f>
        <v>0</v>
      </c>
      <c r="BI821" s="608"/>
      <c r="BJ821" s="57">
        <v>1200</v>
      </c>
      <c r="BK821" s="608"/>
      <c r="BL821" s="57">
        <v>1200</v>
      </c>
      <c r="BM821" s="131"/>
      <c r="BN821" s="57">
        <f>SUM(BN817:BN820)</f>
        <v>0</v>
      </c>
    </row>
    <row r="822" spans="1:66" s="27" customFormat="1" ht="5.0999999999999996" customHeight="1" x14ac:dyDescent="0.2">
      <c r="A822" s="170"/>
      <c r="B822" s="128"/>
      <c r="C822" s="32"/>
      <c r="F822" s="51"/>
      <c r="G822" s="226"/>
      <c r="H822" s="52"/>
      <c r="I822" s="154"/>
      <c r="J822" s="227"/>
      <c r="K822" s="226"/>
      <c r="L822" s="52"/>
      <c r="M822" s="154"/>
      <c r="N822" s="227"/>
      <c r="O822" s="226"/>
      <c r="P822" s="52"/>
      <c r="Q822" s="154"/>
      <c r="R822" s="227"/>
      <c r="S822" s="226"/>
      <c r="T822" s="52"/>
      <c r="U822" s="154"/>
      <c r="V822" s="227"/>
      <c r="W822" s="226"/>
      <c r="X822" s="52"/>
      <c r="Y822" s="154"/>
      <c r="Z822" s="227"/>
      <c r="AA822" s="226"/>
      <c r="AB822" s="52"/>
      <c r="AC822" s="154"/>
      <c r="AD822" s="227"/>
      <c r="AE822" s="226"/>
      <c r="AF822" s="52"/>
      <c r="AG822" s="154"/>
      <c r="AH822" s="227"/>
      <c r="AI822" s="226"/>
      <c r="AJ822" s="52"/>
      <c r="AK822" s="154"/>
      <c r="AL822" s="227"/>
      <c r="AM822" s="226"/>
      <c r="AN822" s="52"/>
      <c r="AO822" s="154"/>
      <c r="AP822" s="227"/>
      <c r="AQ822" s="226"/>
      <c r="AR822" s="52"/>
      <c r="AS822" s="154"/>
      <c r="AT822" s="227"/>
      <c r="AU822" s="226"/>
      <c r="AV822" s="52"/>
      <c r="AW822" s="154"/>
      <c r="AX822" s="227"/>
      <c r="AY822" s="226"/>
      <c r="AZ822" s="52"/>
      <c r="BA822" s="154"/>
      <c r="BB822" s="267"/>
      <c r="BC822" s="34"/>
      <c r="BD822" s="608"/>
      <c r="BE822" s="608"/>
      <c r="BF822" s="608"/>
      <c r="BG822" s="608"/>
      <c r="BH822" s="608"/>
      <c r="BI822" s="608"/>
      <c r="BJ822" s="608"/>
      <c r="BK822" s="608"/>
      <c r="BL822" s="608"/>
      <c r="BM822" s="131"/>
      <c r="BN822" s="608"/>
    </row>
    <row r="823" spans="1:66" s="116" customFormat="1" ht="12.75" customHeight="1" x14ac:dyDescent="0.25">
      <c r="A823" s="171"/>
      <c r="B823" s="129"/>
      <c r="C823" s="113"/>
      <c r="D823" s="114"/>
      <c r="E823" s="114"/>
      <c r="F823" s="238" t="s">
        <v>218</v>
      </c>
      <c r="G823" s="216"/>
      <c r="H823" s="115"/>
      <c r="I823" s="56"/>
      <c r="J823" s="441">
        <f>SUM(J821,J815,J809,J803,J797,J789,J782,J772,J764,J757,J751,J745,J734,J727,J708)</f>
        <v>104168</v>
      </c>
      <c r="K823" s="216"/>
      <c r="L823" s="115"/>
      <c r="M823" s="56"/>
      <c r="N823" s="441">
        <f>SUM(N821,N815,N809,N803,N797,N789,N782,N772,N764,N757,N751,N745,N734,N727,N708)</f>
        <v>629</v>
      </c>
      <c r="O823" s="216"/>
      <c r="P823" s="115"/>
      <c r="Q823" s="56"/>
      <c r="R823" s="441">
        <f>SUM(R821,R815,R809,R803,R797,R789,R782,R772,R764,R757,R751,R745,R734,R727,R708)</f>
        <v>629</v>
      </c>
      <c r="S823" s="216"/>
      <c r="T823" s="115"/>
      <c r="U823" s="56"/>
      <c r="V823" s="441">
        <f>SUM(V821,V815,V809,V803,V797,V789,V782,V772,V764,V757,V751,V745,V734,V727,V708)</f>
        <v>629</v>
      </c>
      <c r="W823" s="216"/>
      <c r="X823" s="115"/>
      <c r="Y823" s="56"/>
      <c r="Z823" s="441">
        <f>SUM(Z821,Z815,Z809,Z803,Z797,Z789,Z782,Z772,Z764,Z757,Z751,Z745,Z734,Z727,Z708)</f>
        <v>629</v>
      </c>
      <c r="AA823" s="216"/>
      <c r="AB823" s="115"/>
      <c r="AC823" s="56"/>
      <c r="AD823" s="441">
        <f>SUM(AD821,AD815,AD809,AD803,AD797,AD789,AD782,AD772,AD764,AD757,AD751,AD745,AD734,AD727,AD708)</f>
        <v>629</v>
      </c>
      <c r="AE823" s="216"/>
      <c r="AF823" s="115"/>
      <c r="AG823" s="56"/>
      <c r="AH823" s="441">
        <f>SUM(AH821,AH815,AH809,AH803,AH797,AH789,AH782,AH772,AH764,AH757,AH751,AH745,AH734,AH727,AH708)</f>
        <v>629</v>
      </c>
      <c r="AI823" s="216"/>
      <c r="AJ823" s="115"/>
      <c r="AK823" s="56"/>
      <c r="AL823" s="441">
        <f>SUM(AL821,AL815,AL809,AL803,AL797,AL789,AL782,AL772,AL764,AL757,AL751,AL745,AL734,AL727,AL708)</f>
        <v>629</v>
      </c>
      <c r="AM823" s="216"/>
      <c r="AN823" s="115"/>
      <c r="AO823" s="56"/>
      <c r="AP823" s="441">
        <f>SUM(AP821,AP815,AP809,AP803,AP797,AP789,AP782,AP772,AP764,AP757,AP751,AP745,AP734,AP727,AP708)</f>
        <v>629</v>
      </c>
      <c r="AQ823" s="216"/>
      <c r="AR823" s="115"/>
      <c r="AS823" s="56"/>
      <c r="AT823" s="441">
        <f>SUM(AT821,AT815,AT809,AT803,AT797,AT789,AT782,AT772,AT764,AT757,AT751,AT745,AT734,AT727,AT708)</f>
        <v>629</v>
      </c>
      <c r="AU823" s="216"/>
      <c r="AV823" s="115"/>
      <c r="AW823" s="56"/>
      <c r="AX823" s="441">
        <f>SUM(AX821,AX815,AX809,AX803,AX797,AX789,AX782,AX772,AX764,AX757,AX751,AX745,AX734,AX727,AX708)</f>
        <v>629</v>
      </c>
      <c r="AY823" s="216"/>
      <c r="AZ823" s="115"/>
      <c r="BA823" s="56"/>
      <c r="BB823" s="441">
        <f>SUM(BB821,BB815,BB809,BB803,BB797,BB789,BB782,BB772,BB764,BB757,BB751,BB745,BB734,BB727,BB708)</f>
        <v>629</v>
      </c>
      <c r="BC823" s="56"/>
      <c r="BD823" s="440">
        <f>SUM(BD821,BD815,BD809,BD803,BD797,BD789,BD782,BD772,BD764,BD757,BD751,BD745,BD734,BD727,BD708)</f>
        <v>111087</v>
      </c>
      <c r="BE823" s="440"/>
      <c r="BF823" s="440">
        <f>SUM(BF821,BF815,BF809,BF803,BF797,BF789,BF782,BF772,BF764,BF757,BF751,BF745,BF734,BF727,BF708)</f>
        <v>16380.42</v>
      </c>
      <c r="BG823" s="440"/>
      <c r="BH823" s="440">
        <f t="shared" ref="BH823" si="1450">SUM(BH821,BH815,BH809,BH803,BH797,BH789,BH782,BH772,BH764,BH757,BH751,BH745,BH734,BH727,BH708)</f>
        <v>7323.48</v>
      </c>
      <c r="BI823" s="440"/>
      <c r="BJ823" s="440">
        <f t="shared" ref="BJ823" si="1451">SUM(BJ821,BJ815,BJ809,BJ803,BJ797,BJ789,BJ782,BJ772,BJ764,BJ757,BJ751,BJ745,BJ734,BJ727,BJ708)</f>
        <v>24903.9</v>
      </c>
      <c r="BK823" s="440"/>
      <c r="BL823" s="440">
        <v>94116</v>
      </c>
      <c r="BM823" s="130"/>
      <c r="BN823" s="440">
        <f>SUM(BN821,BN815,BN809,BN803,BN797,BN789,BN782,BN772,BN764,BN757,BN751,BN745,BN734,BN727,BN708)</f>
        <v>53750.18</v>
      </c>
    </row>
    <row r="824" spans="1:66" s="27" customFormat="1" ht="5.0999999999999996" customHeight="1" x14ac:dyDescent="0.2">
      <c r="A824" s="170"/>
      <c r="B824" s="128"/>
      <c r="C824" s="32"/>
      <c r="F824" s="51"/>
      <c r="G824" s="226"/>
      <c r="H824" s="52"/>
      <c r="I824" s="154"/>
      <c r="J824" s="227"/>
      <c r="K824" s="226"/>
      <c r="L824" s="52"/>
      <c r="M824" s="154"/>
      <c r="N824" s="227"/>
      <c r="O824" s="226"/>
      <c r="P824" s="52"/>
      <c r="Q824" s="154"/>
      <c r="R824" s="227"/>
      <c r="S824" s="226"/>
      <c r="T824" s="52"/>
      <c r="U824" s="154"/>
      <c r="V824" s="227"/>
      <c r="W824" s="226"/>
      <c r="X824" s="52"/>
      <c r="Y824" s="154"/>
      <c r="Z824" s="227"/>
      <c r="AA824" s="226"/>
      <c r="AB824" s="52"/>
      <c r="AC824" s="154"/>
      <c r="AD824" s="227"/>
      <c r="AE824" s="226"/>
      <c r="AF824" s="52"/>
      <c r="AG824" s="154"/>
      <c r="AH824" s="227"/>
      <c r="AI824" s="226"/>
      <c r="AJ824" s="52"/>
      <c r="AK824" s="154"/>
      <c r="AL824" s="227"/>
      <c r="AM824" s="226"/>
      <c r="AN824" s="52"/>
      <c r="AO824" s="154"/>
      <c r="AP824" s="227"/>
      <c r="AQ824" s="226"/>
      <c r="AR824" s="52"/>
      <c r="AS824" s="154"/>
      <c r="AT824" s="227"/>
      <c r="AU824" s="226"/>
      <c r="AV824" s="52"/>
      <c r="AW824" s="154"/>
      <c r="AX824" s="227"/>
      <c r="AY824" s="226"/>
      <c r="AZ824" s="52"/>
      <c r="BA824" s="154"/>
      <c r="BB824" s="267"/>
      <c r="BC824" s="34"/>
      <c r="BD824" s="608"/>
      <c r="BE824" s="608"/>
      <c r="BF824" s="608"/>
      <c r="BG824" s="608"/>
      <c r="BH824" s="608"/>
      <c r="BI824" s="608"/>
      <c r="BJ824" s="608"/>
      <c r="BK824" s="608"/>
      <c r="BL824" s="608"/>
      <c r="BM824" s="131"/>
      <c r="BN824" s="608"/>
    </row>
    <row r="825" spans="1:66" s="409" customFormat="1" ht="12.75" customHeight="1" x14ac:dyDescent="0.2">
      <c r="A825" s="170"/>
      <c r="B825" s="128"/>
      <c r="C825" s="577">
        <f>'General Fund Budget Summary'!A180</f>
        <v>61000</v>
      </c>
      <c r="D825" s="600" t="str">
        <f>'General Fund Budget Summary'!B180</f>
        <v>Miscellaneous Expense</v>
      </c>
      <c r="E825" s="601"/>
      <c r="F825" s="602"/>
      <c r="G825" s="603"/>
      <c r="H825" s="604"/>
      <c r="I825" s="605"/>
      <c r="J825" s="606"/>
      <c r="K825" s="603"/>
      <c r="L825" s="604"/>
      <c r="M825" s="605"/>
      <c r="N825" s="606"/>
      <c r="O825" s="603"/>
      <c r="P825" s="604"/>
      <c r="Q825" s="605"/>
      <c r="R825" s="606"/>
      <c r="S825" s="603"/>
      <c r="T825" s="604"/>
      <c r="U825" s="605"/>
      <c r="V825" s="606"/>
      <c r="W825" s="603"/>
      <c r="X825" s="604"/>
      <c r="Y825" s="605"/>
      <c r="Z825" s="606"/>
      <c r="AA825" s="603"/>
      <c r="AB825" s="604"/>
      <c r="AC825" s="605"/>
      <c r="AD825" s="606"/>
      <c r="AE825" s="603"/>
      <c r="AF825" s="604"/>
      <c r="AG825" s="605"/>
      <c r="AH825" s="606"/>
      <c r="AI825" s="603"/>
      <c r="AJ825" s="604"/>
      <c r="AK825" s="605"/>
      <c r="AL825" s="606"/>
      <c r="AM825" s="603"/>
      <c r="AN825" s="604"/>
      <c r="AO825" s="605"/>
      <c r="AP825" s="606"/>
      <c r="AQ825" s="603"/>
      <c r="AR825" s="604"/>
      <c r="AS825" s="605"/>
      <c r="AT825" s="606"/>
      <c r="AU825" s="603"/>
      <c r="AV825" s="604"/>
      <c r="AW825" s="605"/>
      <c r="AX825" s="606"/>
      <c r="AY825" s="603"/>
      <c r="AZ825" s="604"/>
      <c r="BA825" s="605"/>
      <c r="BB825" s="607"/>
      <c r="BC825" s="34"/>
      <c r="BD825" s="608"/>
      <c r="BE825" s="608"/>
      <c r="BF825" s="608"/>
      <c r="BG825" s="608"/>
      <c r="BH825" s="608"/>
      <c r="BI825" s="608"/>
      <c r="BJ825" s="608"/>
      <c r="BK825" s="608"/>
      <c r="BL825" s="608"/>
      <c r="BM825" s="131"/>
      <c r="BN825" s="608"/>
    </row>
    <row r="826" spans="1:66" s="409" customFormat="1" ht="5.0999999999999996" customHeight="1" x14ac:dyDescent="0.2">
      <c r="A826" s="170"/>
      <c r="B826" s="128"/>
      <c r="C826" s="609"/>
      <c r="D826" s="610"/>
      <c r="E826" s="611"/>
      <c r="F826" s="612"/>
      <c r="G826" s="603"/>
      <c r="H826" s="604"/>
      <c r="I826" s="605"/>
      <c r="J826" s="606"/>
      <c r="K826" s="603"/>
      <c r="L826" s="604"/>
      <c r="M826" s="605"/>
      <c r="N826" s="606"/>
      <c r="O826" s="603"/>
      <c r="P826" s="604"/>
      <c r="Q826" s="605"/>
      <c r="R826" s="606"/>
      <c r="S826" s="603"/>
      <c r="T826" s="604"/>
      <c r="U826" s="605"/>
      <c r="V826" s="606"/>
      <c r="W826" s="603"/>
      <c r="X826" s="604"/>
      <c r="Y826" s="605"/>
      <c r="Z826" s="606"/>
      <c r="AA826" s="603"/>
      <c r="AB826" s="604"/>
      <c r="AC826" s="605"/>
      <c r="AD826" s="606"/>
      <c r="AE826" s="603"/>
      <c r="AF826" s="604"/>
      <c r="AG826" s="605"/>
      <c r="AH826" s="606"/>
      <c r="AI826" s="603"/>
      <c r="AJ826" s="604"/>
      <c r="AK826" s="605"/>
      <c r="AL826" s="606"/>
      <c r="AM826" s="603"/>
      <c r="AN826" s="604"/>
      <c r="AO826" s="605"/>
      <c r="AP826" s="606"/>
      <c r="AQ826" s="603"/>
      <c r="AR826" s="604"/>
      <c r="AS826" s="605"/>
      <c r="AT826" s="606"/>
      <c r="AU826" s="603"/>
      <c r="AV826" s="604"/>
      <c r="AW826" s="605"/>
      <c r="AX826" s="606"/>
      <c r="AY826" s="603"/>
      <c r="AZ826" s="604"/>
      <c r="BA826" s="605"/>
      <c r="BB826" s="607"/>
      <c r="BC826" s="34"/>
      <c r="BD826" s="613"/>
      <c r="BE826" s="608"/>
      <c r="BF826" s="613"/>
      <c r="BG826" s="608"/>
      <c r="BH826" s="613"/>
      <c r="BI826" s="608"/>
      <c r="BJ826" s="613"/>
      <c r="BK826" s="608"/>
      <c r="BL826" s="613"/>
      <c r="BM826" s="131"/>
      <c r="BN826" s="613"/>
    </row>
    <row r="827" spans="1:66" s="409" customFormat="1" ht="12.75" customHeight="1" x14ac:dyDescent="0.2">
      <c r="A827" s="170"/>
      <c r="B827" s="128"/>
      <c r="C827" s="734">
        <f>'General Fund Budget Summary'!A180</f>
        <v>61000</v>
      </c>
      <c r="D827" s="614"/>
      <c r="E827" s="614" t="str">
        <f>'General Fund Budget Summary'!B180</f>
        <v>Miscellaneous Expense</v>
      </c>
      <c r="F827" s="616"/>
      <c r="G827" s="617">
        <v>1</v>
      </c>
      <c r="H827" s="105" t="s">
        <v>36</v>
      </c>
      <c r="I827" s="618"/>
      <c r="J827" s="619">
        <f>I827*G827</f>
        <v>0</v>
      </c>
      <c r="K827" s="617"/>
      <c r="L827" s="248" t="str">
        <f>H827</f>
        <v>Fire</v>
      </c>
      <c r="M827" s="410"/>
      <c r="N827" s="212">
        <f>M827*K827</f>
        <v>0</v>
      </c>
      <c r="O827" s="211"/>
      <c r="P827" s="248" t="str">
        <f>L827</f>
        <v>Fire</v>
      </c>
      <c r="Q827" s="410"/>
      <c r="R827" s="212">
        <f>Q827*O827</f>
        <v>0</v>
      </c>
      <c r="S827" s="211"/>
      <c r="T827" s="248" t="str">
        <f>P827</f>
        <v>Fire</v>
      </c>
      <c r="U827" s="410"/>
      <c r="V827" s="212">
        <f>U827*S827</f>
        <v>0</v>
      </c>
      <c r="W827" s="211"/>
      <c r="X827" s="248" t="str">
        <f>T827</f>
        <v>Fire</v>
      </c>
      <c r="Y827" s="410"/>
      <c r="Z827" s="212">
        <f>Y827*W827</f>
        <v>0</v>
      </c>
      <c r="AA827" s="211"/>
      <c r="AB827" s="248" t="str">
        <f>X827</f>
        <v>Fire</v>
      </c>
      <c r="AC827" s="410"/>
      <c r="AD827" s="212">
        <f>AC827*AA827</f>
        <v>0</v>
      </c>
      <c r="AE827" s="211"/>
      <c r="AF827" s="248" t="str">
        <f>AB827</f>
        <v>Fire</v>
      </c>
      <c r="AG827" s="410"/>
      <c r="AH827" s="212">
        <f>AG827*AE827</f>
        <v>0</v>
      </c>
      <c r="AI827" s="211"/>
      <c r="AJ827" s="248" t="str">
        <f>AF827</f>
        <v>Fire</v>
      </c>
      <c r="AK827" s="410"/>
      <c r="AL827" s="212">
        <f>AK827*AI827</f>
        <v>0</v>
      </c>
      <c r="AM827" s="211"/>
      <c r="AN827" s="248" t="str">
        <f>AJ827</f>
        <v>Fire</v>
      </c>
      <c r="AO827" s="410"/>
      <c r="AP827" s="212">
        <f>AO827*AM827</f>
        <v>0</v>
      </c>
      <c r="AQ827" s="211"/>
      <c r="AR827" s="248" t="str">
        <f>AN827</f>
        <v>Fire</v>
      </c>
      <c r="AS827" s="410"/>
      <c r="AT827" s="212">
        <f>AS827*AQ827</f>
        <v>0</v>
      </c>
      <c r="AU827" s="211"/>
      <c r="AV827" s="248" t="str">
        <f>AR827</f>
        <v>Fire</v>
      </c>
      <c r="AW827" s="410"/>
      <c r="AX827" s="212">
        <f>AW827*AU827</f>
        <v>0</v>
      </c>
      <c r="AY827" s="211"/>
      <c r="AZ827" s="248" t="str">
        <f>AV827</f>
        <v>Fire</v>
      </c>
      <c r="BA827" s="618"/>
      <c r="BB827" s="620">
        <f>BA827*AY827</f>
        <v>0</v>
      </c>
      <c r="BC827" s="34"/>
      <c r="BD827" s="621">
        <f>SUM(BB827,AX827,AT827,AP827,AL827,AH827,AD827,Z827,R827,N827,J827,V827,)</f>
        <v>0</v>
      </c>
      <c r="BE827" s="608"/>
      <c r="BF827" s="621">
        <v>2020.44</v>
      </c>
      <c r="BG827" s="608"/>
      <c r="BH827" s="621"/>
      <c r="BI827" s="608"/>
      <c r="BJ827" s="621">
        <f>SUM(BF827,BH827)</f>
        <v>2020.44</v>
      </c>
      <c r="BK827" s="608"/>
      <c r="BL827" s="621">
        <v>0</v>
      </c>
      <c r="BM827" s="131"/>
      <c r="BN827" s="621">
        <v>-96.14</v>
      </c>
    </row>
    <row r="828" spans="1:66" s="409" customFormat="1" x14ac:dyDescent="0.2">
      <c r="A828" s="170"/>
      <c r="B828" s="128"/>
      <c r="C828" s="41"/>
      <c r="D828" s="42"/>
      <c r="E828" s="461"/>
      <c r="F828" s="616"/>
      <c r="G828" s="617">
        <v>1</v>
      </c>
      <c r="H828" s="105" t="s">
        <v>36</v>
      </c>
      <c r="I828" s="618"/>
      <c r="J828" s="619">
        <f>I828*G828</f>
        <v>0</v>
      </c>
      <c r="K828" s="617"/>
      <c r="L828" s="594" t="str">
        <f>H828</f>
        <v>Fire</v>
      </c>
      <c r="M828" s="592"/>
      <c r="N828" s="593">
        <f>M828*K828</f>
        <v>0</v>
      </c>
      <c r="O828" s="590"/>
      <c r="P828" s="594" t="str">
        <f>L828</f>
        <v>Fire</v>
      </c>
      <c r="Q828" s="592"/>
      <c r="R828" s="593">
        <f>Q828*O828</f>
        <v>0</v>
      </c>
      <c r="S828" s="590"/>
      <c r="T828" s="594" t="str">
        <f>P828</f>
        <v>Fire</v>
      </c>
      <c r="U828" s="592"/>
      <c r="V828" s="593">
        <f>U828*S828</f>
        <v>0</v>
      </c>
      <c r="W828" s="590"/>
      <c r="X828" s="594" t="str">
        <f>T828</f>
        <v>Fire</v>
      </c>
      <c r="Y828" s="592"/>
      <c r="Z828" s="593">
        <f>Y828*W828</f>
        <v>0</v>
      </c>
      <c r="AA828" s="590"/>
      <c r="AB828" s="594" t="str">
        <f>X828</f>
        <v>Fire</v>
      </c>
      <c r="AC828" s="592"/>
      <c r="AD828" s="593">
        <f>AC828*AA828</f>
        <v>0</v>
      </c>
      <c r="AE828" s="590"/>
      <c r="AF828" s="594" t="str">
        <f>AB828</f>
        <v>Fire</v>
      </c>
      <c r="AG828" s="592"/>
      <c r="AH828" s="593">
        <f>AG828*AE828</f>
        <v>0</v>
      </c>
      <c r="AI828" s="590"/>
      <c r="AJ828" s="594" t="str">
        <f>AF828</f>
        <v>Fire</v>
      </c>
      <c r="AK828" s="592"/>
      <c r="AL828" s="593">
        <f>AK828*AI828</f>
        <v>0</v>
      </c>
      <c r="AM828" s="590"/>
      <c r="AN828" s="594" t="str">
        <f>AJ828</f>
        <v>Fire</v>
      </c>
      <c r="AO828" s="592"/>
      <c r="AP828" s="593">
        <f>AO828*AM828</f>
        <v>0</v>
      </c>
      <c r="AQ828" s="590"/>
      <c r="AR828" s="594" t="str">
        <f>AN828</f>
        <v>Fire</v>
      </c>
      <c r="AS828" s="592"/>
      <c r="AT828" s="593">
        <f>AS828*AQ828</f>
        <v>0</v>
      </c>
      <c r="AU828" s="590"/>
      <c r="AV828" s="594" t="str">
        <f>AR828</f>
        <v>Fire</v>
      </c>
      <c r="AW828" s="592"/>
      <c r="AX828" s="593">
        <f>AW828*AU828</f>
        <v>0</v>
      </c>
      <c r="AY828" s="590"/>
      <c r="AZ828" s="594" t="str">
        <f>AV828</f>
        <v>Fire</v>
      </c>
      <c r="BA828" s="618"/>
      <c r="BB828" s="620">
        <f>BA828*AY828</f>
        <v>0</v>
      </c>
      <c r="BC828" s="34"/>
      <c r="BD828" s="622">
        <f>SUM(BB828,AX828,AT828,AP828,AL828,AH828,AD828,Z828,R828,N828,J828,V828,)</f>
        <v>0</v>
      </c>
      <c r="BE828" s="623"/>
      <c r="BF828" s="622"/>
      <c r="BG828" s="623"/>
      <c r="BH828" s="622"/>
      <c r="BI828" s="623"/>
      <c r="BJ828" s="622"/>
      <c r="BK828" s="623"/>
      <c r="BL828" s="622"/>
      <c r="BM828" s="131"/>
      <c r="BN828" s="622"/>
    </row>
    <row r="829" spans="1:66" s="409" customFormat="1" x14ac:dyDescent="0.2">
      <c r="A829" s="170"/>
      <c r="B829" s="128"/>
      <c r="C829" s="41"/>
      <c r="D829" s="42"/>
      <c r="E829" s="42"/>
      <c r="F829" s="616"/>
      <c r="G829" s="617">
        <v>1</v>
      </c>
      <c r="H829" s="105" t="s">
        <v>36</v>
      </c>
      <c r="I829" s="618"/>
      <c r="J829" s="619">
        <f>I829*G829</f>
        <v>0</v>
      </c>
      <c r="K829" s="617"/>
      <c r="L829" s="249" t="str">
        <f>H829</f>
        <v>Fire</v>
      </c>
      <c r="M829" s="411"/>
      <c r="N829" s="214">
        <f>M829*K829</f>
        <v>0</v>
      </c>
      <c r="O829" s="213"/>
      <c r="P829" s="249" t="str">
        <f>L829</f>
        <v>Fire</v>
      </c>
      <c r="Q829" s="411"/>
      <c r="R829" s="214">
        <f>Q829*O829</f>
        <v>0</v>
      </c>
      <c r="S829" s="213"/>
      <c r="T829" s="249" t="str">
        <f>P829</f>
        <v>Fire</v>
      </c>
      <c r="U829" s="411"/>
      <c r="V829" s="214">
        <f>U829*S829</f>
        <v>0</v>
      </c>
      <c r="W829" s="213"/>
      <c r="X829" s="249" t="str">
        <f>T829</f>
        <v>Fire</v>
      </c>
      <c r="Y829" s="411"/>
      <c r="Z829" s="214">
        <f>Y829*W829</f>
        <v>0</v>
      </c>
      <c r="AA829" s="213"/>
      <c r="AB829" s="249" t="str">
        <f>X829</f>
        <v>Fire</v>
      </c>
      <c r="AC829" s="411"/>
      <c r="AD829" s="214">
        <f>AC829*AA829</f>
        <v>0</v>
      </c>
      <c r="AE829" s="213"/>
      <c r="AF829" s="249" t="str">
        <f>AB829</f>
        <v>Fire</v>
      </c>
      <c r="AG829" s="411"/>
      <c r="AH829" s="214">
        <f>AG829*AE829</f>
        <v>0</v>
      </c>
      <c r="AI829" s="213"/>
      <c r="AJ829" s="249" t="str">
        <f>AF829</f>
        <v>Fire</v>
      </c>
      <c r="AK829" s="411"/>
      <c r="AL829" s="214">
        <f>AK829*AI829</f>
        <v>0</v>
      </c>
      <c r="AM829" s="213"/>
      <c r="AN829" s="249" t="str">
        <f>AJ829</f>
        <v>Fire</v>
      </c>
      <c r="AO829" s="411"/>
      <c r="AP829" s="214">
        <f>AO829*AM829</f>
        <v>0</v>
      </c>
      <c r="AQ829" s="213"/>
      <c r="AR829" s="249" t="str">
        <f>AN829</f>
        <v>Fire</v>
      </c>
      <c r="AS829" s="411"/>
      <c r="AT829" s="214">
        <f>AS829*AQ829</f>
        <v>0</v>
      </c>
      <c r="AU829" s="213"/>
      <c r="AV829" s="249" t="str">
        <f>AR829</f>
        <v>Fire</v>
      </c>
      <c r="AW829" s="411"/>
      <c r="AX829" s="214">
        <f>AW829*AU829</f>
        <v>0</v>
      </c>
      <c r="AY829" s="213"/>
      <c r="AZ829" s="249" t="str">
        <f>AV829</f>
        <v>Fire</v>
      </c>
      <c r="BA829" s="618"/>
      <c r="BB829" s="620">
        <f>BA829*AY829</f>
        <v>0</v>
      </c>
      <c r="BC829" s="34"/>
      <c r="BD829" s="622">
        <f>SUM(BB829,AX829,AT829,AP829,AL829,AH829,AD829,Z829,R829,N829,J829,V829,)</f>
        <v>0</v>
      </c>
      <c r="BE829" s="623"/>
      <c r="BF829" s="622"/>
      <c r="BG829" s="623"/>
      <c r="BH829" s="622"/>
      <c r="BI829" s="623"/>
      <c r="BJ829" s="622"/>
      <c r="BK829" s="623"/>
      <c r="BL829" s="622"/>
      <c r="BM829" s="131"/>
      <c r="BN829" s="622"/>
    </row>
    <row r="830" spans="1:66" s="409" customFormat="1" x14ac:dyDescent="0.2">
      <c r="A830" s="170"/>
      <c r="B830" s="128"/>
      <c r="C830" s="41"/>
      <c r="D830" s="42"/>
      <c r="E830" s="42"/>
      <c r="F830" s="616"/>
      <c r="G830" s="617"/>
      <c r="H830" s="106"/>
      <c r="I830" s="618"/>
      <c r="J830" s="619">
        <f>G830*I830</f>
        <v>0</v>
      </c>
      <c r="K830" s="617"/>
      <c r="L830" s="249">
        <f>H830</f>
        <v>0</v>
      </c>
      <c r="M830" s="411"/>
      <c r="N830" s="214">
        <f>M830*K830</f>
        <v>0</v>
      </c>
      <c r="O830" s="213"/>
      <c r="P830" s="249">
        <f>L830</f>
        <v>0</v>
      </c>
      <c r="Q830" s="411"/>
      <c r="R830" s="214">
        <f>Q830*O830</f>
        <v>0</v>
      </c>
      <c r="S830" s="213"/>
      <c r="T830" s="249">
        <f>P830</f>
        <v>0</v>
      </c>
      <c r="U830" s="411"/>
      <c r="V830" s="214">
        <f>U830*S830</f>
        <v>0</v>
      </c>
      <c r="W830" s="213"/>
      <c r="X830" s="249">
        <f>T830</f>
        <v>0</v>
      </c>
      <c r="Y830" s="411"/>
      <c r="Z830" s="214">
        <f>Y830*W830</f>
        <v>0</v>
      </c>
      <c r="AA830" s="213"/>
      <c r="AB830" s="249">
        <f>X830</f>
        <v>0</v>
      </c>
      <c r="AC830" s="411"/>
      <c r="AD830" s="214">
        <f>AC830*AA830</f>
        <v>0</v>
      </c>
      <c r="AE830" s="213"/>
      <c r="AF830" s="249">
        <f>AB830</f>
        <v>0</v>
      </c>
      <c r="AG830" s="411"/>
      <c r="AH830" s="214">
        <f>AG830*AE830</f>
        <v>0</v>
      </c>
      <c r="AI830" s="213"/>
      <c r="AJ830" s="249">
        <f>AF830</f>
        <v>0</v>
      </c>
      <c r="AK830" s="411"/>
      <c r="AL830" s="214">
        <f>AK830*AI830</f>
        <v>0</v>
      </c>
      <c r="AM830" s="213"/>
      <c r="AN830" s="249">
        <f>AJ830</f>
        <v>0</v>
      </c>
      <c r="AO830" s="411"/>
      <c r="AP830" s="214">
        <f>AO830*AM830</f>
        <v>0</v>
      </c>
      <c r="AQ830" s="213"/>
      <c r="AR830" s="249">
        <f>AN830</f>
        <v>0</v>
      </c>
      <c r="AS830" s="411"/>
      <c r="AT830" s="214">
        <f>AS830*AQ830</f>
        <v>0</v>
      </c>
      <c r="AU830" s="213"/>
      <c r="AV830" s="249">
        <f>AR830</f>
        <v>0</v>
      </c>
      <c r="AW830" s="411"/>
      <c r="AX830" s="214">
        <f>AW830*AU830</f>
        <v>0</v>
      </c>
      <c r="AY830" s="213"/>
      <c r="AZ830" s="249">
        <f>AV830</f>
        <v>0</v>
      </c>
      <c r="BA830" s="618"/>
      <c r="BB830" s="620">
        <f>AY830*BA830</f>
        <v>0</v>
      </c>
      <c r="BC830" s="34"/>
      <c r="BD830" s="622">
        <f>SUM(BB830,AX830,AT830,AP830,AL830,AH830,AD830,Z830,R830,N830,J830,V830,)</f>
        <v>0</v>
      </c>
      <c r="BE830" s="623"/>
      <c r="BF830" s="622">
        <v>0</v>
      </c>
      <c r="BG830" s="623"/>
      <c r="BH830" s="622">
        <v>0</v>
      </c>
      <c r="BI830" s="623"/>
      <c r="BJ830" s="622">
        <v>0</v>
      </c>
      <c r="BK830" s="623"/>
      <c r="BL830" s="622">
        <v>0</v>
      </c>
      <c r="BM830" s="131"/>
      <c r="BN830" s="622"/>
    </row>
    <row r="831" spans="1:66" s="409" customFormat="1" x14ac:dyDescent="0.2">
      <c r="A831" s="170"/>
      <c r="B831" s="128"/>
      <c r="C831" s="48"/>
      <c r="D831" s="43"/>
      <c r="E831" s="43"/>
      <c r="F831" s="624"/>
      <c r="G831" s="581"/>
      <c r="H831" s="582"/>
      <c r="I831" s="104" t="s">
        <v>132</v>
      </c>
      <c r="J831" s="619">
        <f>SUM(J827:J830)</f>
        <v>0</v>
      </c>
      <c r="K831" s="581"/>
      <c r="L831" s="582"/>
      <c r="M831" s="104" t="s">
        <v>118</v>
      </c>
      <c r="N831" s="619">
        <f>SUM(N827:N830)</f>
        <v>0</v>
      </c>
      <c r="O831" s="581"/>
      <c r="P831" s="582"/>
      <c r="Q831" s="625" t="s">
        <v>119</v>
      </c>
      <c r="R831" s="619">
        <f>SUM(R827:R830)</f>
        <v>0</v>
      </c>
      <c r="S831" s="581"/>
      <c r="T831" s="582"/>
      <c r="U831" s="625" t="s">
        <v>120</v>
      </c>
      <c r="V831" s="619">
        <f>SUM(V827:V830)</f>
        <v>0</v>
      </c>
      <c r="W831" s="581"/>
      <c r="X831" s="582"/>
      <c r="Y831" s="625" t="s">
        <v>121</v>
      </c>
      <c r="Z831" s="619">
        <f>SUM(Z827:Z830)</f>
        <v>0</v>
      </c>
      <c r="AA831" s="581"/>
      <c r="AB831" s="582"/>
      <c r="AC831" s="625" t="s">
        <v>122</v>
      </c>
      <c r="AD831" s="619">
        <f>SUM(AD827:AD830)</f>
        <v>0</v>
      </c>
      <c r="AE831" s="581"/>
      <c r="AF831" s="582"/>
      <c r="AG831" s="625" t="s">
        <v>123</v>
      </c>
      <c r="AH831" s="619">
        <f>SUM(AH827:AH830)</f>
        <v>0</v>
      </c>
      <c r="AI831" s="581"/>
      <c r="AJ831" s="582"/>
      <c r="AK831" s="625" t="s">
        <v>124</v>
      </c>
      <c r="AL831" s="619">
        <f>SUM(AL827:AL830)</f>
        <v>0</v>
      </c>
      <c r="AM831" s="581"/>
      <c r="AN831" s="582"/>
      <c r="AO831" s="625" t="s">
        <v>125</v>
      </c>
      <c r="AP831" s="619">
        <f>SUM(AP827:AP830)</f>
        <v>0</v>
      </c>
      <c r="AQ831" s="581"/>
      <c r="AR831" s="582"/>
      <c r="AS831" s="625" t="s">
        <v>126</v>
      </c>
      <c r="AT831" s="619">
        <f>SUM(AT827:AT830)</f>
        <v>0</v>
      </c>
      <c r="AU831" s="581"/>
      <c r="AV831" s="582"/>
      <c r="AW831" s="625" t="s">
        <v>127</v>
      </c>
      <c r="AX831" s="619">
        <f>SUM(AX827:AX830)</f>
        <v>0</v>
      </c>
      <c r="AY831" s="581"/>
      <c r="AZ831" s="582"/>
      <c r="BA831" s="625" t="s">
        <v>128</v>
      </c>
      <c r="BB831" s="620">
        <f>SUM(BB827:BB830)</f>
        <v>0</v>
      </c>
      <c r="BC831" s="34"/>
      <c r="BD831" s="57">
        <f>SUM(BD827:BD830)</f>
        <v>0</v>
      </c>
      <c r="BE831" s="608"/>
      <c r="BF831" s="57">
        <f>SUM(BF827:BF830)</f>
        <v>2020.44</v>
      </c>
      <c r="BG831" s="608"/>
      <c r="BH831" s="57">
        <f>SUM(BH827:BH830)</f>
        <v>0</v>
      </c>
      <c r="BI831" s="608"/>
      <c r="BJ831" s="57">
        <f>SUM(BJ827:BJ830)</f>
        <v>2020.44</v>
      </c>
      <c r="BK831" s="608"/>
      <c r="BL831" s="57">
        <f>SUM(BL827:BL830)</f>
        <v>0</v>
      </c>
      <c r="BM831" s="131"/>
      <c r="BN831" s="57">
        <f>SUM(BN827:BN830)</f>
        <v>-96.14</v>
      </c>
    </row>
    <row r="832" spans="1:66" s="27" customFormat="1" ht="5.0999999999999996" customHeight="1" x14ac:dyDescent="0.2">
      <c r="A832" s="170"/>
      <c r="B832" s="128"/>
      <c r="C832" s="32"/>
      <c r="F832" s="51"/>
      <c r="G832" s="226"/>
      <c r="H832" s="52"/>
      <c r="I832" s="154"/>
      <c r="J832" s="227"/>
      <c r="K832" s="226"/>
      <c r="L832" s="52"/>
      <c r="M832" s="154"/>
      <c r="N832" s="227"/>
      <c r="O832" s="226"/>
      <c r="P832" s="52"/>
      <c r="Q832" s="154"/>
      <c r="R832" s="227"/>
      <c r="S832" s="226"/>
      <c r="T832" s="52"/>
      <c r="U832" s="154"/>
      <c r="V832" s="227"/>
      <c r="W832" s="226"/>
      <c r="X832" s="52"/>
      <c r="Y832" s="154"/>
      <c r="Z832" s="227"/>
      <c r="AA832" s="226"/>
      <c r="AB832" s="52"/>
      <c r="AC832" s="154"/>
      <c r="AD832" s="227"/>
      <c r="AE832" s="226"/>
      <c r="AF832" s="52"/>
      <c r="AG832" s="154"/>
      <c r="AH832" s="227"/>
      <c r="AI832" s="226"/>
      <c r="AJ832" s="52"/>
      <c r="AK832" s="154"/>
      <c r="AL832" s="227"/>
      <c r="AM832" s="226"/>
      <c r="AN832" s="52"/>
      <c r="AO832" s="154"/>
      <c r="AP832" s="227"/>
      <c r="AQ832" s="226"/>
      <c r="AR832" s="52"/>
      <c r="AS832" s="154"/>
      <c r="AT832" s="227"/>
      <c r="AU832" s="226"/>
      <c r="AV832" s="52"/>
      <c r="AW832" s="154"/>
      <c r="AX832" s="227"/>
      <c r="AY832" s="226"/>
      <c r="AZ832" s="52"/>
      <c r="BA832" s="154"/>
      <c r="BB832" s="267"/>
      <c r="BC832" s="34"/>
      <c r="BD832" s="608"/>
      <c r="BE832" s="608"/>
      <c r="BF832" s="608"/>
      <c r="BG832" s="608"/>
      <c r="BH832" s="608"/>
      <c r="BI832" s="608"/>
      <c r="BJ832" s="608"/>
      <c r="BK832" s="608"/>
      <c r="BL832" s="608"/>
      <c r="BM832" s="131"/>
      <c r="BN832" s="608"/>
    </row>
    <row r="833" spans="1:68" s="116" customFormat="1" ht="12.75" customHeight="1" x14ac:dyDescent="0.25">
      <c r="A833" s="171"/>
      <c r="B833" s="129"/>
      <c r="C833" s="113"/>
      <c r="D833" s="114"/>
      <c r="E833" s="114"/>
      <c r="F833" s="238" t="s">
        <v>553</v>
      </c>
      <c r="G833" s="216"/>
      <c r="H833" s="115"/>
      <c r="I833" s="56"/>
      <c r="J833" s="217">
        <f>SUM(J831)</f>
        <v>0</v>
      </c>
      <c r="K833" s="216"/>
      <c r="L833" s="115"/>
      <c r="M833" s="56"/>
      <c r="N833" s="217">
        <f>SUM(N831)</f>
        <v>0</v>
      </c>
      <c r="O833" s="216"/>
      <c r="P833" s="115"/>
      <c r="Q833" s="56"/>
      <c r="R833" s="217">
        <f>SUM(R831)</f>
        <v>0</v>
      </c>
      <c r="S833" s="216"/>
      <c r="T833" s="115"/>
      <c r="U833" s="56"/>
      <c r="V833" s="217">
        <f>SUM(V831)</f>
        <v>0</v>
      </c>
      <c r="W833" s="216"/>
      <c r="X833" s="115"/>
      <c r="Y833" s="56"/>
      <c r="Z833" s="217">
        <f>SUM(Z831)</f>
        <v>0</v>
      </c>
      <c r="AA833" s="216"/>
      <c r="AB833" s="115"/>
      <c r="AC833" s="56"/>
      <c r="AD833" s="217">
        <f>SUM(AD831)</f>
        <v>0</v>
      </c>
      <c r="AE833" s="216"/>
      <c r="AF833" s="115"/>
      <c r="AG833" s="56"/>
      <c r="AH833" s="217">
        <f>SUM(AH831)</f>
        <v>0</v>
      </c>
      <c r="AI833" s="216"/>
      <c r="AJ833" s="115"/>
      <c r="AK833" s="56"/>
      <c r="AL833" s="217">
        <f>SUM(AL831)</f>
        <v>0</v>
      </c>
      <c r="AM833" s="216"/>
      <c r="AN833" s="115"/>
      <c r="AO833" s="56"/>
      <c r="AP833" s="217">
        <f>SUM(AP831)</f>
        <v>0</v>
      </c>
      <c r="AQ833" s="216"/>
      <c r="AR833" s="115"/>
      <c r="AS833" s="56"/>
      <c r="AT833" s="217">
        <f>SUM(AT831)</f>
        <v>0</v>
      </c>
      <c r="AU833" s="216"/>
      <c r="AV833" s="115"/>
      <c r="AW833" s="56"/>
      <c r="AX833" s="217">
        <f>SUM(AX831)</f>
        <v>0</v>
      </c>
      <c r="AY833" s="216"/>
      <c r="AZ833" s="115"/>
      <c r="BA833" s="56"/>
      <c r="BB833" s="262">
        <f>SUM(BB831)</f>
        <v>0</v>
      </c>
      <c r="BC833" s="56"/>
      <c r="BD833" s="440">
        <f>SUM(BD831)</f>
        <v>0</v>
      </c>
      <c r="BE833" s="440"/>
      <c r="BF833" s="440">
        <f>BF831</f>
        <v>2020.44</v>
      </c>
      <c r="BG833" s="440"/>
      <c r="BH833" s="440">
        <f t="shared" ref="BH833" si="1452">BH831</f>
        <v>0</v>
      </c>
      <c r="BI833" s="440"/>
      <c r="BJ833" s="440">
        <f t="shared" ref="BJ833" si="1453">BJ831</f>
        <v>2020.44</v>
      </c>
      <c r="BK833" s="440"/>
      <c r="BL833" s="440">
        <f>BL831</f>
        <v>0</v>
      </c>
      <c r="BM833" s="130"/>
      <c r="BN833" s="440">
        <f>SUM(BN831)</f>
        <v>-96.14</v>
      </c>
    </row>
    <row r="834" spans="1:68" s="27" customFormat="1" ht="5.0999999999999996" customHeight="1" x14ac:dyDescent="0.2">
      <c r="A834" s="170"/>
      <c r="B834" s="128"/>
      <c r="C834" s="32"/>
      <c r="F834" s="51"/>
      <c r="G834" s="226"/>
      <c r="H834" s="52"/>
      <c r="I834" s="154"/>
      <c r="J834" s="227"/>
      <c r="K834" s="226"/>
      <c r="L834" s="52"/>
      <c r="M834" s="154"/>
      <c r="N834" s="227"/>
      <c r="O834" s="226"/>
      <c r="P834" s="52"/>
      <c r="Q834" s="154"/>
      <c r="R834" s="227"/>
      <c r="S834" s="226"/>
      <c r="T834" s="52"/>
      <c r="U834" s="154"/>
      <c r="V834" s="227"/>
      <c r="W834" s="226"/>
      <c r="X834" s="52"/>
      <c r="Y834" s="154"/>
      <c r="Z834" s="227"/>
      <c r="AA834" s="226"/>
      <c r="AB834" s="52"/>
      <c r="AC834" s="154"/>
      <c r="AD834" s="227"/>
      <c r="AE834" s="226"/>
      <c r="AF834" s="52"/>
      <c r="AG834" s="154"/>
      <c r="AH834" s="227"/>
      <c r="AI834" s="226"/>
      <c r="AJ834" s="52"/>
      <c r="AK834" s="154"/>
      <c r="AL834" s="227"/>
      <c r="AM834" s="226"/>
      <c r="AN834" s="52"/>
      <c r="AO834" s="154"/>
      <c r="AP834" s="227"/>
      <c r="AQ834" s="226"/>
      <c r="AR834" s="52"/>
      <c r="AS834" s="154"/>
      <c r="AT834" s="227"/>
      <c r="AU834" s="226"/>
      <c r="AV834" s="52"/>
      <c r="AW834" s="154"/>
      <c r="AX834" s="227"/>
      <c r="AY834" s="226"/>
      <c r="AZ834" s="52"/>
      <c r="BA834" s="154"/>
      <c r="BB834" s="267"/>
      <c r="BC834" s="34"/>
      <c r="BD834" s="608"/>
      <c r="BE834" s="608"/>
      <c r="BF834" s="608"/>
      <c r="BG834" s="608"/>
      <c r="BH834" s="608"/>
      <c r="BI834" s="608"/>
      <c r="BJ834" s="608"/>
      <c r="BK834" s="608"/>
      <c r="BL834" s="608"/>
      <c r="BM834" s="131"/>
      <c r="BN834" s="608"/>
    </row>
    <row r="835" spans="1:68" ht="12.75" customHeight="1" x14ac:dyDescent="0.2">
      <c r="A835" s="170"/>
      <c r="B835" s="128"/>
      <c r="C835" s="577">
        <f>'General Fund Budget Summary'!A182</f>
        <v>62000</v>
      </c>
      <c r="D835" s="600" t="str">
        <f>'General Fund Budget Summary'!B182</f>
        <v>Volunteer Expenses</v>
      </c>
      <c r="E835" s="601"/>
      <c r="F835" s="602"/>
      <c r="G835" s="603"/>
      <c r="H835" s="604"/>
      <c r="I835" s="605"/>
      <c r="J835" s="606"/>
      <c r="K835" s="603"/>
      <c r="L835" s="604"/>
      <c r="M835" s="605"/>
      <c r="N835" s="606"/>
      <c r="O835" s="603"/>
      <c r="P835" s="604"/>
      <c r="Q835" s="605"/>
      <c r="R835" s="606"/>
      <c r="S835" s="603"/>
      <c r="T835" s="604"/>
      <c r="U835" s="605"/>
      <c r="V835" s="606"/>
      <c r="W835" s="603"/>
      <c r="X835" s="604"/>
      <c r="Y835" s="605"/>
      <c r="Z835" s="606"/>
      <c r="AA835" s="603"/>
      <c r="AB835" s="604"/>
      <c r="AC835" s="605"/>
      <c r="AD835" s="606"/>
      <c r="AE835" s="603"/>
      <c r="AF835" s="604"/>
      <c r="AG835" s="605"/>
      <c r="AH835" s="606"/>
      <c r="AI835" s="603"/>
      <c r="AJ835" s="604"/>
      <c r="AK835" s="605"/>
      <c r="AL835" s="606"/>
      <c r="AM835" s="603"/>
      <c r="AN835" s="604"/>
      <c r="AO835" s="605"/>
      <c r="AP835" s="606"/>
      <c r="AQ835" s="603"/>
      <c r="AR835" s="604"/>
      <c r="AS835" s="605"/>
      <c r="AT835" s="606"/>
      <c r="AU835" s="603"/>
      <c r="AV835" s="604"/>
      <c r="AW835" s="605"/>
      <c r="AX835" s="606"/>
      <c r="AY835" s="603"/>
      <c r="AZ835" s="604"/>
      <c r="BA835" s="605"/>
      <c r="BB835" s="607"/>
      <c r="BC835" s="34"/>
      <c r="BD835" s="608"/>
      <c r="BE835" s="608"/>
      <c r="BF835" s="608"/>
      <c r="BG835" s="608"/>
      <c r="BH835" s="608"/>
      <c r="BI835" s="608"/>
      <c r="BJ835" s="608"/>
      <c r="BK835" s="608"/>
      <c r="BL835" s="608"/>
      <c r="BM835" s="131"/>
      <c r="BN835" s="608"/>
      <c r="BO835" s="409"/>
      <c r="BP835" s="409"/>
    </row>
    <row r="836" spans="1:68" ht="5.0999999999999996" customHeight="1" x14ac:dyDescent="0.2">
      <c r="A836" s="170"/>
      <c r="B836" s="128"/>
      <c r="C836" s="609"/>
      <c r="D836" s="610"/>
      <c r="E836" s="611"/>
      <c r="F836" s="612"/>
      <c r="G836" s="603"/>
      <c r="H836" s="604"/>
      <c r="I836" s="605"/>
      <c r="J836" s="606"/>
      <c r="K836" s="603"/>
      <c r="L836" s="604"/>
      <c r="M836" s="605"/>
      <c r="N836" s="606"/>
      <c r="O836" s="603"/>
      <c r="P836" s="604"/>
      <c r="Q836" s="605"/>
      <c r="R836" s="606"/>
      <c r="S836" s="603"/>
      <c r="T836" s="604"/>
      <c r="U836" s="605"/>
      <c r="V836" s="606"/>
      <c r="W836" s="603"/>
      <c r="X836" s="604"/>
      <c r="Y836" s="605"/>
      <c r="Z836" s="606"/>
      <c r="AA836" s="603"/>
      <c r="AB836" s="604"/>
      <c r="AC836" s="605"/>
      <c r="AD836" s="606"/>
      <c r="AE836" s="603"/>
      <c r="AF836" s="604"/>
      <c r="AG836" s="605"/>
      <c r="AH836" s="606"/>
      <c r="AI836" s="603"/>
      <c r="AJ836" s="604"/>
      <c r="AK836" s="605"/>
      <c r="AL836" s="606"/>
      <c r="AM836" s="603"/>
      <c r="AN836" s="604"/>
      <c r="AO836" s="605"/>
      <c r="AP836" s="606"/>
      <c r="AQ836" s="603"/>
      <c r="AR836" s="604"/>
      <c r="AS836" s="605"/>
      <c r="AT836" s="606"/>
      <c r="AU836" s="603"/>
      <c r="AV836" s="604"/>
      <c r="AW836" s="605"/>
      <c r="AX836" s="606"/>
      <c r="AY836" s="603"/>
      <c r="AZ836" s="604"/>
      <c r="BA836" s="605"/>
      <c r="BB836" s="607"/>
      <c r="BC836" s="34"/>
      <c r="BD836" s="613"/>
      <c r="BE836" s="608"/>
      <c r="BF836" s="613"/>
      <c r="BG836" s="608"/>
      <c r="BH836" s="613"/>
      <c r="BI836" s="608"/>
      <c r="BJ836" s="613"/>
      <c r="BK836" s="608"/>
      <c r="BL836" s="613"/>
      <c r="BM836" s="131"/>
      <c r="BN836" s="613"/>
      <c r="BO836" s="409"/>
      <c r="BP836" s="409"/>
    </row>
    <row r="837" spans="1:68" ht="12.75" customHeight="1" x14ac:dyDescent="0.2">
      <c r="A837" s="170"/>
      <c r="B837" s="128"/>
      <c r="C837" s="614">
        <f>'General Fund Budget Summary'!A183</f>
        <v>62010</v>
      </c>
      <c r="D837" s="614"/>
      <c r="E837" s="614" t="str">
        <f>'General Fund Budget Summary'!C183</f>
        <v>Banquet</v>
      </c>
      <c r="F837" s="616" t="s">
        <v>219</v>
      </c>
      <c r="G837" s="617">
        <v>1</v>
      </c>
      <c r="H837" s="105" t="s">
        <v>36</v>
      </c>
      <c r="I837" s="618">
        <v>1700</v>
      </c>
      <c r="J837" s="619">
        <f>I837*G837</f>
        <v>1700</v>
      </c>
      <c r="K837" s="617"/>
      <c r="L837" s="248" t="str">
        <f>H837</f>
        <v>Fire</v>
      </c>
      <c r="M837" s="410"/>
      <c r="N837" s="212">
        <f>M837*K837</f>
        <v>0</v>
      </c>
      <c r="O837" s="211"/>
      <c r="P837" s="248" t="str">
        <f>L837</f>
        <v>Fire</v>
      </c>
      <c r="Q837" s="410"/>
      <c r="R837" s="212">
        <f>Q837*O837</f>
        <v>0</v>
      </c>
      <c r="S837" s="211"/>
      <c r="T837" s="248" t="str">
        <f>P837</f>
        <v>Fire</v>
      </c>
      <c r="U837" s="410"/>
      <c r="V837" s="212">
        <f>U837*S837</f>
        <v>0</v>
      </c>
      <c r="W837" s="211"/>
      <c r="X837" s="248" t="str">
        <f>T837</f>
        <v>Fire</v>
      </c>
      <c r="Y837" s="410"/>
      <c r="Z837" s="212">
        <f>Y837*W837</f>
        <v>0</v>
      </c>
      <c r="AA837" s="211"/>
      <c r="AB837" s="248" t="str">
        <f>X837</f>
        <v>Fire</v>
      </c>
      <c r="AC837" s="410"/>
      <c r="AD837" s="212">
        <f>AC837*AA837</f>
        <v>0</v>
      </c>
      <c r="AE837" s="211"/>
      <c r="AF837" s="248" t="str">
        <f>AB837</f>
        <v>Fire</v>
      </c>
      <c r="AG837" s="410"/>
      <c r="AH837" s="212">
        <f>AG837*AE837</f>
        <v>0</v>
      </c>
      <c r="AI837" s="211"/>
      <c r="AJ837" s="248" t="str">
        <f>AF837</f>
        <v>Fire</v>
      </c>
      <c r="AK837" s="410"/>
      <c r="AL837" s="212">
        <f>AK837*AI837</f>
        <v>0</v>
      </c>
      <c r="AM837" s="211"/>
      <c r="AN837" s="248" t="str">
        <f>AJ837</f>
        <v>Fire</v>
      </c>
      <c r="AO837" s="410"/>
      <c r="AP837" s="212">
        <f>AO837*AM837</f>
        <v>0</v>
      </c>
      <c r="AQ837" s="211"/>
      <c r="AR837" s="248" t="str">
        <f>AN837</f>
        <v>Fire</v>
      </c>
      <c r="AS837" s="410"/>
      <c r="AT837" s="212">
        <f>AS837*AQ837</f>
        <v>0</v>
      </c>
      <c r="AU837" s="211"/>
      <c r="AV837" s="248" t="str">
        <f>AR837</f>
        <v>Fire</v>
      </c>
      <c r="AW837" s="410"/>
      <c r="AX837" s="212">
        <f>AW837*AU837</f>
        <v>0</v>
      </c>
      <c r="AY837" s="211"/>
      <c r="AZ837" s="248" t="str">
        <f>AV837</f>
        <v>Fire</v>
      </c>
      <c r="BA837" s="618"/>
      <c r="BB837" s="620">
        <f>BA837*AY837</f>
        <v>0</v>
      </c>
      <c r="BC837" s="34"/>
      <c r="BD837" s="621">
        <f>SUM(BB837,AX837,AT837,AP837,AL837,AH837,AD837,Z837,R837,N837,J837,V837,)</f>
        <v>1700</v>
      </c>
      <c r="BE837" s="608"/>
      <c r="BF837" s="721"/>
      <c r="BG837" s="608"/>
      <c r="BH837" s="721">
        <v>5600.65</v>
      </c>
      <c r="BI837" s="608"/>
      <c r="BJ837" s="621">
        <f>SUM(BF837,BH837)</f>
        <v>5600.65</v>
      </c>
      <c r="BK837" s="608"/>
      <c r="BL837" s="621">
        <v>6000</v>
      </c>
      <c r="BM837" s="131"/>
      <c r="BN837" s="621">
        <v>5600.65</v>
      </c>
      <c r="BO837" s="409"/>
      <c r="BP837" s="717"/>
    </row>
    <row r="838" spans="1:68" x14ac:dyDescent="0.2">
      <c r="A838" s="170"/>
      <c r="B838" s="128"/>
      <c r="C838" s="41"/>
      <c r="D838" s="42"/>
      <c r="E838" s="461"/>
      <c r="F838" s="616" t="s">
        <v>220</v>
      </c>
      <c r="G838" s="617">
        <v>1</v>
      </c>
      <c r="H838" s="105" t="s">
        <v>36</v>
      </c>
      <c r="I838" s="618">
        <v>3300</v>
      </c>
      <c r="J838" s="619">
        <f>I838*G838</f>
        <v>3300</v>
      </c>
      <c r="K838" s="617"/>
      <c r="L838" s="594" t="str">
        <f>H838</f>
        <v>Fire</v>
      </c>
      <c r="M838" s="592"/>
      <c r="N838" s="593">
        <f>M838*K838</f>
        <v>0</v>
      </c>
      <c r="O838" s="590"/>
      <c r="P838" s="594" t="str">
        <f>L838</f>
        <v>Fire</v>
      </c>
      <c r="Q838" s="592"/>
      <c r="R838" s="593">
        <f>Q838*O838</f>
        <v>0</v>
      </c>
      <c r="S838" s="590"/>
      <c r="T838" s="594" t="str">
        <f>P838</f>
        <v>Fire</v>
      </c>
      <c r="U838" s="592"/>
      <c r="V838" s="593">
        <f>U838*S838</f>
        <v>0</v>
      </c>
      <c r="W838" s="590"/>
      <c r="X838" s="594" t="str">
        <f>T838</f>
        <v>Fire</v>
      </c>
      <c r="Y838" s="592"/>
      <c r="Z838" s="593">
        <f>Y838*W838</f>
        <v>0</v>
      </c>
      <c r="AA838" s="590"/>
      <c r="AB838" s="594" t="str">
        <f>X838</f>
        <v>Fire</v>
      </c>
      <c r="AC838" s="592"/>
      <c r="AD838" s="593">
        <f>AC838*AA838</f>
        <v>0</v>
      </c>
      <c r="AE838" s="590"/>
      <c r="AF838" s="594" t="str">
        <f>AB838</f>
        <v>Fire</v>
      </c>
      <c r="AG838" s="592"/>
      <c r="AH838" s="593">
        <f>AG838*AE838</f>
        <v>0</v>
      </c>
      <c r="AI838" s="590"/>
      <c r="AJ838" s="594" t="str">
        <f>AF838</f>
        <v>Fire</v>
      </c>
      <c r="AK838" s="592"/>
      <c r="AL838" s="593">
        <f>AK838*AI838</f>
        <v>0</v>
      </c>
      <c r="AM838" s="590"/>
      <c r="AN838" s="594" t="str">
        <f>AJ838</f>
        <v>Fire</v>
      </c>
      <c r="AO838" s="592"/>
      <c r="AP838" s="593">
        <f>AO838*AM838</f>
        <v>0</v>
      </c>
      <c r="AQ838" s="590"/>
      <c r="AR838" s="594" t="str">
        <f>AN838</f>
        <v>Fire</v>
      </c>
      <c r="AS838" s="592"/>
      <c r="AT838" s="593">
        <f>AS838*AQ838</f>
        <v>0</v>
      </c>
      <c r="AU838" s="590"/>
      <c r="AV838" s="594" t="str">
        <f>AR838</f>
        <v>Fire</v>
      </c>
      <c r="AW838" s="592"/>
      <c r="AX838" s="593">
        <f>AW838*AU838</f>
        <v>0</v>
      </c>
      <c r="AY838" s="590"/>
      <c r="AZ838" s="594" t="str">
        <f>AV838</f>
        <v>Fire</v>
      </c>
      <c r="BA838" s="618"/>
      <c r="BB838" s="620">
        <f>BA838*AY838</f>
        <v>0</v>
      </c>
      <c r="BC838" s="34"/>
      <c r="BD838" s="622">
        <f>SUM(BB838,AX838,AT838,AP838,AL838,AH838,AD838,Z838,R838,N838,J838,V838,)</f>
        <v>3300</v>
      </c>
      <c r="BE838" s="623"/>
      <c r="BF838" s="622"/>
      <c r="BG838" s="623"/>
      <c r="BH838" s="622"/>
      <c r="BI838" s="623"/>
      <c r="BJ838" s="622"/>
      <c r="BK838" s="623"/>
      <c r="BL838" s="622"/>
      <c r="BM838" s="131"/>
      <c r="BN838" s="622"/>
      <c r="BO838" s="409"/>
      <c r="BP838" s="409"/>
    </row>
    <row r="839" spans="1:68" x14ac:dyDescent="0.2">
      <c r="A839" s="170"/>
      <c r="B839" s="128"/>
      <c r="C839" s="41"/>
      <c r="D839" s="42"/>
      <c r="E839" s="42"/>
      <c r="F839" s="616" t="s">
        <v>221</v>
      </c>
      <c r="G839" s="617">
        <v>1</v>
      </c>
      <c r="H839" s="105" t="s">
        <v>36</v>
      </c>
      <c r="I839" s="618">
        <v>1000</v>
      </c>
      <c r="J839" s="619">
        <f>I839*G839</f>
        <v>1000</v>
      </c>
      <c r="K839" s="617"/>
      <c r="L839" s="249" t="str">
        <f>H839</f>
        <v>Fire</v>
      </c>
      <c r="M839" s="411"/>
      <c r="N839" s="214">
        <f>M839*K839</f>
        <v>0</v>
      </c>
      <c r="O839" s="213"/>
      <c r="P839" s="249" t="str">
        <f>L839</f>
        <v>Fire</v>
      </c>
      <c r="Q839" s="411"/>
      <c r="R839" s="214">
        <f>Q839*O839</f>
        <v>0</v>
      </c>
      <c r="S839" s="213"/>
      <c r="T839" s="249" t="str">
        <f>P839</f>
        <v>Fire</v>
      </c>
      <c r="U839" s="411"/>
      <c r="V839" s="214">
        <f>U839*S839</f>
        <v>0</v>
      </c>
      <c r="W839" s="213"/>
      <c r="X839" s="249" t="str">
        <f>T839</f>
        <v>Fire</v>
      </c>
      <c r="Y839" s="411"/>
      <c r="Z839" s="214">
        <f>Y839*W839</f>
        <v>0</v>
      </c>
      <c r="AA839" s="213"/>
      <c r="AB839" s="249" t="str">
        <f>X839</f>
        <v>Fire</v>
      </c>
      <c r="AC839" s="411"/>
      <c r="AD839" s="214">
        <f>AC839*AA839</f>
        <v>0</v>
      </c>
      <c r="AE839" s="213"/>
      <c r="AF839" s="249" t="str">
        <f>AB839</f>
        <v>Fire</v>
      </c>
      <c r="AG839" s="411"/>
      <c r="AH839" s="214">
        <f>AG839*AE839</f>
        <v>0</v>
      </c>
      <c r="AI839" s="213"/>
      <c r="AJ839" s="249" t="str">
        <f>AF839</f>
        <v>Fire</v>
      </c>
      <c r="AK839" s="411"/>
      <c r="AL839" s="214">
        <f>AK839*AI839</f>
        <v>0</v>
      </c>
      <c r="AM839" s="213"/>
      <c r="AN839" s="249" t="str">
        <f>AJ839</f>
        <v>Fire</v>
      </c>
      <c r="AO839" s="411"/>
      <c r="AP839" s="214">
        <f>AO839*AM839</f>
        <v>0</v>
      </c>
      <c r="AQ839" s="213"/>
      <c r="AR839" s="249" t="str">
        <f>AN839</f>
        <v>Fire</v>
      </c>
      <c r="AS839" s="411"/>
      <c r="AT839" s="214">
        <f>AS839*AQ839</f>
        <v>0</v>
      </c>
      <c r="AU839" s="213"/>
      <c r="AV839" s="249" t="str">
        <f>AR839</f>
        <v>Fire</v>
      </c>
      <c r="AW839" s="411"/>
      <c r="AX839" s="214">
        <f>AW839*AU839</f>
        <v>0</v>
      </c>
      <c r="AY839" s="213"/>
      <c r="AZ839" s="249" t="str">
        <f>AV839</f>
        <v>Fire</v>
      </c>
      <c r="BA839" s="618"/>
      <c r="BB839" s="620">
        <f>BA839*AY839</f>
        <v>0</v>
      </c>
      <c r="BC839" s="34"/>
      <c r="BD839" s="622">
        <f>SUM(BB839,AX839,AT839,AP839,AL839,AH839,AD839,Z839,R839,N839,J839,V839,)</f>
        <v>1000</v>
      </c>
      <c r="BE839" s="623"/>
      <c r="BF839" s="622"/>
      <c r="BG839" s="623"/>
      <c r="BH839" s="622"/>
      <c r="BI839" s="623"/>
      <c r="BJ839" s="622"/>
      <c r="BK839" s="623"/>
      <c r="BL839" s="622"/>
      <c r="BM839" s="131"/>
      <c r="BN839" s="622"/>
      <c r="BO839" s="409"/>
      <c r="BP839" s="409"/>
    </row>
    <row r="840" spans="1:68" x14ac:dyDescent="0.2">
      <c r="A840" s="170"/>
      <c r="B840" s="128"/>
      <c r="C840" s="41"/>
      <c r="D840" s="42"/>
      <c r="E840" s="42"/>
      <c r="F840" s="616"/>
      <c r="G840" s="617"/>
      <c r="H840" s="106"/>
      <c r="I840" s="618"/>
      <c r="J840" s="619">
        <f>G840*I840</f>
        <v>0</v>
      </c>
      <c r="K840" s="617"/>
      <c r="L840" s="249">
        <f>H840</f>
        <v>0</v>
      </c>
      <c r="M840" s="411"/>
      <c r="N840" s="214">
        <f>M840*K840</f>
        <v>0</v>
      </c>
      <c r="O840" s="213"/>
      <c r="P840" s="249">
        <f>L840</f>
        <v>0</v>
      </c>
      <c r="Q840" s="411"/>
      <c r="R840" s="214">
        <f>Q840*O840</f>
        <v>0</v>
      </c>
      <c r="S840" s="213"/>
      <c r="T840" s="249">
        <f>P840</f>
        <v>0</v>
      </c>
      <c r="U840" s="411"/>
      <c r="V840" s="214">
        <f>U840*S840</f>
        <v>0</v>
      </c>
      <c r="W840" s="213"/>
      <c r="X840" s="249">
        <f>T840</f>
        <v>0</v>
      </c>
      <c r="Y840" s="411"/>
      <c r="Z840" s="214">
        <f>Y840*W840</f>
        <v>0</v>
      </c>
      <c r="AA840" s="213"/>
      <c r="AB840" s="249">
        <f>X840</f>
        <v>0</v>
      </c>
      <c r="AC840" s="411"/>
      <c r="AD840" s="214">
        <f>AC840*AA840</f>
        <v>0</v>
      </c>
      <c r="AE840" s="213"/>
      <c r="AF840" s="249">
        <f>AB840</f>
        <v>0</v>
      </c>
      <c r="AG840" s="411"/>
      <c r="AH840" s="214">
        <f>AG840*AE840</f>
        <v>0</v>
      </c>
      <c r="AI840" s="213"/>
      <c r="AJ840" s="249">
        <f>AF840</f>
        <v>0</v>
      </c>
      <c r="AK840" s="411"/>
      <c r="AL840" s="214">
        <f>AK840*AI840</f>
        <v>0</v>
      </c>
      <c r="AM840" s="213"/>
      <c r="AN840" s="249">
        <f>AJ840</f>
        <v>0</v>
      </c>
      <c r="AO840" s="411"/>
      <c r="AP840" s="214">
        <f>AO840*AM840</f>
        <v>0</v>
      </c>
      <c r="AQ840" s="213"/>
      <c r="AR840" s="249">
        <f>AN840</f>
        <v>0</v>
      </c>
      <c r="AS840" s="411"/>
      <c r="AT840" s="214">
        <f>AS840*AQ840</f>
        <v>0</v>
      </c>
      <c r="AU840" s="213"/>
      <c r="AV840" s="249">
        <f>AR840</f>
        <v>0</v>
      </c>
      <c r="AW840" s="411"/>
      <c r="AX840" s="214">
        <f>AW840*AU840</f>
        <v>0</v>
      </c>
      <c r="AY840" s="213"/>
      <c r="AZ840" s="249">
        <f>AV840</f>
        <v>0</v>
      </c>
      <c r="BA840" s="618"/>
      <c r="BB840" s="620">
        <f>AY840*BA840</f>
        <v>0</v>
      </c>
      <c r="BC840" s="34"/>
      <c r="BD840" s="622">
        <f>SUM(BB840,AX840,AT840,AP840,AL840,AH840,AD840,Z840,R840,N840,J840,V840,)</f>
        <v>0</v>
      </c>
      <c r="BE840" s="623"/>
      <c r="BF840" s="622">
        <v>0</v>
      </c>
      <c r="BG840" s="623"/>
      <c r="BH840" s="622">
        <v>0</v>
      </c>
      <c r="BI840" s="623"/>
      <c r="BJ840" s="622">
        <v>0</v>
      </c>
      <c r="BK840" s="623"/>
      <c r="BL840" s="622">
        <v>0</v>
      </c>
      <c r="BM840" s="131"/>
      <c r="BN840" s="622"/>
      <c r="BO840" s="409"/>
      <c r="BP840" s="409"/>
    </row>
    <row r="841" spans="1:68" x14ac:dyDescent="0.2">
      <c r="A841" s="170"/>
      <c r="B841" s="128"/>
      <c r="C841" s="48"/>
      <c r="D841" s="43"/>
      <c r="E841" s="43"/>
      <c r="F841" s="624"/>
      <c r="G841" s="581"/>
      <c r="H841" s="582"/>
      <c r="I841" s="104" t="s">
        <v>132</v>
      </c>
      <c r="J841" s="619">
        <f>SUM(J837:J840)</f>
        <v>6000</v>
      </c>
      <c r="K841" s="581"/>
      <c r="L841" s="582"/>
      <c r="M841" s="104" t="s">
        <v>118</v>
      </c>
      <c r="N841" s="619">
        <f>SUM(N837:N840)</f>
        <v>0</v>
      </c>
      <c r="O841" s="581"/>
      <c r="P841" s="582"/>
      <c r="Q841" s="625" t="s">
        <v>119</v>
      </c>
      <c r="R841" s="619">
        <f>SUM(R837:R840)</f>
        <v>0</v>
      </c>
      <c r="S841" s="581"/>
      <c r="T841" s="582"/>
      <c r="U841" s="625" t="s">
        <v>120</v>
      </c>
      <c r="V841" s="619">
        <f>SUM(V837:V840)</f>
        <v>0</v>
      </c>
      <c r="W841" s="581"/>
      <c r="X841" s="582"/>
      <c r="Y841" s="625" t="s">
        <v>121</v>
      </c>
      <c r="Z841" s="619">
        <f>SUM(Z837:Z840)</f>
        <v>0</v>
      </c>
      <c r="AA841" s="581"/>
      <c r="AB841" s="582"/>
      <c r="AC841" s="625" t="s">
        <v>122</v>
      </c>
      <c r="AD841" s="619">
        <f>SUM(AD837:AD840)</f>
        <v>0</v>
      </c>
      <c r="AE841" s="581"/>
      <c r="AF841" s="582"/>
      <c r="AG841" s="625" t="s">
        <v>123</v>
      </c>
      <c r="AH841" s="619">
        <f>SUM(AH837:AH840)</f>
        <v>0</v>
      </c>
      <c r="AI841" s="581"/>
      <c r="AJ841" s="582"/>
      <c r="AK841" s="625" t="s">
        <v>124</v>
      </c>
      <c r="AL841" s="619">
        <f>SUM(AL837:AL840)</f>
        <v>0</v>
      </c>
      <c r="AM841" s="581"/>
      <c r="AN841" s="582"/>
      <c r="AO841" s="625" t="s">
        <v>125</v>
      </c>
      <c r="AP841" s="619">
        <f>SUM(AP837:AP840)</f>
        <v>0</v>
      </c>
      <c r="AQ841" s="581"/>
      <c r="AR841" s="582"/>
      <c r="AS841" s="625" t="s">
        <v>126</v>
      </c>
      <c r="AT841" s="619">
        <f>SUM(AT837:AT840)</f>
        <v>0</v>
      </c>
      <c r="AU841" s="581"/>
      <c r="AV841" s="582"/>
      <c r="AW841" s="625" t="s">
        <v>127</v>
      </c>
      <c r="AX841" s="619">
        <f>SUM(AX837:AX840)</f>
        <v>0</v>
      </c>
      <c r="AY841" s="581"/>
      <c r="AZ841" s="582"/>
      <c r="BA841" s="625" t="s">
        <v>128</v>
      </c>
      <c r="BB841" s="620">
        <f>SUM(BB837:BB840)</f>
        <v>0</v>
      </c>
      <c r="BC841" s="34"/>
      <c r="BD841" s="57">
        <f>SUM(BD837:BD840)</f>
        <v>6000</v>
      </c>
      <c r="BE841" s="608"/>
      <c r="BF841" s="57">
        <f>SUM(BF837:BF840)</f>
        <v>0</v>
      </c>
      <c r="BG841" s="608"/>
      <c r="BH841" s="57">
        <f>SUM(BH837:BH840)</f>
        <v>5600.65</v>
      </c>
      <c r="BI841" s="608"/>
      <c r="BJ841" s="57">
        <f>SUM(BJ837:BJ840)</f>
        <v>5600.65</v>
      </c>
      <c r="BK841" s="608"/>
      <c r="BL841" s="57">
        <v>6000</v>
      </c>
      <c r="BM841" s="131"/>
      <c r="BN841" s="57">
        <f>SUM(BN837:BN840)</f>
        <v>5600.65</v>
      </c>
      <c r="BO841" s="409"/>
      <c r="BP841" s="409"/>
    </row>
    <row r="842" spans="1:68" s="27" customFormat="1" ht="5.0999999999999996" customHeight="1" x14ac:dyDescent="0.2">
      <c r="A842" s="170"/>
      <c r="B842" s="128"/>
      <c r="C842" s="32"/>
      <c r="F842" s="51"/>
      <c r="G842" s="226"/>
      <c r="H842" s="52"/>
      <c r="I842" s="154"/>
      <c r="J842" s="227"/>
      <c r="K842" s="226"/>
      <c r="L842" s="52"/>
      <c r="M842" s="154"/>
      <c r="N842" s="227"/>
      <c r="O842" s="226"/>
      <c r="P842" s="52"/>
      <c r="Q842" s="154"/>
      <c r="R842" s="227"/>
      <c r="S842" s="226"/>
      <c r="T842" s="52"/>
      <c r="U842" s="154"/>
      <c r="V842" s="227"/>
      <c r="W842" s="226"/>
      <c r="X842" s="52"/>
      <c r="Y842" s="154"/>
      <c r="Z842" s="227"/>
      <c r="AA842" s="226"/>
      <c r="AB842" s="52"/>
      <c r="AC842" s="154"/>
      <c r="AD842" s="227"/>
      <c r="AE842" s="226"/>
      <c r="AF842" s="52"/>
      <c r="AG842" s="154"/>
      <c r="AH842" s="227"/>
      <c r="AI842" s="226"/>
      <c r="AJ842" s="52"/>
      <c r="AK842" s="154"/>
      <c r="AL842" s="227"/>
      <c r="AM842" s="226"/>
      <c r="AN842" s="52"/>
      <c r="AO842" s="154"/>
      <c r="AP842" s="227"/>
      <c r="AQ842" s="226"/>
      <c r="AR842" s="52"/>
      <c r="AS842" s="154"/>
      <c r="AT842" s="227"/>
      <c r="AU842" s="226"/>
      <c r="AV842" s="52"/>
      <c r="AW842" s="154"/>
      <c r="AX842" s="227"/>
      <c r="AY842" s="226"/>
      <c r="AZ842" s="52"/>
      <c r="BA842" s="154"/>
      <c r="BB842" s="267"/>
      <c r="BC842" s="34"/>
      <c r="BD842" s="608"/>
      <c r="BE842" s="608"/>
      <c r="BF842" s="608"/>
      <c r="BG842" s="608"/>
      <c r="BH842" s="608"/>
      <c r="BI842" s="608"/>
      <c r="BJ842" s="608"/>
      <c r="BK842" s="608"/>
      <c r="BL842" s="608"/>
      <c r="BM842" s="131"/>
      <c r="BN842" s="608"/>
    </row>
    <row r="843" spans="1:68" x14ac:dyDescent="0.2">
      <c r="A843" s="170"/>
      <c r="B843" s="128"/>
      <c r="C843" s="614">
        <f>'General Fund Budget Summary'!A184</f>
        <v>62020</v>
      </c>
      <c r="D843" s="614"/>
      <c r="E843" s="614" t="str">
        <f>'General Fund Budget Summary'!C184</f>
        <v>Other Volunteer Expenses</v>
      </c>
      <c r="F843" s="616" t="s">
        <v>222</v>
      </c>
      <c r="G843" s="617">
        <v>1</v>
      </c>
      <c r="H843" s="105" t="s">
        <v>36</v>
      </c>
      <c r="I843" s="618">
        <v>600</v>
      </c>
      <c r="J843" s="619">
        <f>I843*G843</f>
        <v>600</v>
      </c>
      <c r="K843" s="617"/>
      <c r="L843" s="248" t="str">
        <f>H843</f>
        <v>Fire</v>
      </c>
      <c r="M843" s="410"/>
      <c r="N843" s="212">
        <f>M843*K843</f>
        <v>0</v>
      </c>
      <c r="O843" s="211"/>
      <c r="P843" s="248" t="str">
        <f>L843</f>
        <v>Fire</v>
      </c>
      <c r="Q843" s="410"/>
      <c r="R843" s="212">
        <f>Q843*O843</f>
        <v>0</v>
      </c>
      <c r="S843" s="211"/>
      <c r="T843" s="248" t="str">
        <f>P843</f>
        <v>Fire</v>
      </c>
      <c r="U843" s="410"/>
      <c r="V843" s="212">
        <f>U843*S843</f>
        <v>0</v>
      </c>
      <c r="W843" s="211">
        <v>1</v>
      </c>
      <c r="X843" s="248" t="str">
        <f>T843</f>
        <v>Fire</v>
      </c>
      <c r="Y843" s="410">
        <v>0</v>
      </c>
      <c r="Z843" s="212">
        <f>Y843*W843</f>
        <v>0</v>
      </c>
      <c r="AA843" s="211"/>
      <c r="AB843" s="248" t="str">
        <f>X843</f>
        <v>Fire</v>
      </c>
      <c r="AC843" s="410"/>
      <c r="AD843" s="212">
        <f>AC843*AA843</f>
        <v>0</v>
      </c>
      <c r="AE843" s="211"/>
      <c r="AF843" s="248" t="str">
        <f>AB843</f>
        <v>Fire</v>
      </c>
      <c r="AG843" s="410"/>
      <c r="AH843" s="212">
        <f>AG843*AE843</f>
        <v>0</v>
      </c>
      <c r="AI843" s="211"/>
      <c r="AJ843" s="248" t="str">
        <f>AF843</f>
        <v>Fire</v>
      </c>
      <c r="AK843" s="410"/>
      <c r="AL843" s="212">
        <f>AK843*AI843</f>
        <v>0</v>
      </c>
      <c r="AM843" s="211"/>
      <c r="AN843" s="248" t="str">
        <f>AJ843</f>
        <v>Fire</v>
      </c>
      <c r="AO843" s="410"/>
      <c r="AP843" s="212">
        <f>AO843*AM843</f>
        <v>0</v>
      </c>
      <c r="AQ843" s="211">
        <v>1</v>
      </c>
      <c r="AR843" s="248" t="str">
        <f>AN843</f>
        <v>Fire</v>
      </c>
      <c r="AS843" s="410"/>
      <c r="AT843" s="212">
        <f>AS843*AQ843</f>
        <v>0</v>
      </c>
      <c r="AU843" s="211">
        <v>1</v>
      </c>
      <c r="AV843" s="248" t="str">
        <f>AR843</f>
        <v>Fire</v>
      </c>
      <c r="AW843" s="410"/>
      <c r="AX843" s="212">
        <f>AW843*AU843</f>
        <v>0</v>
      </c>
      <c r="AY843" s="211"/>
      <c r="AZ843" s="248" t="str">
        <f>AV843</f>
        <v>Fire</v>
      </c>
      <c r="BA843" s="618"/>
      <c r="BB843" s="620">
        <f>BA843*AY843</f>
        <v>0</v>
      </c>
      <c r="BC843" s="34"/>
      <c r="BD843" s="621">
        <f>SUM(BB843,AX843,AT843,AP843,AL843,AH843,AD843,Z843,R843,N843,J843,V843,)</f>
        <v>600</v>
      </c>
      <c r="BE843" s="608"/>
      <c r="BF843" s="621">
        <v>418</v>
      </c>
      <c r="BG843" s="608"/>
      <c r="BH843" s="621"/>
      <c r="BI843" s="608"/>
      <c r="BJ843" s="621">
        <f>SUM(BF843,BH843)</f>
        <v>418</v>
      </c>
      <c r="BK843" s="608"/>
      <c r="BL843" s="621">
        <v>600</v>
      </c>
      <c r="BM843" s="131"/>
      <c r="BN843" s="621">
        <v>518.26</v>
      </c>
      <c r="BO843" s="409"/>
      <c r="BP843" s="409"/>
    </row>
    <row r="844" spans="1:68" x14ac:dyDescent="0.2">
      <c r="A844" s="170"/>
      <c r="B844" s="128"/>
      <c r="C844" s="41"/>
      <c r="D844" s="42"/>
      <c r="E844" s="461"/>
      <c r="F844" s="616"/>
      <c r="G844" s="617"/>
      <c r="H844" s="591"/>
      <c r="I844" s="618"/>
      <c r="J844" s="619">
        <f>I844*G844</f>
        <v>0</v>
      </c>
      <c r="K844" s="617"/>
      <c r="L844" s="594">
        <f>H844</f>
        <v>0</v>
      </c>
      <c r="M844" s="592"/>
      <c r="N844" s="593">
        <f>M844*K844</f>
        <v>0</v>
      </c>
      <c r="O844" s="590"/>
      <c r="P844" s="594">
        <f>L844</f>
        <v>0</v>
      </c>
      <c r="Q844" s="592"/>
      <c r="R844" s="593">
        <f>Q844*O844</f>
        <v>0</v>
      </c>
      <c r="S844" s="590"/>
      <c r="T844" s="594">
        <f>P844</f>
        <v>0</v>
      </c>
      <c r="U844" s="592"/>
      <c r="V844" s="593">
        <f>U844*S844</f>
        <v>0</v>
      </c>
      <c r="W844" s="590"/>
      <c r="X844" s="594">
        <f>T844</f>
        <v>0</v>
      </c>
      <c r="Y844" s="592"/>
      <c r="Z844" s="593">
        <f>Y844*W844</f>
        <v>0</v>
      </c>
      <c r="AA844" s="590"/>
      <c r="AB844" s="594">
        <f>X844</f>
        <v>0</v>
      </c>
      <c r="AC844" s="592"/>
      <c r="AD844" s="593">
        <f>AC844*AA844</f>
        <v>0</v>
      </c>
      <c r="AE844" s="590"/>
      <c r="AF844" s="594">
        <f>AB844</f>
        <v>0</v>
      </c>
      <c r="AG844" s="592"/>
      <c r="AH844" s="593">
        <f>AG844*AE844</f>
        <v>0</v>
      </c>
      <c r="AI844" s="590"/>
      <c r="AJ844" s="594">
        <f>AF844</f>
        <v>0</v>
      </c>
      <c r="AK844" s="592"/>
      <c r="AL844" s="593">
        <f>AK844*AI844</f>
        <v>0</v>
      </c>
      <c r="AM844" s="590"/>
      <c r="AN844" s="594">
        <f>AJ844</f>
        <v>0</v>
      </c>
      <c r="AO844" s="592"/>
      <c r="AP844" s="593">
        <f>AO844*AM844</f>
        <v>0</v>
      </c>
      <c r="AQ844" s="590"/>
      <c r="AR844" s="594">
        <f>AN844</f>
        <v>0</v>
      </c>
      <c r="AS844" s="592"/>
      <c r="AT844" s="593">
        <f>AS844*AQ844</f>
        <v>0</v>
      </c>
      <c r="AU844" s="590"/>
      <c r="AV844" s="594">
        <f>AR844</f>
        <v>0</v>
      </c>
      <c r="AW844" s="592"/>
      <c r="AX844" s="593">
        <f>AW844*AU844</f>
        <v>0</v>
      </c>
      <c r="AY844" s="590"/>
      <c r="AZ844" s="594">
        <f>AV844</f>
        <v>0</v>
      </c>
      <c r="BA844" s="618"/>
      <c r="BB844" s="620">
        <f>BA844*AY844</f>
        <v>0</v>
      </c>
      <c r="BC844" s="34"/>
      <c r="BD844" s="622">
        <f>SUM(BB844,AX844,AT844,AP844,AL844,AH844,AD844,Z844,R844,N844,J844,V844,)</f>
        <v>0</v>
      </c>
      <c r="BE844" s="623"/>
      <c r="BF844" s="622">
        <v>0</v>
      </c>
      <c r="BG844" s="623"/>
      <c r="BH844" s="622">
        <v>0</v>
      </c>
      <c r="BI844" s="623"/>
      <c r="BJ844" s="622"/>
      <c r="BK844" s="623"/>
      <c r="BL844" s="622">
        <v>0</v>
      </c>
      <c r="BM844" s="131"/>
      <c r="BN844" s="622"/>
      <c r="BO844" s="409"/>
      <c r="BP844" s="409"/>
    </row>
    <row r="845" spans="1:68" x14ac:dyDescent="0.2">
      <c r="A845" s="170"/>
      <c r="B845" s="128"/>
      <c r="C845" s="41"/>
      <c r="D845" s="42"/>
      <c r="E845" s="42"/>
      <c r="F845" s="616"/>
      <c r="G845" s="617"/>
      <c r="H845" s="106"/>
      <c r="I845" s="618"/>
      <c r="J845" s="619">
        <f>I845*G845</f>
        <v>0</v>
      </c>
      <c r="K845" s="617"/>
      <c r="L845" s="249">
        <f>H845</f>
        <v>0</v>
      </c>
      <c r="M845" s="411"/>
      <c r="N845" s="214">
        <f>M845*K845</f>
        <v>0</v>
      </c>
      <c r="O845" s="213"/>
      <c r="P845" s="249">
        <f>L845</f>
        <v>0</v>
      </c>
      <c r="Q845" s="411"/>
      <c r="R845" s="214">
        <f>Q845*O845</f>
        <v>0</v>
      </c>
      <c r="S845" s="213"/>
      <c r="T845" s="249">
        <f>P845</f>
        <v>0</v>
      </c>
      <c r="U845" s="411"/>
      <c r="V845" s="214">
        <f>U845*S845</f>
        <v>0</v>
      </c>
      <c r="W845" s="213"/>
      <c r="X845" s="249">
        <f>T845</f>
        <v>0</v>
      </c>
      <c r="Y845" s="411"/>
      <c r="Z845" s="214">
        <f>Y845*W845</f>
        <v>0</v>
      </c>
      <c r="AA845" s="213"/>
      <c r="AB845" s="249">
        <f>X845</f>
        <v>0</v>
      </c>
      <c r="AC845" s="411"/>
      <c r="AD845" s="214">
        <f>AC845*AA845</f>
        <v>0</v>
      </c>
      <c r="AE845" s="213"/>
      <c r="AF845" s="249">
        <f>AB845</f>
        <v>0</v>
      </c>
      <c r="AG845" s="411"/>
      <c r="AH845" s="214">
        <f>AG845*AE845</f>
        <v>0</v>
      </c>
      <c r="AI845" s="213"/>
      <c r="AJ845" s="249">
        <f>AF845</f>
        <v>0</v>
      </c>
      <c r="AK845" s="411"/>
      <c r="AL845" s="214">
        <f>AK845*AI845</f>
        <v>0</v>
      </c>
      <c r="AM845" s="213"/>
      <c r="AN845" s="249">
        <f>AJ845</f>
        <v>0</v>
      </c>
      <c r="AO845" s="411"/>
      <c r="AP845" s="214">
        <f>AO845*AM845</f>
        <v>0</v>
      </c>
      <c r="AQ845" s="213"/>
      <c r="AR845" s="249">
        <f>AN845</f>
        <v>0</v>
      </c>
      <c r="AS845" s="411"/>
      <c r="AT845" s="214">
        <f>AS845*AQ845</f>
        <v>0</v>
      </c>
      <c r="AU845" s="213"/>
      <c r="AV845" s="249">
        <f>AR845</f>
        <v>0</v>
      </c>
      <c r="AW845" s="411"/>
      <c r="AX845" s="214">
        <f>AW845*AU845</f>
        <v>0</v>
      </c>
      <c r="AY845" s="213"/>
      <c r="AZ845" s="249">
        <f>AV845</f>
        <v>0</v>
      </c>
      <c r="BA845" s="618"/>
      <c r="BB845" s="620">
        <f>BA845*AY845</f>
        <v>0</v>
      </c>
      <c r="BC845" s="34"/>
      <c r="BD845" s="622">
        <f>SUM(BB845,AX845,AT845,AP845,AL845,AH845,AD845,Z845,R845,N845,J845,V845,)</f>
        <v>0</v>
      </c>
      <c r="BE845" s="623"/>
      <c r="BF845" s="622">
        <v>0</v>
      </c>
      <c r="BG845" s="623"/>
      <c r="BH845" s="622">
        <v>0</v>
      </c>
      <c r="BI845" s="623"/>
      <c r="BJ845" s="622"/>
      <c r="BK845" s="623"/>
      <c r="BL845" s="622">
        <v>0</v>
      </c>
      <c r="BM845" s="131"/>
      <c r="BN845" s="622"/>
      <c r="BO845" s="409"/>
      <c r="BP845" s="409"/>
    </row>
    <row r="846" spans="1:68" x14ac:dyDescent="0.2">
      <c r="A846" s="170"/>
      <c r="B846" s="128"/>
      <c r="C846" s="41"/>
      <c r="D846" s="42"/>
      <c r="E846" s="42"/>
      <c r="F846" s="616"/>
      <c r="G846" s="617"/>
      <c r="H846" s="106"/>
      <c r="I846" s="618"/>
      <c r="J846" s="619">
        <f>G846*I846</f>
        <v>0</v>
      </c>
      <c r="K846" s="617"/>
      <c r="L846" s="249">
        <f>H846</f>
        <v>0</v>
      </c>
      <c r="M846" s="411"/>
      <c r="N846" s="214">
        <f>M846*K846</f>
        <v>0</v>
      </c>
      <c r="O846" s="213"/>
      <c r="P846" s="249">
        <f>L846</f>
        <v>0</v>
      </c>
      <c r="Q846" s="411"/>
      <c r="R846" s="214">
        <f>Q846*O846</f>
        <v>0</v>
      </c>
      <c r="S846" s="213"/>
      <c r="T846" s="249">
        <f>P846</f>
        <v>0</v>
      </c>
      <c r="U846" s="411"/>
      <c r="V846" s="214">
        <f>U846*S846</f>
        <v>0</v>
      </c>
      <c r="W846" s="213"/>
      <c r="X846" s="249">
        <f>T846</f>
        <v>0</v>
      </c>
      <c r="Y846" s="411"/>
      <c r="Z846" s="214">
        <f>Y846*W846</f>
        <v>0</v>
      </c>
      <c r="AA846" s="213"/>
      <c r="AB846" s="249">
        <f>X846</f>
        <v>0</v>
      </c>
      <c r="AC846" s="411"/>
      <c r="AD846" s="214">
        <f>AC846*AA846</f>
        <v>0</v>
      </c>
      <c r="AE846" s="213"/>
      <c r="AF846" s="249">
        <f>AB846</f>
        <v>0</v>
      </c>
      <c r="AG846" s="411"/>
      <c r="AH846" s="214">
        <f>AG846*AE846</f>
        <v>0</v>
      </c>
      <c r="AI846" s="213"/>
      <c r="AJ846" s="249">
        <f>AF846</f>
        <v>0</v>
      </c>
      <c r="AK846" s="411"/>
      <c r="AL846" s="214">
        <f>AK846*AI846</f>
        <v>0</v>
      </c>
      <c r="AM846" s="213"/>
      <c r="AN846" s="249">
        <f>AJ846</f>
        <v>0</v>
      </c>
      <c r="AO846" s="411"/>
      <c r="AP846" s="214">
        <f>AO846*AM846</f>
        <v>0</v>
      </c>
      <c r="AQ846" s="213"/>
      <c r="AR846" s="249">
        <f>AN846</f>
        <v>0</v>
      </c>
      <c r="AS846" s="411"/>
      <c r="AT846" s="214">
        <f>AS846*AQ846</f>
        <v>0</v>
      </c>
      <c r="AU846" s="213"/>
      <c r="AV846" s="249">
        <f>AR846</f>
        <v>0</v>
      </c>
      <c r="AW846" s="411"/>
      <c r="AX846" s="214">
        <f>AW846*AU846</f>
        <v>0</v>
      </c>
      <c r="AY846" s="213"/>
      <c r="AZ846" s="249">
        <f>AV846</f>
        <v>0</v>
      </c>
      <c r="BA846" s="618"/>
      <c r="BB846" s="620">
        <f>AY846*BA846</f>
        <v>0</v>
      </c>
      <c r="BC846" s="34"/>
      <c r="BD846" s="622">
        <f>SUM(BB846,AX846,AT846,AP846,AL846,AH846,AD846,Z846,R846,N846,J846,V846,)</f>
        <v>0</v>
      </c>
      <c r="BE846" s="623"/>
      <c r="BF846" s="622">
        <v>0</v>
      </c>
      <c r="BG846" s="623"/>
      <c r="BH846" s="622">
        <v>0</v>
      </c>
      <c r="BI846" s="623"/>
      <c r="BJ846" s="622"/>
      <c r="BK846" s="623"/>
      <c r="BL846" s="622">
        <v>0</v>
      </c>
      <c r="BM846" s="131"/>
      <c r="BN846" s="622"/>
      <c r="BO846" s="409"/>
      <c r="BP846" s="409"/>
    </row>
    <row r="847" spans="1:68" ht="12.75" customHeight="1" x14ac:dyDescent="0.2">
      <c r="A847" s="170"/>
      <c r="B847" s="128"/>
      <c r="C847" s="48"/>
      <c r="D847" s="43"/>
      <c r="E847" s="43"/>
      <c r="F847" s="624"/>
      <c r="G847" s="581"/>
      <c r="H847" s="582"/>
      <c r="I847" s="104" t="s">
        <v>132</v>
      </c>
      <c r="J847" s="619">
        <f>SUM(J843:J846)</f>
        <v>600</v>
      </c>
      <c r="K847" s="581"/>
      <c r="L847" s="582"/>
      <c r="M847" s="104" t="s">
        <v>118</v>
      </c>
      <c r="N847" s="619">
        <f>SUM(N843:N846)</f>
        <v>0</v>
      </c>
      <c r="O847" s="581"/>
      <c r="P847" s="582"/>
      <c r="Q847" s="625" t="s">
        <v>119</v>
      </c>
      <c r="R847" s="619">
        <f>SUM(R843:R846)</f>
        <v>0</v>
      </c>
      <c r="S847" s="581"/>
      <c r="T847" s="582"/>
      <c r="U847" s="625" t="s">
        <v>120</v>
      </c>
      <c r="V847" s="619">
        <f>SUM(V843:V846)</f>
        <v>0</v>
      </c>
      <c r="W847" s="581"/>
      <c r="X847" s="582"/>
      <c r="Y847" s="625" t="s">
        <v>121</v>
      </c>
      <c r="Z847" s="619">
        <f>SUM(Z843:Z846)</f>
        <v>0</v>
      </c>
      <c r="AA847" s="581"/>
      <c r="AB847" s="582"/>
      <c r="AC847" s="625" t="s">
        <v>122</v>
      </c>
      <c r="AD847" s="619">
        <f>SUM(AD843:AD846)</f>
        <v>0</v>
      </c>
      <c r="AE847" s="581"/>
      <c r="AF847" s="582"/>
      <c r="AG847" s="625" t="s">
        <v>123</v>
      </c>
      <c r="AH847" s="619">
        <f>SUM(AH843:AH846)</f>
        <v>0</v>
      </c>
      <c r="AI847" s="581"/>
      <c r="AJ847" s="582"/>
      <c r="AK847" s="625" t="s">
        <v>124</v>
      </c>
      <c r="AL847" s="619">
        <f>SUM(AL843:AL846)</f>
        <v>0</v>
      </c>
      <c r="AM847" s="581"/>
      <c r="AN847" s="582"/>
      <c r="AO847" s="625" t="s">
        <v>125</v>
      </c>
      <c r="AP847" s="619">
        <f>SUM(AP843:AP846)</f>
        <v>0</v>
      </c>
      <c r="AQ847" s="581"/>
      <c r="AR847" s="582"/>
      <c r="AS847" s="625" t="s">
        <v>126</v>
      </c>
      <c r="AT847" s="619">
        <f>SUM(AT843:AT846)</f>
        <v>0</v>
      </c>
      <c r="AU847" s="581"/>
      <c r="AV847" s="582"/>
      <c r="AW847" s="625" t="s">
        <v>127</v>
      </c>
      <c r="AX847" s="619">
        <f>SUM(AX843:AX846)</f>
        <v>0</v>
      </c>
      <c r="AY847" s="581"/>
      <c r="AZ847" s="582"/>
      <c r="BA847" s="625" t="s">
        <v>128</v>
      </c>
      <c r="BB847" s="620">
        <f>SUM(BB843:BB846)</f>
        <v>0</v>
      </c>
      <c r="BC847" s="34"/>
      <c r="BD847" s="57">
        <f>SUM(BD843:BD846)</f>
        <v>600</v>
      </c>
      <c r="BE847" s="608"/>
      <c r="BF847" s="57">
        <f>SUM(BF843:BF846)</f>
        <v>418</v>
      </c>
      <c r="BG847" s="608"/>
      <c r="BH847" s="57">
        <f>SUM(BH843:BH846)</f>
        <v>0</v>
      </c>
      <c r="BI847" s="608"/>
      <c r="BJ847" s="57">
        <f>SUM(BJ843:BJ846)</f>
        <v>418</v>
      </c>
      <c r="BK847" s="608"/>
      <c r="BL847" s="57">
        <v>600</v>
      </c>
      <c r="BM847" s="131"/>
      <c r="BN847" s="57">
        <f>SUM(BN843:BN846)</f>
        <v>518.26</v>
      </c>
      <c r="BO847" s="409"/>
      <c r="BP847" s="409"/>
    </row>
    <row r="848" spans="1:68" s="27" customFormat="1" ht="5.0999999999999996" customHeight="1" x14ac:dyDescent="0.2">
      <c r="A848" s="170"/>
      <c r="B848" s="128"/>
      <c r="C848" s="32"/>
      <c r="F848" s="51"/>
      <c r="G848" s="226"/>
      <c r="H848" s="52"/>
      <c r="I848" s="154"/>
      <c r="J848" s="227"/>
      <c r="K848" s="226"/>
      <c r="L848" s="52"/>
      <c r="M848" s="154"/>
      <c r="N848" s="227"/>
      <c r="O848" s="226"/>
      <c r="P848" s="52"/>
      <c r="Q848" s="154"/>
      <c r="R848" s="227"/>
      <c r="S848" s="226"/>
      <c r="T848" s="52"/>
      <c r="U848" s="154"/>
      <c r="V848" s="227"/>
      <c r="W848" s="226"/>
      <c r="X848" s="52"/>
      <c r="Y848" s="154"/>
      <c r="Z848" s="227"/>
      <c r="AA848" s="226"/>
      <c r="AB848" s="52"/>
      <c r="AC848" s="154"/>
      <c r="AD848" s="227"/>
      <c r="AE848" s="226"/>
      <c r="AF848" s="52"/>
      <c r="AG848" s="154"/>
      <c r="AH848" s="227"/>
      <c r="AI848" s="226"/>
      <c r="AJ848" s="52"/>
      <c r="AK848" s="154"/>
      <c r="AL848" s="227"/>
      <c r="AM848" s="226"/>
      <c r="AN848" s="52"/>
      <c r="AO848" s="154"/>
      <c r="AP848" s="227"/>
      <c r="AQ848" s="226"/>
      <c r="AR848" s="52"/>
      <c r="AS848" s="154"/>
      <c r="AT848" s="227"/>
      <c r="AU848" s="226"/>
      <c r="AV848" s="52"/>
      <c r="AW848" s="154"/>
      <c r="AX848" s="227"/>
      <c r="AY848" s="226"/>
      <c r="AZ848" s="52"/>
      <c r="BA848" s="154"/>
      <c r="BB848" s="267"/>
      <c r="BC848" s="34"/>
      <c r="BD848" s="608"/>
      <c r="BE848" s="608"/>
      <c r="BF848" s="608"/>
      <c r="BG848" s="608"/>
      <c r="BH848" s="608"/>
      <c r="BI848" s="608"/>
      <c r="BJ848" s="608"/>
      <c r="BK848" s="608"/>
      <c r="BL848" s="608"/>
      <c r="BM848" s="131"/>
      <c r="BN848" s="608"/>
    </row>
    <row r="849" spans="1:68" s="116" customFormat="1" ht="12.75" customHeight="1" x14ac:dyDescent="0.25">
      <c r="A849" s="171"/>
      <c r="B849" s="129"/>
      <c r="C849" s="113"/>
      <c r="D849" s="114"/>
      <c r="E849" s="114"/>
      <c r="F849" s="238" t="s">
        <v>223</v>
      </c>
      <c r="G849" s="216"/>
      <c r="H849" s="115"/>
      <c r="I849" s="56"/>
      <c r="J849" s="441">
        <f>SUM(J847,J841)</f>
        <v>6600</v>
      </c>
      <c r="K849" s="216"/>
      <c r="L849" s="115"/>
      <c r="M849" s="56"/>
      <c r="N849" s="217">
        <f>SUM(N847,N841)</f>
        <v>0</v>
      </c>
      <c r="O849" s="216"/>
      <c r="P849" s="115"/>
      <c r="Q849" s="56"/>
      <c r="R849" s="217">
        <f>SUM(R847,R841)</f>
        <v>0</v>
      </c>
      <c r="S849" s="216"/>
      <c r="T849" s="115"/>
      <c r="U849" s="56"/>
      <c r="V849" s="217">
        <f>SUM(V847,V841)</f>
        <v>0</v>
      </c>
      <c r="W849" s="216"/>
      <c r="X849" s="115"/>
      <c r="Y849" s="56"/>
      <c r="Z849" s="217">
        <f>SUM(Z847,Z841)</f>
        <v>0</v>
      </c>
      <c r="AA849" s="216"/>
      <c r="AB849" s="115"/>
      <c r="AC849" s="56"/>
      <c r="AD849" s="217">
        <f>SUM(AD847,AD841)</f>
        <v>0</v>
      </c>
      <c r="AE849" s="216"/>
      <c r="AF849" s="115"/>
      <c r="AG849" s="56"/>
      <c r="AH849" s="217">
        <f>SUM(AH847,AH841)</f>
        <v>0</v>
      </c>
      <c r="AI849" s="216"/>
      <c r="AJ849" s="115"/>
      <c r="AK849" s="56"/>
      <c r="AL849" s="217">
        <f>SUM(AL847,AL841)</f>
        <v>0</v>
      </c>
      <c r="AM849" s="216"/>
      <c r="AN849" s="115"/>
      <c r="AO849" s="56"/>
      <c r="AP849" s="217">
        <f>SUM(AP847,AP841)</f>
        <v>0</v>
      </c>
      <c r="AQ849" s="216"/>
      <c r="AR849" s="115"/>
      <c r="AS849" s="56"/>
      <c r="AT849" s="217">
        <f>SUM(AT847,AT841)</f>
        <v>0</v>
      </c>
      <c r="AU849" s="216"/>
      <c r="AV849" s="115"/>
      <c r="AW849" s="56"/>
      <c r="AX849" s="217">
        <f>SUM(AX847,AX841)</f>
        <v>0</v>
      </c>
      <c r="AY849" s="216"/>
      <c r="AZ849" s="115"/>
      <c r="BA849" s="56"/>
      <c r="BB849" s="262">
        <f>SUM(BB847,BB841)</f>
        <v>0</v>
      </c>
      <c r="BC849" s="56"/>
      <c r="BD849" s="440">
        <f>SUM(BD847,BD841)</f>
        <v>6600</v>
      </c>
      <c r="BE849" s="440"/>
      <c r="BF849" s="440">
        <f t="shared" ref="BF849:BJ849" si="1454">SUM(BF847,BF841)</f>
        <v>418</v>
      </c>
      <c r="BG849" s="440"/>
      <c r="BH849" s="440">
        <f t="shared" si="1454"/>
        <v>5600.65</v>
      </c>
      <c r="BI849" s="440"/>
      <c r="BJ849" s="440">
        <f t="shared" si="1454"/>
        <v>6018.65</v>
      </c>
      <c r="BK849" s="440"/>
      <c r="BL849" s="440">
        <v>6600</v>
      </c>
      <c r="BM849" s="130"/>
      <c r="BN849" s="440">
        <f>SUM(BN847,BN841)</f>
        <v>6118.91</v>
      </c>
    </row>
    <row r="850" spans="1:68" s="27" customFormat="1" ht="5.0999999999999996" customHeight="1" x14ac:dyDescent="0.2">
      <c r="A850" s="170"/>
      <c r="B850" s="128"/>
      <c r="C850" s="32"/>
      <c r="F850" s="51"/>
      <c r="G850" s="226"/>
      <c r="H850" s="52"/>
      <c r="I850" s="154"/>
      <c r="J850" s="227"/>
      <c r="K850" s="226"/>
      <c r="L850" s="52"/>
      <c r="M850" s="154"/>
      <c r="N850" s="227"/>
      <c r="O850" s="226"/>
      <c r="P850" s="52"/>
      <c r="Q850" s="154"/>
      <c r="R850" s="227"/>
      <c r="S850" s="226"/>
      <c r="T850" s="52"/>
      <c r="U850" s="154"/>
      <c r="V850" s="227"/>
      <c r="W850" s="226"/>
      <c r="X850" s="52"/>
      <c r="Y850" s="154"/>
      <c r="Z850" s="227"/>
      <c r="AA850" s="226"/>
      <c r="AB850" s="52"/>
      <c r="AC850" s="154"/>
      <c r="AD850" s="227"/>
      <c r="AE850" s="226"/>
      <c r="AF850" s="52"/>
      <c r="AG850" s="154"/>
      <c r="AH850" s="227"/>
      <c r="AI850" s="226"/>
      <c r="AJ850" s="52"/>
      <c r="AK850" s="154"/>
      <c r="AL850" s="227"/>
      <c r="AM850" s="226"/>
      <c r="AN850" s="52"/>
      <c r="AO850" s="154"/>
      <c r="AP850" s="227"/>
      <c r="AQ850" s="226"/>
      <c r="AR850" s="52"/>
      <c r="AS850" s="154"/>
      <c r="AT850" s="227"/>
      <c r="AU850" s="226"/>
      <c r="AV850" s="52"/>
      <c r="AW850" s="154"/>
      <c r="AX850" s="227"/>
      <c r="AY850" s="226"/>
      <c r="AZ850" s="52"/>
      <c r="BA850" s="154"/>
      <c r="BB850" s="267"/>
      <c r="BC850" s="34"/>
      <c r="BD850" s="608"/>
      <c r="BE850" s="608"/>
      <c r="BF850" s="608"/>
      <c r="BG850" s="608"/>
      <c r="BH850" s="608"/>
      <c r="BI850" s="608"/>
      <c r="BJ850" s="608"/>
      <c r="BK850" s="608"/>
      <c r="BL850" s="608"/>
      <c r="BM850" s="131"/>
      <c r="BN850" s="608"/>
    </row>
    <row r="851" spans="1:68" x14ac:dyDescent="0.2">
      <c r="A851" s="170"/>
      <c r="B851" s="128"/>
      <c r="C851" s="599">
        <f>'General Fund Budget Summary'!A187</f>
        <v>63000</v>
      </c>
      <c r="D851" s="600" t="str">
        <f>'General Fund Budget Summary'!B187</f>
        <v>Vehicle &amp; Apparatus Expense</v>
      </c>
      <c r="E851" s="601"/>
      <c r="F851" s="602"/>
      <c r="G851" s="603"/>
      <c r="H851" s="604"/>
      <c r="I851" s="605"/>
      <c r="J851" s="606"/>
      <c r="K851" s="603"/>
      <c r="L851" s="604"/>
      <c r="M851" s="605"/>
      <c r="N851" s="606"/>
      <c r="O851" s="603"/>
      <c r="P851" s="604"/>
      <c r="Q851" s="605"/>
      <c r="R851" s="606"/>
      <c r="S851" s="603"/>
      <c r="T851" s="604"/>
      <c r="U851" s="605"/>
      <c r="V851" s="606"/>
      <c r="W851" s="603"/>
      <c r="X851" s="604"/>
      <c r="Y851" s="605"/>
      <c r="Z851" s="606"/>
      <c r="AA851" s="603"/>
      <c r="AB851" s="604"/>
      <c r="AC851" s="605"/>
      <c r="AD851" s="606"/>
      <c r="AE851" s="603"/>
      <c r="AF851" s="604"/>
      <c r="AG851" s="605"/>
      <c r="AH851" s="606"/>
      <c r="AI851" s="603"/>
      <c r="AJ851" s="604"/>
      <c r="AK851" s="605"/>
      <c r="AL851" s="606"/>
      <c r="AM851" s="603"/>
      <c r="AN851" s="604"/>
      <c r="AO851" s="605"/>
      <c r="AP851" s="606"/>
      <c r="AQ851" s="603"/>
      <c r="AR851" s="604"/>
      <c r="AS851" s="605"/>
      <c r="AT851" s="606"/>
      <c r="AU851" s="603"/>
      <c r="AV851" s="604"/>
      <c r="AW851" s="605"/>
      <c r="AX851" s="606"/>
      <c r="AY851" s="603"/>
      <c r="AZ851" s="604"/>
      <c r="BA851" s="605"/>
      <c r="BB851" s="607"/>
      <c r="BC851" s="34"/>
      <c r="BD851" s="608"/>
      <c r="BE851" s="608"/>
      <c r="BF851" s="608"/>
      <c r="BG851" s="608"/>
      <c r="BH851" s="608"/>
      <c r="BI851" s="608"/>
      <c r="BJ851" s="608"/>
      <c r="BK851" s="608"/>
      <c r="BL851" s="608"/>
      <c r="BM851" s="131"/>
      <c r="BN851" s="608"/>
      <c r="BO851" s="409"/>
      <c r="BP851" s="409"/>
    </row>
    <row r="852" spans="1:68" ht="5.0999999999999996" customHeight="1" x14ac:dyDescent="0.2">
      <c r="A852" s="170"/>
      <c r="B852" s="128"/>
      <c r="C852" s="609"/>
      <c r="D852" s="610"/>
      <c r="E852" s="611"/>
      <c r="F852" s="612"/>
      <c r="G852" s="603"/>
      <c r="H852" s="604"/>
      <c r="I852" s="605"/>
      <c r="J852" s="606"/>
      <c r="K852" s="603"/>
      <c r="L852" s="604"/>
      <c r="M852" s="605"/>
      <c r="N852" s="606"/>
      <c r="O852" s="603"/>
      <c r="P852" s="604"/>
      <c r="Q852" s="605"/>
      <c r="R852" s="606"/>
      <c r="S852" s="603"/>
      <c r="T852" s="604"/>
      <c r="U852" s="605"/>
      <c r="V852" s="606"/>
      <c r="W852" s="603"/>
      <c r="X852" s="604"/>
      <c r="Y852" s="605"/>
      <c r="Z852" s="606"/>
      <c r="AA852" s="603"/>
      <c r="AB852" s="604"/>
      <c r="AC852" s="605"/>
      <c r="AD852" s="606"/>
      <c r="AE852" s="603"/>
      <c r="AF852" s="604"/>
      <c r="AG852" s="605"/>
      <c r="AH852" s="606"/>
      <c r="AI852" s="603"/>
      <c r="AJ852" s="604"/>
      <c r="AK852" s="605"/>
      <c r="AL852" s="606"/>
      <c r="AM852" s="603"/>
      <c r="AN852" s="604"/>
      <c r="AO852" s="605"/>
      <c r="AP852" s="606"/>
      <c r="AQ852" s="603"/>
      <c r="AR852" s="604"/>
      <c r="AS852" s="605"/>
      <c r="AT852" s="606"/>
      <c r="AU852" s="603"/>
      <c r="AV852" s="604"/>
      <c r="AW852" s="605"/>
      <c r="AX852" s="606"/>
      <c r="AY852" s="603"/>
      <c r="AZ852" s="604"/>
      <c r="BA852" s="605"/>
      <c r="BB852" s="607"/>
      <c r="BC852" s="34"/>
      <c r="BD852" s="613"/>
      <c r="BE852" s="608"/>
      <c r="BF852" s="613"/>
      <c r="BG852" s="608"/>
      <c r="BH852" s="613"/>
      <c r="BI852" s="608"/>
      <c r="BJ852" s="613"/>
      <c r="BK852" s="608"/>
      <c r="BL852" s="613"/>
      <c r="BM852" s="131"/>
      <c r="BN852" s="613"/>
      <c r="BO852" s="409"/>
      <c r="BP852" s="409"/>
    </row>
    <row r="853" spans="1:68" x14ac:dyDescent="0.2">
      <c r="A853" s="170"/>
      <c r="B853" s="128"/>
      <c r="C853" s="614">
        <f>'General Fund Budget Summary'!A188</f>
        <v>63010</v>
      </c>
      <c r="D853" s="614"/>
      <c r="E853" s="614" t="str">
        <f>'General Fund Budget Summary'!C188</f>
        <v>Fuel - Gas/Oil/Diesel</v>
      </c>
      <c r="F853" s="616" t="s">
        <v>224</v>
      </c>
      <c r="G853" s="617">
        <v>1</v>
      </c>
      <c r="H853" s="105" t="s">
        <v>36</v>
      </c>
      <c r="I853" s="618">
        <v>760</v>
      </c>
      <c r="J853" s="619">
        <f>I853*G853</f>
        <v>760</v>
      </c>
      <c r="K853" s="617">
        <v>1</v>
      </c>
      <c r="L853" s="105" t="s">
        <v>36</v>
      </c>
      <c r="M853" s="618">
        <f>I853</f>
        <v>760</v>
      </c>
      <c r="N853" s="619">
        <f t="shared" ref="N853" si="1455">M853*K853</f>
        <v>760</v>
      </c>
      <c r="O853" s="617">
        <v>1</v>
      </c>
      <c r="P853" s="105" t="s">
        <v>36</v>
      </c>
      <c r="Q853" s="618">
        <f>M853</f>
        <v>760</v>
      </c>
      <c r="R853" s="619">
        <f t="shared" ref="R853" si="1456">Q853*O853</f>
        <v>760</v>
      </c>
      <c r="S853" s="617">
        <v>1</v>
      </c>
      <c r="T853" s="105" t="s">
        <v>36</v>
      </c>
      <c r="U853" s="618">
        <f>Q853</f>
        <v>760</v>
      </c>
      <c r="V853" s="619">
        <f t="shared" ref="V853" si="1457">U853*S853</f>
        <v>760</v>
      </c>
      <c r="W853" s="617">
        <v>1</v>
      </c>
      <c r="X853" s="105" t="s">
        <v>36</v>
      </c>
      <c r="Y853" s="618">
        <f>U853</f>
        <v>760</v>
      </c>
      <c r="Z853" s="619">
        <f t="shared" ref="Z853" si="1458">Y853*W853</f>
        <v>760</v>
      </c>
      <c r="AA853" s="617">
        <v>1</v>
      </c>
      <c r="AB853" s="105" t="s">
        <v>36</v>
      </c>
      <c r="AC853" s="618">
        <f>Y853</f>
        <v>760</v>
      </c>
      <c r="AD853" s="619">
        <f t="shared" ref="AD853" si="1459">AC853*AA853</f>
        <v>760</v>
      </c>
      <c r="AE853" s="617">
        <v>1</v>
      </c>
      <c r="AF853" s="105" t="s">
        <v>36</v>
      </c>
      <c r="AG853" s="618">
        <f>AC853</f>
        <v>760</v>
      </c>
      <c r="AH853" s="619">
        <f t="shared" ref="AH853" si="1460">AG853*AE853</f>
        <v>760</v>
      </c>
      <c r="AI853" s="617">
        <v>1</v>
      </c>
      <c r="AJ853" s="105" t="s">
        <v>36</v>
      </c>
      <c r="AK853" s="618">
        <f>AG853</f>
        <v>760</v>
      </c>
      <c r="AL853" s="619">
        <f t="shared" ref="AL853" si="1461">AK853*AI853</f>
        <v>760</v>
      </c>
      <c r="AM853" s="617">
        <v>1</v>
      </c>
      <c r="AN853" s="105" t="s">
        <v>36</v>
      </c>
      <c r="AO853" s="618">
        <f>AK853</f>
        <v>760</v>
      </c>
      <c r="AP853" s="619">
        <f t="shared" ref="AP853" si="1462">AO853*AM853</f>
        <v>760</v>
      </c>
      <c r="AQ853" s="617">
        <v>1</v>
      </c>
      <c r="AR853" s="105" t="s">
        <v>36</v>
      </c>
      <c r="AS853" s="618">
        <f>AO853</f>
        <v>760</v>
      </c>
      <c r="AT853" s="619">
        <f t="shared" ref="AT853" si="1463">AS853*AQ853</f>
        <v>760</v>
      </c>
      <c r="AU853" s="617">
        <v>1</v>
      </c>
      <c r="AV853" s="105" t="s">
        <v>36</v>
      </c>
      <c r="AW853" s="618">
        <f>AS853</f>
        <v>760</v>
      </c>
      <c r="AX853" s="619">
        <f t="shared" ref="AX853" si="1464">AW853*AU853</f>
        <v>760</v>
      </c>
      <c r="AY853" s="617">
        <v>1</v>
      </c>
      <c r="AZ853" s="105" t="s">
        <v>36</v>
      </c>
      <c r="BA853" s="618">
        <f>AW853</f>
        <v>760</v>
      </c>
      <c r="BB853" s="619">
        <f t="shared" ref="BB853" si="1465">BA853*AY853</f>
        <v>760</v>
      </c>
      <c r="BC853" s="34"/>
      <c r="BD853" s="621">
        <f>SUM(BB853,AX853,AT853,AP853,AL853,AH853,AD853,Z853,R853,N853,J853,V853,)</f>
        <v>9120</v>
      </c>
      <c r="BE853" s="608"/>
      <c r="BF853" s="621">
        <v>6104.31</v>
      </c>
      <c r="BG853" s="608"/>
      <c r="BH853" s="621">
        <f>BF853*0.35/0.65</f>
        <v>3286.9361538461535</v>
      </c>
      <c r="BI853" s="608"/>
      <c r="BJ853" s="621">
        <f>SUM(BF853,BH853)</f>
        <v>9391.2461538461539</v>
      </c>
      <c r="BK853" s="608"/>
      <c r="BL853" s="621">
        <v>8799.9633333333331</v>
      </c>
      <c r="BM853" s="131"/>
      <c r="BN853" s="621">
        <v>9123.42</v>
      </c>
      <c r="BO853" s="409"/>
      <c r="BP853" s="15"/>
    </row>
    <row r="854" spans="1:68" x14ac:dyDescent="0.2">
      <c r="A854" s="170"/>
      <c r="B854" s="128"/>
      <c r="C854" s="41"/>
      <c r="D854" s="42"/>
      <c r="E854" s="461"/>
      <c r="F854" s="616"/>
      <c r="G854" s="617"/>
      <c r="H854" s="591"/>
      <c r="I854" s="618"/>
      <c r="J854" s="619">
        <f>I854*G854</f>
        <v>0</v>
      </c>
      <c r="K854" s="617"/>
      <c r="L854" s="594">
        <f>H854</f>
        <v>0</v>
      </c>
      <c r="M854" s="592"/>
      <c r="N854" s="593">
        <f>M854*K854</f>
        <v>0</v>
      </c>
      <c r="O854" s="590"/>
      <c r="P854" s="594">
        <f>L854</f>
        <v>0</v>
      </c>
      <c r="Q854" s="592"/>
      <c r="R854" s="593">
        <f>Q854*O854</f>
        <v>0</v>
      </c>
      <c r="S854" s="590"/>
      <c r="T854" s="594">
        <f>P854</f>
        <v>0</v>
      </c>
      <c r="U854" s="592"/>
      <c r="V854" s="593">
        <f>U854*S854</f>
        <v>0</v>
      </c>
      <c r="W854" s="590"/>
      <c r="X854" s="594">
        <f>T854</f>
        <v>0</v>
      </c>
      <c r="Y854" s="592"/>
      <c r="Z854" s="593">
        <f>Y854*W854</f>
        <v>0</v>
      </c>
      <c r="AA854" s="590"/>
      <c r="AB854" s="594">
        <f>X854</f>
        <v>0</v>
      </c>
      <c r="AC854" s="592"/>
      <c r="AD854" s="593">
        <f>AC854*AA854</f>
        <v>0</v>
      </c>
      <c r="AE854" s="590"/>
      <c r="AF854" s="594">
        <f>AB854</f>
        <v>0</v>
      </c>
      <c r="AG854" s="592"/>
      <c r="AH854" s="593">
        <f>AG854*AE854</f>
        <v>0</v>
      </c>
      <c r="AI854" s="590"/>
      <c r="AJ854" s="594">
        <f>AF854</f>
        <v>0</v>
      </c>
      <c r="AK854" s="592"/>
      <c r="AL854" s="593">
        <f>AK854*AI854</f>
        <v>0</v>
      </c>
      <c r="AM854" s="590"/>
      <c r="AN854" s="594">
        <f>AJ854</f>
        <v>0</v>
      </c>
      <c r="AO854" s="592"/>
      <c r="AP854" s="593">
        <f>AO854*AM854</f>
        <v>0</v>
      </c>
      <c r="AQ854" s="590"/>
      <c r="AR854" s="594">
        <f>AN854</f>
        <v>0</v>
      </c>
      <c r="AS854" s="592"/>
      <c r="AT854" s="593">
        <f>AS854*AQ854</f>
        <v>0</v>
      </c>
      <c r="AU854" s="590"/>
      <c r="AV854" s="594">
        <f>AR854</f>
        <v>0</v>
      </c>
      <c r="AW854" s="592"/>
      <c r="AX854" s="593">
        <f>AW854*AU854</f>
        <v>0</v>
      </c>
      <c r="AY854" s="590"/>
      <c r="AZ854" s="594">
        <f>AV854</f>
        <v>0</v>
      </c>
      <c r="BA854" s="618"/>
      <c r="BB854" s="620">
        <f>BA854*AY854</f>
        <v>0</v>
      </c>
      <c r="BC854" s="34"/>
      <c r="BD854" s="622">
        <f>SUM(BB854,AX854,AT854,AP854,AL854,AH854,AD854,Z854,R854,N854,J854,V854,)</f>
        <v>0</v>
      </c>
      <c r="BE854" s="623"/>
      <c r="BF854" s="711"/>
      <c r="BG854" s="623"/>
      <c r="BH854" s="711"/>
      <c r="BI854" s="623"/>
      <c r="BJ854" s="622">
        <v>0</v>
      </c>
      <c r="BK854" s="623"/>
      <c r="BL854" s="622">
        <v>0</v>
      </c>
      <c r="BM854" s="131"/>
      <c r="BN854" s="622"/>
      <c r="BO854" s="409"/>
      <c r="BP854" s="717"/>
    </row>
    <row r="855" spans="1:68" x14ac:dyDescent="0.2">
      <c r="A855" s="170"/>
      <c r="B855" s="128"/>
      <c r="C855" s="41"/>
      <c r="D855" s="42"/>
      <c r="E855" s="42"/>
      <c r="F855" s="616"/>
      <c r="G855" s="617"/>
      <c r="H855" s="106"/>
      <c r="I855" s="618"/>
      <c r="J855" s="619">
        <f>I855*G855</f>
        <v>0</v>
      </c>
      <c r="K855" s="617"/>
      <c r="L855" s="249">
        <f>H855</f>
        <v>0</v>
      </c>
      <c r="M855" s="411"/>
      <c r="N855" s="214">
        <f>M855*K855</f>
        <v>0</v>
      </c>
      <c r="O855" s="213"/>
      <c r="P855" s="249">
        <f>L855</f>
        <v>0</v>
      </c>
      <c r="Q855" s="411"/>
      <c r="R855" s="214">
        <f>Q855*O855</f>
        <v>0</v>
      </c>
      <c r="S855" s="213"/>
      <c r="T855" s="249">
        <f>P855</f>
        <v>0</v>
      </c>
      <c r="U855" s="411"/>
      <c r="V855" s="214">
        <f>U855*S855</f>
        <v>0</v>
      </c>
      <c r="W855" s="213"/>
      <c r="X855" s="249">
        <f>T855</f>
        <v>0</v>
      </c>
      <c r="Y855" s="411"/>
      <c r="Z855" s="214">
        <f>Y855*W855</f>
        <v>0</v>
      </c>
      <c r="AA855" s="213"/>
      <c r="AB855" s="249">
        <f>X855</f>
        <v>0</v>
      </c>
      <c r="AC855" s="411"/>
      <c r="AD855" s="214">
        <f>AC855*AA855</f>
        <v>0</v>
      </c>
      <c r="AE855" s="213"/>
      <c r="AF855" s="249">
        <f>AB855</f>
        <v>0</v>
      </c>
      <c r="AG855" s="411"/>
      <c r="AH855" s="214">
        <f>AG855*AE855</f>
        <v>0</v>
      </c>
      <c r="AI855" s="213"/>
      <c r="AJ855" s="249">
        <f>AF855</f>
        <v>0</v>
      </c>
      <c r="AK855" s="411"/>
      <c r="AL855" s="214">
        <f>AK855*AI855</f>
        <v>0</v>
      </c>
      <c r="AM855" s="213"/>
      <c r="AN855" s="249">
        <f>AJ855</f>
        <v>0</v>
      </c>
      <c r="AO855" s="411"/>
      <c r="AP855" s="214">
        <f>AO855*AM855</f>
        <v>0</v>
      </c>
      <c r="AQ855" s="213"/>
      <c r="AR855" s="249">
        <f>AN855</f>
        <v>0</v>
      </c>
      <c r="AS855" s="411"/>
      <c r="AT855" s="214">
        <f>AS855*AQ855</f>
        <v>0</v>
      </c>
      <c r="AU855" s="213"/>
      <c r="AV855" s="249">
        <f>AR855</f>
        <v>0</v>
      </c>
      <c r="AW855" s="411"/>
      <c r="AX855" s="214">
        <f>AW855*AU855</f>
        <v>0</v>
      </c>
      <c r="AY855" s="213"/>
      <c r="AZ855" s="249">
        <f>AV855</f>
        <v>0</v>
      </c>
      <c r="BA855" s="618"/>
      <c r="BB855" s="620">
        <f>BA855*AY855</f>
        <v>0</v>
      </c>
      <c r="BC855" s="34"/>
      <c r="BD855" s="622">
        <f>SUM(BB855,AX855,AT855,AP855,AL855,AH855,AD855,Z855,R855,N855,J855,V855,)</f>
        <v>0</v>
      </c>
      <c r="BE855" s="623"/>
      <c r="BF855" s="622">
        <v>0</v>
      </c>
      <c r="BG855" s="623"/>
      <c r="BH855" s="622">
        <v>0</v>
      </c>
      <c r="BI855" s="623"/>
      <c r="BJ855" s="622">
        <v>0</v>
      </c>
      <c r="BK855" s="623"/>
      <c r="BL855" s="622">
        <v>0</v>
      </c>
      <c r="BM855" s="131"/>
      <c r="BN855" s="622"/>
      <c r="BO855" s="409"/>
      <c r="BP855" s="409"/>
    </row>
    <row r="856" spans="1:68" x14ac:dyDescent="0.2">
      <c r="A856" s="170"/>
      <c r="B856" s="128"/>
      <c r="C856" s="41"/>
      <c r="D856" s="42"/>
      <c r="E856" s="42"/>
      <c r="F856" s="616"/>
      <c r="G856" s="617"/>
      <c r="H856" s="106"/>
      <c r="I856" s="618"/>
      <c r="J856" s="619">
        <f>G856*I856</f>
        <v>0</v>
      </c>
      <c r="K856" s="617"/>
      <c r="L856" s="249">
        <f>H856</f>
        <v>0</v>
      </c>
      <c r="M856" s="411"/>
      <c r="N856" s="214">
        <f>M856*K856</f>
        <v>0</v>
      </c>
      <c r="O856" s="213"/>
      <c r="P856" s="249">
        <f>L856</f>
        <v>0</v>
      </c>
      <c r="Q856" s="411"/>
      <c r="R856" s="214">
        <f>Q856*O856</f>
        <v>0</v>
      </c>
      <c r="S856" s="213"/>
      <c r="T856" s="249">
        <f>P856</f>
        <v>0</v>
      </c>
      <c r="U856" s="411"/>
      <c r="V856" s="214">
        <f>U856*S856</f>
        <v>0</v>
      </c>
      <c r="W856" s="213"/>
      <c r="X856" s="249">
        <f>T856</f>
        <v>0</v>
      </c>
      <c r="Y856" s="411"/>
      <c r="Z856" s="214">
        <f>Y856*W856</f>
        <v>0</v>
      </c>
      <c r="AA856" s="213"/>
      <c r="AB856" s="249">
        <f>X856</f>
        <v>0</v>
      </c>
      <c r="AC856" s="411"/>
      <c r="AD856" s="214">
        <f>AC856*AA856</f>
        <v>0</v>
      </c>
      <c r="AE856" s="213"/>
      <c r="AF856" s="249">
        <f>AB856</f>
        <v>0</v>
      </c>
      <c r="AG856" s="411"/>
      <c r="AH856" s="214">
        <f>AG856*AE856</f>
        <v>0</v>
      </c>
      <c r="AI856" s="213"/>
      <c r="AJ856" s="249">
        <f>AF856</f>
        <v>0</v>
      </c>
      <c r="AK856" s="411"/>
      <c r="AL856" s="214">
        <f>AK856*AI856</f>
        <v>0</v>
      </c>
      <c r="AM856" s="213"/>
      <c r="AN856" s="249">
        <f>AJ856</f>
        <v>0</v>
      </c>
      <c r="AO856" s="411"/>
      <c r="AP856" s="214">
        <f>AO856*AM856</f>
        <v>0</v>
      </c>
      <c r="AQ856" s="213"/>
      <c r="AR856" s="249">
        <f>AN856</f>
        <v>0</v>
      </c>
      <c r="AS856" s="411"/>
      <c r="AT856" s="214">
        <f>AS856*AQ856</f>
        <v>0</v>
      </c>
      <c r="AU856" s="213"/>
      <c r="AV856" s="249">
        <f>AR856</f>
        <v>0</v>
      </c>
      <c r="AW856" s="411"/>
      <c r="AX856" s="214">
        <f>AW856*AU856</f>
        <v>0</v>
      </c>
      <c r="AY856" s="213"/>
      <c r="AZ856" s="249">
        <f>AV856</f>
        <v>0</v>
      </c>
      <c r="BA856" s="618"/>
      <c r="BB856" s="620">
        <f>AY856*BA856</f>
        <v>0</v>
      </c>
      <c r="BC856" s="34"/>
      <c r="BD856" s="622">
        <f>SUM(BB856,AX856,AT856,AP856,AL856,AH856,AD856,Z856,R856,N856,J856,V856,)</f>
        <v>0</v>
      </c>
      <c r="BE856" s="623"/>
      <c r="BF856" s="622">
        <v>0</v>
      </c>
      <c r="BG856" s="623"/>
      <c r="BH856" s="622">
        <v>0</v>
      </c>
      <c r="BI856" s="623"/>
      <c r="BJ856" s="622">
        <v>0</v>
      </c>
      <c r="BK856" s="623"/>
      <c r="BL856" s="622">
        <v>0</v>
      </c>
      <c r="BM856" s="131"/>
      <c r="BN856" s="622"/>
      <c r="BO856" s="409"/>
      <c r="BP856" s="409"/>
    </row>
    <row r="857" spans="1:68" x14ac:dyDescent="0.2">
      <c r="A857" s="170"/>
      <c r="B857" s="128"/>
      <c r="C857" s="48"/>
      <c r="D857" s="43"/>
      <c r="E857" s="43"/>
      <c r="F857" s="624"/>
      <c r="G857" s="581"/>
      <c r="H857" s="582"/>
      <c r="I857" s="104" t="s">
        <v>132</v>
      </c>
      <c r="J857" s="634">
        <f>SUM(J853:J856)</f>
        <v>760</v>
      </c>
      <c r="K857" s="581"/>
      <c r="L857" s="582"/>
      <c r="M857" s="104" t="s">
        <v>118</v>
      </c>
      <c r="N857" s="619">
        <f>SUM(N853:N856)</f>
        <v>760</v>
      </c>
      <c r="O857" s="581"/>
      <c r="P857" s="582"/>
      <c r="Q857" s="625" t="s">
        <v>119</v>
      </c>
      <c r="R857" s="619">
        <f>SUM(R853:R856)</f>
        <v>760</v>
      </c>
      <c r="S857" s="581"/>
      <c r="T857" s="582"/>
      <c r="U857" s="625" t="s">
        <v>120</v>
      </c>
      <c r="V857" s="619">
        <f>SUM(V853:V856)</f>
        <v>760</v>
      </c>
      <c r="W857" s="581"/>
      <c r="X857" s="582"/>
      <c r="Y857" s="625" t="s">
        <v>121</v>
      </c>
      <c r="Z857" s="619">
        <f>SUM(Z853:Z856)</f>
        <v>760</v>
      </c>
      <c r="AA857" s="581"/>
      <c r="AB857" s="582"/>
      <c r="AC857" s="625" t="s">
        <v>122</v>
      </c>
      <c r="AD857" s="619">
        <f>SUM(AD853:AD856)</f>
        <v>760</v>
      </c>
      <c r="AE857" s="581"/>
      <c r="AF857" s="582"/>
      <c r="AG857" s="625" t="s">
        <v>123</v>
      </c>
      <c r="AH857" s="619">
        <f>SUM(AH853:AH856)</f>
        <v>760</v>
      </c>
      <c r="AI857" s="581"/>
      <c r="AJ857" s="582"/>
      <c r="AK857" s="625" t="s">
        <v>124</v>
      </c>
      <c r="AL857" s="619">
        <f>SUM(AL853:AL856)</f>
        <v>760</v>
      </c>
      <c r="AM857" s="581"/>
      <c r="AN857" s="582"/>
      <c r="AO857" s="625" t="s">
        <v>125</v>
      </c>
      <c r="AP857" s="619">
        <f>SUM(AP853:AP856)</f>
        <v>760</v>
      </c>
      <c r="AQ857" s="581"/>
      <c r="AR857" s="582"/>
      <c r="AS857" s="625" t="s">
        <v>126</v>
      </c>
      <c r="AT857" s="619">
        <f>SUM(AT853:AT856)</f>
        <v>760</v>
      </c>
      <c r="AU857" s="581"/>
      <c r="AV857" s="582"/>
      <c r="AW857" s="625" t="s">
        <v>127</v>
      </c>
      <c r="AX857" s="619">
        <f>SUM(AX853:AX856)</f>
        <v>760</v>
      </c>
      <c r="AY857" s="581"/>
      <c r="AZ857" s="582"/>
      <c r="BA857" s="625" t="s">
        <v>128</v>
      </c>
      <c r="BB857" s="620">
        <f>SUM(BB853:BB856)</f>
        <v>760</v>
      </c>
      <c r="BC857" s="34"/>
      <c r="BD857" s="57">
        <f>SUM(BD853:BD856)</f>
        <v>9120</v>
      </c>
      <c r="BE857" s="608"/>
      <c r="BF857" s="57">
        <f>SUM(BF853:BF856)</f>
        <v>6104.31</v>
      </c>
      <c r="BG857" s="608"/>
      <c r="BH857" s="57">
        <f>SUM(BH853:BH856)</f>
        <v>3286.9361538461535</v>
      </c>
      <c r="BI857" s="608"/>
      <c r="BJ857" s="57">
        <f>SUM(BJ853:BJ856)</f>
        <v>9391.2461538461539</v>
      </c>
      <c r="BK857" s="608"/>
      <c r="BL857" s="57">
        <v>8799.9633333333331</v>
      </c>
      <c r="BM857" s="131"/>
      <c r="BN857" s="57">
        <f>SUM(BN853:BN856)</f>
        <v>9123.42</v>
      </c>
      <c r="BO857" s="409"/>
      <c r="BP857" s="15"/>
    </row>
    <row r="858" spans="1:68" s="27" customFormat="1" ht="5.0999999999999996" customHeight="1" x14ac:dyDescent="0.2">
      <c r="A858" s="170"/>
      <c r="B858" s="128"/>
      <c r="C858" s="32"/>
      <c r="F858" s="51"/>
      <c r="G858" s="226"/>
      <c r="H858" s="52"/>
      <c r="I858" s="154"/>
      <c r="J858" s="227"/>
      <c r="K858" s="226"/>
      <c r="L858" s="52"/>
      <c r="M858" s="154"/>
      <c r="N858" s="227"/>
      <c r="O858" s="226"/>
      <c r="P858" s="52"/>
      <c r="Q858" s="154"/>
      <c r="R858" s="227"/>
      <c r="S858" s="226"/>
      <c r="T858" s="52"/>
      <c r="U858" s="154"/>
      <c r="V858" s="227"/>
      <c r="W858" s="226"/>
      <c r="X858" s="52"/>
      <c r="Y858" s="154"/>
      <c r="Z858" s="227"/>
      <c r="AA858" s="226"/>
      <c r="AB858" s="52"/>
      <c r="AC858" s="154"/>
      <c r="AD858" s="227"/>
      <c r="AE858" s="226"/>
      <c r="AF858" s="52"/>
      <c r="AG858" s="154"/>
      <c r="AH858" s="227"/>
      <c r="AI858" s="226"/>
      <c r="AJ858" s="52"/>
      <c r="AK858" s="154"/>
      <c r="AL858" s="227"/>
      <c r="AM858" s="226"/>
      <c r="AN858" s="52"/>
      <c r="AO858" s="154"/>
      <c r="AP858" s="227"/>
      <c r="AQ858" s="226"/>
      <c r="AR858" s="52"/>
      <c r="AS858" s="154"/>
      <c r="AT858" s="227"/>
      <c r="AU858" s="226"/>
      <c r="AV858" s="52"/>
      <c r="AW858" s="154"/>
      <c r="AX858" s="227"/>
      <c r="AY858" s="226"/>
      <c r="AZ858" s="52"/>
      <c r="BA858" s="154"/>
      <c r="BB858" s="267"/>
      <c r="BC858" s="34"/>
      <c r="BD858" s="608"/>
      <c r="BE858" s="608"/>
      <c r="BF858" s="11"/>
      <c r="BG858" s="608"/>
      <c r="BH858" s="11"/>
      <c r="BI858" s="608"/>
      <c r="BJ858" s="608"/>
      <c r="BK858" s="608"/>
      <c r="BL858" s="608"/>
      <c r="BM858" s="131"/>
      <c r="BN858" s="608"/>
      <c r="BP858" s="35"/>
    </row>
    <row r="859" spans="1:68" x14ac:dyDescent="0.2">
      <c r="A859" s="170"/>
      <c r="B859" s="128"/>
      <c r="C859" s="614">
        <f>'General Fund Budget Summary'!A189</f>
        <v>63020</v>
      </c>
      <c r="D859" s="614"/>
      <c r="E859" s="614" t="str">
        <f>'General Fund Budget Summary'!C189</f>
        <v>Vehicle Maintenance &amp; Repair</v>
      </c>
      <c r="F859" s="616" t="s">
        <v>225</v>
      </c>
      <c r="G859" s="617">
        <v>1</v>
      </c>
      <c r="H859" s="105" t="s">
        <v>36</v>
      </c>
      <c r="I859" s="618">
        <v>300</v>
      </c>
      <c r="J859" s="619">
        <f>I859*G859</f>
        <v>300</v>
      </c>
      <c r="K859" s="617"/>
      <c r="L859" s="248" t="str">
        <f>H859</f>
        <v>Fire</v>
      </c>
      <c r="M859" s="410"/>
      <c r="N859" s="212">
        <f>M859*K859</f>
        <v>0</v>
      </c>
      <c r="O859" s="211"/>
      <c r="P859" s="248" t="str">
        <f>L859</f>
        <v>Fire</v>
      </c>
      <c r="Q859" s="410"/>
      <c r="R859" s="212">
        <f>Q859*O859</f>
        <v>0</v>
      </c>
      <c r="S859" s="211"/>
      <c r="T859" s="248" t="str">
        <f>P859</f>
        <v>Fire</v>
      </c>
      <c r="U859" s="410"/>
      <c r="V859" s="212">
        <f>U859*S859</f>
        <v>0</v>
      </c>
      <c r="W859" s="211"/>
      <c r="X859" s="248" t="str">
        <f>T859</f>
        <v>Fire</v>
      </c>
      <c r="Y859" s="410"/>
      <c r="Z859" s="212">
        <f>Y859*W859</f>
        <v>0</v>
      </c>
      <c r="AA859" s="211"/>
      <c r="AB859" s="248" t="str">
        <f>X859</f>
        <v>Fire</v>
      </c>
      <c r="AC859" s="410"/>
      <c r="AD859" s="212">
        <f>AC859*AA859</f>
        <v>0</v>
      </c>
      <c r="AE859" s="211"/>
      <c r="AF859" s="248" t="str">
        <f>AB859</f>
        <v>Fire</v>
      </c>
      <c r="AG859" s="410"/>
      <c r="AH859" s="212">
        <f>AG859*AE859</f>
        <v>0</v>
      </c>
      <c r="AI859" s="211"/>
      <c r="AJ859" s="248" t="str">
        <f>AF859</f>
        <v>Fire</v>
      </c>
      <c r="AK859" s="410"/>
      <c r="AL859" s="212">
        <f>AK859*AI859</f>
        <v>0</v>
      </c>
      <c r="AM859" s="211"/>
      <c r="AN859" s="248" t="str">
        <f>AJ859</f>
        <v>Fire</v>
      </c>
      <c r="AO859" s="410"/>
      <c r="AP859" s="212">
        <f>AO859*AM859</f>
        <v>0</v>
      </c>
      <c r="AQ859" s="211"/>
      <c r="AR859" s="248" t="str">
        <f>AN859</f>
        <v>Fire</v>
      </c>
      <c r="AS859" s="410"/>
      <c r="AT859" s="212">
        <f>AS859*AQ859</f>
        <v>0</v>
      </c>
      <c r="AU859" s="211"/>
      <c r="AV859" s="248" t="str">
        <f>AR859</f>
        <v>Fire</v>
      </c>
      <c r="AW859" s="410"/>
      <c r="AX859" s="212">
        <f>AW859*AU859</f>
        <v>0</v>
      </c>
      <c r="AY859" s="211"/>
      <c r="AZ859" s="248" t="str">
        <f>AV859</f>
        <v>Fire</v>
      </c>
      <c r="BA859" s="618"/>
      <c r="BB859" s="620">
        <f>BA859*AY859</f>
        <v>0</v>
      </c>
      <c r="BC859" s="34"/>
      <c r="BD859" s="621">
        <f>SUM(BB859,AX859,AT859,AP859,AL859,AH859,AD859,Z859,R859,N859,J859,V859,)</f>
        <v>300</v>
      </c>
      <c r="BE859" s="608"/>
      <c r="BF859" s="621">
        <v>46.02</v>
      </c>
      <c r="BG859" s="608"/>
      <c r="BH859" s="659">
        <f>BF859*0.35/0.65</f>
        <v>24.779999999999998</v>
      </c>
      <c r="BI859" s="608"/>
      <c r="BJ859" s="621">
        <f t="shared" ref="BJ859" si="1466">SUM(BF859,BH859)</f>
        <v>70.8</v>
      </c>
      <c r="BK859" s="608"/>
      <c r="BL859" s="621">
        <v>2000</v>
      </c>
      <c r="BM859" s="131"/>
      <c r="BN859" s="621">
        <v>172.62</v>
      </c>
      <c r="BO859" s="409"/>
      <c r="BP859" s="15"/>
    </row>
    <row r="860" spans="1:68" x14ac:dyDescent="0.2">
      <c r="A860" s="170"/>
      <c r="B860" s="128"/>
      <c r="C860" s="41"/>
      <c r="D860" s="42"/>
      <c r="E860" s="461"/>
      <c r="F860" s="616" t="s">
        <v>515</v>
      </c>
      <c r="G860" s="617">
        <v>1</v>
      </c>
      <c r="H860" s="591" t="s">
        <v>36</v>
      </c>
      <c r="I860" s="618">
        <v>300</v>
      </c>
      <c r="J860" s="619">
        <f>I860*G860</f>
        <v>300</v>
      </c>
      <c r="K860" s="617"/>
      <c r="L860" s="594" t="str">
        <f>H860</f>
        <v>Fire</v>
      </c>
      <c r="M860" s="592"/>
      <c r="N860" s="593">
        <f>M860*K860</f>
        <v>0</v>
      </c>
      <c r="O860" s="590"/>
      <c r="P860" s="594" t="str">
        <f>L860</f>
        <v>Fire</v>
      </c>
      <c r="Q860" s="592"/>
      <c r="R860" s="593">
        <f>Q860*O860</f>
        <v>0</v>
      </c>
      <c r="S860" s="590"/>
      <c r="T860" s="594" t="str">
        <f>P860</f>
        <v>Fire</v>
      </c>
      <c r="U860" s="592"/>
      <c r="V860" s="593">
        <f>U860*S860</f>
        <v>0</v>
      </c>
      <c r="W860" s="590"/>
      <c r="X860" s="594" t="str">
        <f>T860</f>
        <v>Fire</v>
      </c>
      <c r="Y860" s="592"/>
      <c r="Z860" s="593">
        <f>Y860*W860</f>
        <v>0</v>
      </c>
      <c r="AA860" s="590"/>
      <c r="AB860" s="594" t="str">
        <f>X860</f>
        <v>Fire</v>
      </c>
      <c r="AC860" s="592"/>
      <c r="AD860" s="593">
        <f>AC860*AA860</f>
        <v>0</v>
      </c>
      <c r="AE860" s="590"/>
      <c r="AF860" s="594" t="str">
        <f>AB860</f>
        <v>Fire</v>
      </c>
      <c r="AG860" s="592"/>
      <c r="AH860" s="593">
        <f>AG860*AE860</f>
        <v>0</v>
      </c>
      <c r="AI860" s="590"/>
      <c r="AJ860" s="594" t="str">
        <f>AF860</f>
        <v>Fire</v>
      </c>
      <c r="AK860" s="592"/>
      <c r="AL860" s="593">
        <f>AK860*AI860</f>
        <v>0</v>
      </c>
      <c r="AM860" s="590"/>
      <c r="AN860" s="594" t="str">
        <f>AJ860</f>
        <v>Fire</v>
      </c>
      <c r="AO860" s="592"/>
      <c r="AP860" s="593">
        <f>AO860*AM860</f>
        <v>0</v>
      </c>
      <c r="AQ860" s="590"/>
      <c r="AR860" s="594" t="str">
        <f>AN860</f>
        <v>Fire</v>
      </c>
      <c r="AS860" s="592"/>
      <c r="AT860" s="593">
        <f>AS860*AQ860</f>
        <v>0</v>
      </c>
      <c r="AU860" s="590"/>
      <c r="AV860" s="594" t="str">
        <f>AR860</f>
        <v>Fire</v>
      </c>
      <c r="AW860" s="592"/>
      <c r="AX860" s="593">
        <f>AW860*AU860</f>
        <v>0</v>
      </c>
      <c r="AY860" s="590"/>
      <c r="AZ860" s="594" t="str">
        <f>AV860</f>
        <v>Fire</v>
      </c>
      <c r="BA860" s="618"/>
      <c r="BB860" s="620">
        <f>BA860*AY860</f>
        <v>0</v>
      </c>
      <c r="BC860" s="34"/>
      <c r="BD860" s="622">
        <f>SUM(BB860,AX860,AT860,AP860,AL860,AH860,AD860,Z860,R860,N860,J860,V860,)</f>
        <v>300</v>
      </c>
      <c r="BE860" s="623"/>
      <c r="BF860" s="622">
        <v>0</v>
      </c>
      <c r="BG860" s="623"/>
      <c r="BH860" s="743">
        <v>0</v>
      </c>
      <c r="BI860" s="623"/>
      <c r="BJ860" s="622">
        <v>0</v>
      </c>
      <c r="BK860" s="623"/>
      <c r="BL860" s="622"/>
      <c r="BM860" s="131"/>
      <c r="BN860" s="622"/>
      <c r="BO860" s="409"/>
      <c r="BP860" s="15"/>
    </row>
    <row r="861" spans="1:68" x14ac:dyDescent="0.2">
      <c r="A861" s="170"/>
      <c r="B861" s="128"/>
      <c r="C861" s="41"/>
      <c r="D861" s="42"/>
      <c r="E861" s="42"/>
      <c r="F861" s="616"/>
      <c r="G861" s="617"/>
      <c r="H861" s="106"/>
      <c r="I861" s="618"/>
      <c r="J861" s="619">
        <f>I861*G861</f>
        <v>0</v>
      </c>
      <c r="K861" s="617"/>
      <c r="L861" s="249">
        <f>H861</f>
        <v>0</v>
      </c>
      <c r="M861" s="411"/>
      <c r="N861" s="214">
        <f>M861*K861</f>
        <v>0</v>
      </c>
      <c r="O861" s="213"/>
      <c r="P861" s="249">
        <f>L861</f>
        <v>0</v>
      </c>
      <c r="Q861" s="411"/>
      <c r="R861" s="214">
        <f>Q861*O861</f>
        <v>0</v>
      </c>
      <c r="S861" s="213"/>
      <c r="T861" s="249">
        <f>P861</f>
        <v>0</v>
      </c>
      <c r="U861" s="411"/>
      <c r="V861" s="214">
        <f>U861*S861</f>
        <v>0</v>
      </c>
      <c r="W861" s="213"/>
      <c r="X861" s="249">
        <f>T861</f>
        <v>0</v>
      </c>
      <c r="Y861" s="411"/>
      <c r="Z861" s="214">
        <f>Y861*W861</f>
        <v>0</v>
      </c>
      <c r="AA861" s="213"/>
      <c r="AB861" s="249">
        <f>X861</f>
        <v>0</v>
      </c>
      <c r="AC861" s="411"/>
      <c r="AD861" s="214">
        <f>AC861*AA861</f>
        <v>0</v>
      </c>
      <c r="AE861" s="213"/>
      <c r="AF861" s="249">
        <f>AB861</f>
        <v>0</v>
      </c>
      <c r="AG861" s="411"/>
      <c r="AH861" s="214">
        <f>AG861*AE861</f>
        <v>0</v>
      </c>
      <c r="AI861" s="213"/>
      <c r="AJ861" s="249">
        <f>AF861</f>
        <v>0</v>
      </c>
      <c r="AK861" s="411"/>
      <c r="AL861" s="214">
        <f>AK861*AI861</f>
        <v>0</v>
      </c>
      <c r="AM861" s="213"/>
      <c r="AN861" s="249">
        <f>AJ861</f>
        <v>0</v>
      </c>
      <c r="AO861" s="411"/>
      <c r="AP861" s="214">
        <f>AO861*AM861</f>
        <v>0</v>
      </c>
      <c r="AQ861" s="213"/>
      <c r="AR861" s="249">
        <f>AN861</f>
        <v>0</v>
      </c>
      <c r="AS861" s="411"/>
      <c r="AT861" s="214">
        <f>AS861*AQ861</f>
        <v>0</v>
      </c>
      <c r="AU861" s="213"/>
      <c r="AV861" s="249">
        <f>AR861</f>
        <v>0</v>
      </c>
      <c r="AW861" s="411"/>
      <c r="AX861" s="214">
        <f>AW861*AU861</f>
        <v>0</v>
      </c>
      <c r="AY861" s="213"/>
      <c r="AZ861" s="249">
        <f>AV861</f>
        <v>0</v>
      </c>
      <c r="BA861" s="618"/>
      <c r="BB861" s="620">
        <f>BA861*AY861</f>
        <v>0</v>
      </c>
      <c r="BC861" s="34"/>
      <c r="BD861" s="622">
        <f>SUM(BB861,AX861,AT861,AP861,AL861,AH861,AD861,Z861,R861,N861,J861,V861,)</f>
        <v>0</v>
      </c>
      <c r="BE861" s="623"/>
      <c r="BF861" s="622">
        <v>0</v>
      </c>
      <c r="BG861" s="623"/>
      <c r="BH861" s="743">
        <v>0</v>
      </c>
      <c r="BI861" s="623"/>
      <c r="BJ861" s="622">
        <v>0</v>
      </c>
      <c r="BK861" s="623"/>
      <c r="BL861" s="622">
        <v>0</v>
      </c>
      <c r="BM861" s="131"/>
      <c r="BN861" s="622"/>
      <c r="BO861" s="409"/>
      <c r="BP861" s="15"/>
    </row>
    <row r="862" spans="1:68" x14ac:dyDescent="0.2">
      <c r="A862" s="170"/>
      <c r="B862" s="128"/>
      <c r="C862" s="41"/>
      <c r="D862" s="42"/>
      <c r="E862" s="42"/>
      <c r="F862" s="616"/>
      <c r="G862" s="617"/>
      <c r="H862" s="106"/>
      <c r="I862" s="618"/>
      <c r="J862" s="619">
        <f>G862*I862</f>
        <v>0</v>
      </c>
      <c r="K862" s="617"/>
      <c r="L862" s="249">
        <f>H862</f>
        <v>0</v>
      </c>
      <c r="M862" s="411"/>
      <c r="N862" s="214">
        <f>M862*K862</f>
        <v>0</v>
      </c>
      <c r="O862" s="213"/>
      <c r="P862" s="249">
        <f>L862</f>
        <v>0</v>
      </c>
      <c r="Q862" s="411"/>
      <c r="R862" s="214">
        <f>Q862*O862</f>
        <v>0</v>
      </c>
      <c r="S862" s="213"/>
      <c r="T862" s="249">
        <f>P862</f>
        <v>0</v>
      </c>
      <c r="U862" s="411"/>
      <c r="V862" s="214">
        <f>U862*S862</f>
        <v>0</v>
      </c>
      <c r="W862" s="213"/>
      <c r="X862" s="249">
        <f>T862</f>
        <v>0</v>
      </c>
      <c r="Y862" s="411"/>
      <c r="Z862" s="214">
        <f>Y862*W862</f>
        <v>0</v>
      </c>
      <c r="AA862" s="213"/>
      <c r="AB862" s="249">
        <f>X862</f>
        <v>0</v>
      </c>
      <c r="AC862" s="411"/>
      <c r="AD862" s="214">
        <f>AC862*AA862</f>
        <v>0</v>
      </c>
      <c r="AE862" s="213"/>
      <c r="AF862" s="249">
        <f>AB862</f>
        <v>0</v>
      </c>
      <c r="AG862" s="411"/>
      <c r="AH862" s="214">
        <f>AG862*AE862</f>
        <v>0</v>
      </c>
      <c r="AI862" s="213"/>
      <c r="AJ862" s="249">
        <f>AF862</f>
        <v>0</v>
      </c>
      <c r="AK862" s="411"/>
      <c r="AL862" s="214">
        <f>AK862*AI862</f>
        <v>0</v>
      </c>
      <c r="AM862" s="213"/>
      <c r="AN862" s="249">
        <f>AJ862</f>
        <v>0</v>
      </c>
      <c r="AO862" s="411"/>
      <c r="AP862" s="214">
        <f>AO862*AM862</f>
        <v>0</v>
      </c>
      <c r="AQ862" s="213"/>
      <c r="AR862" s="249">
        <f>AN862</f>
        <v>0</v>
      </c>
      <c r="AS862" s="411"/>
      <c r="AT862" s="214">
        <f>AS862*AQ862</f>
        <v>0</v>
      </c>
      <c r="AU862" s="213"/>
      <c r="AV862" s="249">
        <f>AR862</f>
        <v>0</v>
      </c>
      <c r="AW862" s="411"/>
      <c r="AX862" s="214">
        <f>AW862*AU862</f>
        <v>0</v>
      </c>
      <c r="AY862" s="213"/>
      <c r="AZ862" s="249">
        <f>AV862</f>
        <v>0</v>
      </c>
      <c r="BA862" s="618"/>
      <c r="BB862" s="620">
        <f>AY862*BA862</f>
        <v>0</v>
      </c>
      <c r="BC862" s="34"/>
      <c r="BD862" s="622">
        <f>SUM(BB862,AX862,AT862,AP862,AL862,AH862,AD862,Z862,R862,N862,J862,V862,)</f>
        <v>0</v>
      </c>
      <c r="BE862" s="623"/>
      <c r="BF862" s="622">
        <v>0</v>
      </c>
      <c r="BG862" s="623"/>
      <c r="BH862" s="743">
        <v>0</v>
      </c>
      <c r="BI862" s="623"/>
      <c r="BJ862" s="622">
        <v>0</v>
      </c>
      <c r="BK862" s="623"/>
      <c r="BL862" s="622">
        <v>0</v>
      </c>
      <c r="BM862" s="131"/>
      <c r="BN862" s="622"/>
      <c r="BO862" s="409"/>
      <c r="BP862" s="15"/>
    </row>
    <row r="863" spans="1:68" x14ac:dyDescent="0.2">
      <c r="A863" s="170"/>
      <c r="B863" s="128"/>
      <c r="C863" s="48"/>
      <c r="D863" s="43"/>
      <c r="E863" s="43"/>
      <c r="F863" s="624"/>
      <c r="G863" s="581"/>
      <c r="H863" s="582"/>
      <c r="I863" s="104" t="s">
        <v>132</v>
      </c>
      <c r="J863" s="634">
        <f>SUM(J859:J862)</f>
        <v>600</v>
      </c>
      <c r="K863" s="581"/>
      <c r="L863" s="582"/>
      <c r="M863" s="104" t="s">
        <v>118</v>
      </c>
      <c r="N863" s="619">
        <f>SUM(N859:N862)</f>
        <v>0</v>
      </c>
      <c r="O863" s="581"/>
      <c r="P863" s="582"/>
      <c r="Q863" s="625" t="s">
        <v>119</v>
      </c>
      <c r="R863" s="619">
        <f>SUM(R859:R862)</f>
        <v>0</v>
      </c>
      <c r="S863" s="581"/>
      <c r="T863" s="582"/>
      <c r="U863" s="625" t="s">
        <v>120</v>
      </c>
      <c r="V863" s="619">
        <f>SUM(V859:V862)</f>
        <v>0</v>
      </c>
      <c r="W863" s="581"/>
      <c r="X863" s="582"/>
      <c r="Y863" s="625" t="s">
        <v>121</v>
      </c>
      <c r="Z863" s="619">
        <f>SUM(Z859:Z862)</f>
        <v>0</v>
      </c>
      <c r="AA863" s="581"/>
      <c r="AB863" s="582"/>
      <c r="AC863" s="625" t="s">
        <v>122</v>
      </c>
      <c r="AD863" s="619">
        <f>SUM(AD859:AD862)</f>
        <v>0</v>
      </c>
      <c r="AE863" s="581"/>
      <c r="AF863" s="582"/>
      <c r="AG863" s="625" t="s">
        <v>123</v>
      </c>
      <c r="AH863" s="619">
        <f>SUM(AH859:AH862)</f>
        <v>0</v>
      </c>
      <c r="AI863" s="581"/>
      <c r="AJ863" s="582"/>
      <c r="AK863" s="625" t="s">
        <v>124</v>
      </c>
      <c r="AL863" s="619">
        <f>SUM(AL859:AL862)</f>
        <v>0</v>
      </c>
      <c r="AM863" s="581"/>
      <c r="AN863" s="582"/>
      <c r="AO863" s="625" t="s">
        <v>125</v>
      </c>
      <c r="AP863" s="619">
        <f>SUM(AP859:AP862)</f>
        <v>0</v>
      </c>
      <c r="AQ863" s="581"/>
      <c r="AR863" s="582"/>
      <c r="AS863" s="625" t="s">
        <v>126</v>
      </c>
      <c r="AT863" s="619">
        <f>SUM(AT859:AT862)</f>
        <v>0</v>
      </c>
      <c r="AU863" s="581"/>
      <c r="AV863" s="582"/>
      <c r="AW863" s="625" t="s">
        <v>127</v>
      </c>
      <c r="AX863" s="619">
        <f>SUM(AX859:AX862)</f>
        <v>0</v>
      </c>
      <c r="AY863" s="581"/>
      <c r="AZ863" s="582"/>
      <c r="BA863" s="625" t="s">
        <v>128</v>
      </c>
      <c r="BB863" s="620">
        <f>SUM(BB859:BB862)</f>
        <v>0</v>
      </c>
      <c r="BC863" s="34"/>
      <c r="BD863" s="57">
        <f>SUM(BD859:BD862)</f>
        <v>600</v>
      </c>
      <c r="BE863" s="608"/>
      <c r="BF863" s="57">
        <f>SUM(BF859:BF862)</f>
        <v>46.02</v>
      </c>
      <c r="BG863" s="608"/>
      <c r="BH863" s="658">
        <f>SUM(BH859:BH862)</f>
        <v>24.779999999999998</v>
      </c>
      <c r="BI863" s="608"/>
      <c r="BJ863" s="57">
        <f t="shared" ref="BJ863" si="1467">SUM(BJ859:BJ862)</f>
        <v>70.8</v>
      </c>
      <c r="BK863" s="608"/>
      <c r="BL863" s="57">
        <v>2000</v>
      </c>
      <c r="BM863" s="131"/>
      <c r="BN863" s="57">
        <f>SUM(BN859:BN862)</f>
        <v>172.62</v>
      </c>
      <c r="BO863" s="409"/>
      <c r="BP863" s="15"/>
    </row>
    <row r="864" spans="1:68" s="27" customFormat="1" ht="5.0999999999999996" customHeight="1" x14ac:dyDescent="0.2">
      <c r="A864" s="170"/>
      <c r="B864" s="128"/>
      <c r="C864" s="32"/>
      <c r="F864" s="51"/>
      <c r="G864" s="226"/>
      <c r="H864" s="52"/>
      <c r="I864" s="154"/>
      <c r="J864" s="227"/>
      <c r="K864" s="226"/>
      <c r="L864" s="52"/>
      <c r="M864" s="154"/>
      <c r="N864" s="227"/>
      <c r="O864" s="226"/>
      <c r="P864" s="52"/>
      <c r="Q864" s="154"/>
      <c r="R864" s="227"/>
      <c r="S864" s="226"/>
      <c r="T864" s="52"/>
      <c r="U864" s="154"/>
      <c r="V864" s="227"/>
      <c r="W864" s="226"/>
      <c r="X864" s="52"/>
      <c r="Y864" s="154"/>
      <c r="Z864" s="227"/>
      <c r="AA864" s="226"/>
      <c r="AB864" s="52"/>
      <c r="AC864" s="154"/>
      <c r="AD864" s="227"/>
      <c r="AE864" s="226"/>
      <c r="AF864" s="52"/>
      <c r="AG864" s="154"/>
      <c r="AH864" s="227"/>
      <c r="AI864" s="226"/>
      <c r="AJ864" s="52"/>
      <c r="AK864" s="154"/>
      <c r="AL864" s="227"/>
      <c r="AM864" s="226"/>
      <c r="AN864" s="52"/>
      <c r="AO864" s="154"/>
      <c r="AP864" s="227"/>
      <c r="AQ864" s="226"/>
      <c r="AR864" s="52"/>
      <c r="AS864" s="154"/>
      <c r="AT864" s="227"/>
      <c r="AU864" s="226"/>
      <c r="AV864" s="52"/>
      <c r="AW864" s="154"/>
      <c r="AX864" s="227"/>
      <c r="AY864" s="226"/>
      <c r="AZ864" s="52"/>
      <c r="BA864" s="154"/>
      <c r="BB864" s="267"/>
      <c r="BC864" s="34"/>
      <c r="BD864" s="608"/>
      <c r="BE864" s="608"/>
      <c r="BF864" s="608"/>
      <c r="BG864" s="608"/>
      <c r="BH864" s="740"/>
      <c r="BI864" s="608"/>
      <c r="BJ864" s="608"/>
      <c r="BK864" s="608"/>
      <c r="BL864" s="608"/>
      <c r="BM864" s="131"/>
      <c r="BN864" s="608"/>
      <c r="BP864" s="35"/>
    </row>
    <row r="865" spans="1:68" x14ac:dyDescent="0.2">
      <c r="A865" s="170"/>
      <c r="B865" s="128"/>
      <c r="C865" s="614">
        <f>'General Fund Budget Summary'!A190</f>
        <v>63030</v>
      </c>
      <c r="D865" s="614"/>
      <c r="E865" s="614" t="str">
        <f>'General Fund Budget Summary'!C190</f>
        <v>Apparatus Repair &amp; Maintenance</v>
      </c>
      <c r="F865" s="616" t="s">
        <v>226</v>
      </c>
      <c r="G865" s="617">
        <v>3</v>
      </c>
      <c r="H865" s="105" t="s">
        <v>36</v>
      </c>
      <c r="I865" s="618">
        <v>590</v>
      </c>
      <c r="J865" s="619">
        <f>I865*G865</f>
        <v>1770</v>
      </c>
      <c r="K865" s="617"/>
      <c r="L865" s="248" t="str">
        <f>H865</f>
        <v>Fire</v>
      </c>
      <c r="M865" s="410"/>
      <c r="N865" s="212">
        <f>M865*K865</f>
        <v>0</v>
      </c>
      <c r="O865" s="211"/>
      <c r="P865" s="248" t="str">
        <f>L865</f>
        <v>Fire</v>
      </c>
      <c r="Q865" s="410"/>
      <c r="R865" s="212">
        <f>Q865*O865</f>
        <v>0</v>
      </c>
      <c r="S865" s="211"/>
      <c r="T865" s="248" t="str">
        <f>P865</f>
        <v>Fire</v>
      </c>
      <c r="U865" s="410"/>
      <c r="V865" s="212">
        <f>U865*S865</f>
        <v>0</v>
      </c>
      <c r="W865" s="211"/>
      <c r="X865" s="248" t="str">
        <f>T865</f>
        <v>Fire</v>
      </c>
      <c r="Y865" s="410"/>
      <c r="Z865" s="212">
        <f>Y865*W865</f>
        <v>0</v>
      </c>
      <c r="AA865" s="211"/>
      <c r="AB865" s="248" t="str">
        <f>X865</f>
        <v>Fire</v>
      </c>
      <c r="AC865" s="410"/>
      <c r="AD865" s="212">
        <f>AC865*AA865</f>
        <v>0</v>
      </c>
      <c r="AE865" s="211"/>
      <c r="AF865" s="248" t="str">
        <f>AB865</f>
        <v>Fire</v>
      </c>
      <c r="AG865" s="410"/>
      <c r="AH865" s="212">
        <f>AG865*AE865</f>
        <v>0</v>
      </c>
      <c r="AI865" s="211"/>
      <c r="AJ865" s="248" t="str">
        <f>AF865</f>
        <v>Fire</v>
      </c>
      <c r="AK865" s="410"/>
      <c r="AL865" s="212">
        <f>AK865*AI865</f>
        <v>0</v>
      </c>
      <c r="AM865" s="211"/>
      <c r="AN865" s="248" t="str">
        <f>AJ865</f>
        <v>Fire</v>
      </c>
      <c r="AO865" s="410"/>
      <c r="AP865" s="212">
        <f>AO865*AM865</f>
        <v>0</v>
      </c>
      <c r="AQ865" s="211"/>
      <c r="AR865" s="248" t="str">
        <f>AN865</f>
        <v>Fire</v>
      </c>
      <c r="AS865" s="410"/>
      <c r="AT865" s="212">
        <f>AS865*AQ865</f>
        <v>0</v>
      </c>
      <c r="AU865" s="211"/>
      <c r="AV865" s="248" t="str">
        <f>AR865</f>
        <v>Fire</v>
      </c>
      <c r="AW865" s="410"/>
      <c r="AX865" s="212">
        <f>AW865*AU865</f>
        <v>0</v>
      </c>
      <c r="AY865" s="211"/>
      <c r="AZ865" s="248" t="str">
        <f>AV865</f>
        <v>Fire</v>
      </c>
      <c r="BA865" s="618"/>
      <c r="BB865" s="620">
        <f>BA865*AY865</f>
        <v>0</v>
      </c>
      <c r="BC865" s="34"/>
      <c r="BD865" s="621">
        <f>SUM(BB865,AX865,AT865,AP865,AL865,AH865,AD865,Z865,R865,N865,J865,V865,)</f>
        <v>1770</v>
      </c>
      <c r="BE865" s="608"/>
      <c r="BF865" s="621">
        <v>17336.810000000001</v>
      </c>
      <c r="BG865" s="608"/>
      <c r="BH865" s="659">
        <f>BF865*0.35/0.65</f>
        <v>9335.2053846153849</v>
      </c>
      <c r="BI865" s="608"/>
      <c r="BJ865" s="621">
        <f t="shared" ref="BJ865" si="1468">SUM(BF865,BH865)</f>
        <v>26672.015384615384</v>
      </c>
      <c r="BK865" s="608"/>
      <c r="BL865" s="621">
        <v>27020</v>
      </c>
      <c r="BM865" s="131"/>
      <c r="BN865" s="621">
        <v>72950.52</v>
      </c>
      <c r="BO865" s="409"/>
      <c r="BP865" s="15"/>
    </row>
    <row r="866" spans="1:68" x14ac:dyDescent="0.2">
      <c r="A866" s="170"/>
      <c r="B866" s="128"/>
      <c r="C866" s="41"/>
      <c r="D866" s="42"/>
      <c r="E866" s="461"/>
      <c r="F866" s="616" t="s">
        <v>227</v>
      </c>
      <c r="G866" s="617">
        <v>1</v>
      </c>
      <c r="H866" s="105" t="s">
        <v>36</v>
      </c>
      <c r="I866" s="618">
        <v>1100</v>
      </c>
      <c r="J866" s="619">
        <f>I866*G866</f>
        <v>1100</v>
      </c>
      <c r="K866" s="617"/>
      <c r="L866" s="594" t="str">
        <f>H866</f>
        <v>Fire</v>
      </c>
      <c r="M866" s="592"/>
      <c r="N866" s="593">
        <f>M866*K866</f>
        <v>0</v>
      </c>
      <c r="O866" s="590"/>
      <c r="P866" s="594" t="str">
        <f>L866</f>
        <v>Fire</v>
      </c>
      <c r="Q866" s="592"/>
      <c r="R866" s="593">
        <f>Q866*O866</f>
        <v>0</v>
      </c>
      <c r="S866" s="590"/>
      <c r="T866" s="594" t="str">
        <f>P866</f>
        <v>Fire</v>
      </c>
      <c r="U866" s="592"/>
      <c r="V866" s="593">
        <f>U866*S866</f>
        <v>0</v>
      </c>
      <c r="W866" s="590"/>
      <c r="X866" s="594" t="str">
        <f>T866</f>
        <v>Fire</v>
      </c>
      <c r="Y866" s="592"/>
      <c r="Z866" s="593">
        <f>Y866*W866</f>
        <v>0</v>
      </c>
      <c r="AA866" s="590"/>
      <c r="AB866" s="594" t="str">
        <f>X866</f>
        <v>Fire</v>
      </c>
      <c r="AC866" s="592"/>
      <c r="AD866" s="593">
        <f>AC866*AA866</f>
        <v>0</v>
      </c>
      <c r="AE866" s="590"/>
      <c r="AF866" s="594" t="str">
        <f>AB866</f>
        <v>Fire</v>
      </c>
      <c r="AG866" s="592"/>
      <c r="AH866" s="593">
        <f>AG866*AE866</f>
        <v>0</v>
      </c>
      <c r="AI866" s="590"/>
      <c r="AJ866" s="594" t="str">
        <f>AF866</f>
        <v>Fire</v>
      </c>
      <c r="AK866" s="592"/>
      <c r="AL866" s="593">
        <f>AK866*AI866</f>
        <v>0</v>
      </c>
      <c r="AM866" s="590"/>
      <c r="AN866" s="594" t="str">
        <f>AJ866</f>
        <v>Fire</v>
      </c>
      <c r="AO866" s="592"/>
      <c r="AP866" s="593">
        <f>AO866*AM866</f>
        <v>0</v>
      </c>
      <c r="AQ866" s="590"/>
      <c r="AR866" s="594" t="str">
        <f>AN866</f>
        <v>Fire</v>
      </c>
      <c r="AS866" s="592"/>
      <c r="AT866" s="593">
        <f>AS866*AQ866</f>
        <v>0</v>
      </c>
      <c r="AU866" s="590"/>
      <c r="AV866" s="594" t="str">
        <f>AR866</f>
        <v>Fire</v>
      </c>
      <c r="AW866" s="592"/>
      <c r="AX866" s="593">
        <f>AW866*AU866</f>
        <v>0</v>
      </c>
      <c r="AY866" s="590"/>
      <c r="AZ866" s="594" t="str">
        <f>AV866</f>
        <v>Fire</v>
      </c>
      <c r="BA866" s="618"/>
      <c r="BB866" s="620">
        <f>BA866*AY866</f>
        <v>0</v>
      </c>
      <c r="BC866" s="34"/>
      <c r="BD866" s="622">
        <f>SUM(BB866,AX866,AT866,AP866,AL866,AH866,AD866,Z866,R866,N866,J866,V866,)</f>
        <v>1100</v>
      </c>
      <c r="BE866" s="623"/>
      <c r="BF866" s="722"/>
      <c r="BG866" s="623"/>
      <c r="BH866" s="722"/>
      <c r="BI866" s="623"/>
      <c r="BJ866" s="622">
        <v>0</v>
      </c>
      <c r="BK866" s="623"/>
      <c r="BL866" s="622"/>
      <c r="BM866" s="131"/>
      <c r="BN866" s="622"/>
      <c r="BO866" s="409"/>
      <c r="BP866" s="538"/>
    </row>
    <row r="867" spans="1:68" x14ac:dyDescent="0.2">
      <c r="A867" s="170"/>
      <c r="B867" s="128"/>
      <c r="C867" s="41"/>
      <c r="D867" s="42"/>
      <c r="E867" s="42"/>
      <c r="F867" s="616" t="s">
        <v>592</v>
      </c>
      <c r="G867" s="617">
        <v>1</v>
      </c>
      <c r="H867" s="105" t="s">
        <v>36</v>
      </c>
      <c r="I867" s="618">
        <v>645</v>
      </c>
      <c r="J867" s="619">
        <f>I867*G867</f>
        <v>645</v>
      </c>
      <c r="K867" s="617"/>
      <c r="L867" s="249" t="str">
        <f>H867</f>
        <v>Fire</v>
      </c>
      <c r="M867" s="411"/>
      <c r="N867" s="214">
        <f>M867*K867</f>
        <v>0</v>
      </c>
      <c r="O867" s="213"/>
      <c r="P867" s="249" t="str">
        <f>L867</f>
        <v>Fire</v>
      </c>
      <c r="Q867" s="411"/>
      <c r="R867" s="214">
        <f>Q867*O867</f>
        <v>0</v>
      </c>
      <c r="S867" s="213"/>
      <c r="T867" s="249" t="str">
        <f>P867</f>
        <v>Fire</v>
      </c>
      <c r="U867" s="411"/>
      <c r="V867" s="214">
        <f>U867*S867</f>
        <v>0</v>
      </c>
      <c r="W867" s="213"/>
      <c r="X867" s="249" t="str">
        <f>T867</f>
        <v>Fire</v>
      </c>
      <c r="Y867" s="411"/>
      <c r="Z867" s="214">
        <f>Y867*W867</f>
        <v>0</v>
      </c>
      <c r="AA867" s="213"/>
      <c r="AB867" s="249" t="str">
        <f>X867</f>
        <v>Fire</v>
      </c>
      <c r="AC867" s="411"/>
      <c r="AD867" s="214">
        <f>AC867*AA867</f>
        <v>0</v>
      </c>
      <c r="AE867" s="213"/>
      <c r="AF867" s="249" t="str">
        <f>AB867</f>
        <v>Fire</v>
      </c>
      <c r="AG867" s="411"/>
      <c r="AH867" s="214">
        <f>AG867*AE867</f>
        <v>0</v>
      </c>
      <c r="AI867" s="213"/>
      <c r="AJ867" s="249" t="str">
        <f>AF867</f>
        <v>Fire</v>
      </c>
      <c r="AK867" s="411"/>
      <c r="AL867" s="214">
        <f>AK867*AI867</f>
        <v>0</v>
      </c>
      <c r="AM867" s="213"/>
      <c r="AN867" s="249" t="str">
        <f>AJ867</f>
        <v>Fire</v>
      </c>
      <c r="AO867" s="411"/>
      <c r="AP867" s="214">
        <f>AO867*AM867</f>
        <v>0</v>
      </c>
      <c r="AQ867" s="213"/>
      <c r="AR867" s="249" t="str">
        <f>AN867</f>
        <v>Fire</v>
      </c>
      <c r="AS867" s="411"/>
      <c r="AT867" s="214">
        <f>AS867*AQ867</f>
        <v>0</v>
      </c>
      <c r="AU867" s="213"/>
      <c r="AV867" s="249" t="str">
        <f>AR867</f>
        <v>Fire</v>
      </c>
      <c r="AW867" s="411"/>
      <c r="AX867" s="214">
        <f>AW867*AU867</f>
        <v>0</v>
      </c>
      <c r="AY867" s="213"/>
      <c r="AZ867" s="249" t="str">
        <f>AV867</f>
        <v>Fire</v>
      </c>
      <c r="BA867" s="618"/>
      <c r="BB867" s="620">
        <f>BA867*AY867</f>
        <v>0</v>
      </c>
      <c r="BC867" s="34"/>
      <c r="BD867" s="622">
        <f>SUM(BB867,AX867,AT867,AP867,AL867,AH867,AD867,Z867,R867,N867,J867,V867,)</f>
        <v>645</v>
      </c>
      <c r="BE867" s="623"/>
      <c r="BF867" s="622"/>
      <c r="BG867" s="623"/>
      <c r="BH867" s="622"/>
      <c r="BI867" s="623"/>
      <c r="BJ867" s="622">
        <v>0</v>
      </c>
      <c r="BK867" s="623"/>
      <c r="BL867" s="622"/>
      <c r="BM867" s="131"/>
      <c r="BN867" s="622"/>
      <c r="BO867" s="409"/>
      <c r="BP867" s="409"/>
    </row>
    <row r="868" spans="1:68" x14ac:dyDescent="0.2">
      <c r="A868" s="170"/>
      <c r="B868" s="128"/>
      <c r="C868" s="41"/>
      <c r="D868" s="42"/>
      <c r="E868" s="42"/>
      <c r="F868" s="616" t="s">
        <v>228</v>
      </c>
      <c r="G868" s="617">
        <v>10</v>
      </c>
      <c r="H868" s="106" t="s">
        <v>36</v>
      </c>
      <c r="I868" s="618">
        <v>3500</v>
      </c>
      <c r="J868" s="619">
        <f>G868*I868</f>
        <v>35000</v>
      </c>
      <c r="K868" s="617"/>
      <c r="L868" s="249" t="str">
        <f>H868</f>
        <v>Fire</v>
      </c>
      <c r="M868" s="411"/>
      <c r="N868" s="214">
        <f>M868*K868</f>
        <v>0</v>
      </c>
      <c r="O868" s="213"/>
      <c r="P868" s="249" t="str">
        <f>L868</f>
        <v>Fire</v>
      </c>
      <c r="Q868" s="411"/>
      <c r="R868" s="214">
        <f>Q868*O868</f>
        <v>0</v>
      </c>
      <c r="S868" s="213"/>
      <c r="T868" s="249" t="str">
        <f>P868</f>
        <v>Fire</v>
      </c>
      <c r="U868" s="411"/>
      <c r="V868" s="214">
        <f>U868*S868</f>
        <v>0</v>
      </c>
      <c r="W868" s="213"/>
      <c r="X868" s="249" t="str">
        <f>T868</f>
        <v>Fire</v>
      </c>
      <c r="Y868" s="411"/>
      <c r="Z868" s="214">
        <f>Y868*W868</f>
        <v>0</v>
      </c>
      <c r="AA868" s="213"/>
      <c r="AB868" s="249" t="str">
        <f>X868</f>
        <v>Fire</v>
      </c>
      <c r="AC868" s="411"/>
      <c r="AD868" s="214">
        <f>AC868*AA868</f>
        <v>0</v>
      </c>
      <c r="AE868" s="213"/>
      <c r="AF868" s="249" t="str">
        <f>AB868</f>
        <v>Fire</v>
      </c>
      <c r="AG868" s="411"/>
      <c r="AH868" s="214">
        <f>AG868*AE868</f>
        <v>0</v>
      </c>
      <c r="AI868" s="213"/>
      <c r="AJ868" s="249" t="str">
        <f>AF868</f>
        <v>Fire</v>
      </c>
      <c r="AK868" s="411"/>
      <c r="AL868" s="214">
        <f>AK868*AI868</f>
        <v>0</v>
      </c>
      <c r="AM868" s="213"/>
      <c r="AN868" s="249" t="str">
        <f>AJ868</f>
        <v>Fire</v>
      </c>
      <c r="AO868" s="411"/>
      <c r="AP868" s="214">
        <f>AO868*AM868</f>
        <v>0</v>
      </c>
      <c r="AQ868" s="213"/>
      <c r="AR868" s="249" t="str">
        <f>AN868</f>
        <v>Fire</v>
      </c>
      <c r="AS868" s="411"/>
      <c r="AT868" s="214">
        <f>AS868*AQ868</f>
        <v>0</v>
      </c>
      <c r="AU868" s="213"/>
      <c r="AV868" s="249" t="str">
        <f>AR868</f>
        <v>Fire</v>
      </c>
      <c r="AW868" s="411"/>
      <c r="AX868" s="214">
        <f>AW868*AU868</f>
        <v>0</v>
      </c>
      <c r="AY868" s="213"/>
      <c r="AZ868" s="249" t="str">
        <f>AV868</f>
        <v>Fire</v>
      </c>
      <c r="BA868" s="618"/>
      <c r="BB868" s="620">
        <f>AY868*BA868</f>
        <v>0</v>
      </c>
      <c r="BC868" s="34"/>
      <c r="BD868" s="622">
        <f>SUM(BB868,AX868,AT868,AP868,AL868,AH868,AD868,Z868,R868,N868,J868,V868,)</f>
        <v>35000</v>
      </c>
      <c r="BE868" s="623"/>
      <c r="BF868" s="622">
        <v>0</v>
      </c>
      <c r="BG868" s="623"/>
      <c r="BH868" s="622">
        <v>0</v>
      </c>
      <c r="BI868" s="623"/>
      <c r="BJ868" s="622">
        <v>0</v>
      </c>
      <c r="BK868" s="623"/>
      <c r="BL868" s="622">
        <v>0</v>
      </c>
      <c r="BM868" s="131"/>
      <c r="BN868" s="622"/>
      <c r="BO868" s="409"/>
      <c r="BP868" s="409"/>
    </row>
    <row r="869" spans="1:68" x14ac:dyDescent="0.2">
      <c r="A869" s="170"/>
      <c r="B869" s="128"/>
      <c r="C869" s="48"/>
      <c r="D869" s="43"/>
      <c r="E869" s="43"/>
      <c r="F869" s="624"/>
      <c r="G869" s="581"/>
      <c r="H869" s="582"/>
      <c r="I869" s="104" t="s">
        <v>132</v>
      </c>
      <c r="J869" s="634">
        <f>SUM(J865:J868)</f>
        <v>38515</v>
      </c>
      <c r="K869" s="581"/>
      <c r="L869" s="582"/>
      <c r="M869" s="104" t="s">
        <v>118</v>
      </c>
      <c r="N869" s="619">
        <f>SUM(N865:N868)</f>
        <v>0</v>
      </c>
      <c r="O869" s="581"/>
      <c r="P869" s="582"/>
      <c r="Q869" s="625" t="s">
        <v>119</v>
      </c>
      <c r="R869" s="619">
        <f>SUM(R865:R868)</f>
        <v>0</v>
      </c>
      <c r="S869" s="581"/>
      <c r="T869" s="582"/>
      <c r="U869" s="625" t="s">
        <v>120</v>
      </c>
      <c r="V869" s="619">
        <f>SUM(V865:V868)</f>
        <v>0</v>
      </c>
      <c r="W869" s="581"/>
      <c r="X869" s="582"/>
      <c r="Y869" s="625" t="s">
        <v>121</v>
      </c>
      <c r="Z869" s="619">
        <f>SUM(Z865:Z868)</f>
        <v>0</v>
      </c>
      <c r="AA869" s="581"/>
      <c r="AB869" s="582"/>
      <c r="AC869" s="625" t="s">
        <v>122</v>
      </c>
      <c r="AD869" s="619">
        <f>SUM(AD865:AD868)</f>
        <v>0</v>
      </c>
      <c r="AE869" s="581"/>
      <c r="AF869" s="582"/>
      <c r="AG869" s="625" t="s">
        <v>123</v>
      </c>
      <c r="AH869" s="619">
        <f>SUM(AH865:AH868)</f>
        <v>0</v>
      </c>
      <c r="AI869" s="581"/>
      <c r="AJ869" s="582"/>
      <c r="AK869" s="625" t="s">
        <v>124</v>
      </c>
      <c r="AL869" s="619">
        <f>SUM(AL865:AL868)</f>
        <v>0</v>
      </c>
      <c r="AM869" s="581"/>
      <c r="AN869" s="582"/>
      <c r="AO869" s="625" t="s">
        <v>125</v>
      </c>
      <c r="AP869" s="619">
        <f>SUM(AP865:AP868)</f>
        <v>0</v>
      </c>
      <c r="AQ869" s="581"/>
      <c r="AR869" s="582"/>
      <c r="AS869" s="625" t="s">
        <v>126</v>
      </c>
      <c r="AT869" s="619">
        <f>SUM(AT865:AT868)</f>
        <v>0</v>
      </c>
      <c r="AU869" s="581"/>
      <c r="AV869" s="582"/>
      <c r="AW869" s="625" t="s">
        <v>127</v>
      </c>
      <c r="AX869" s="619">
        <f>SUM(AX865:AX868)</f>
        <v>0</v>
      </c>
      <c r="AY869" s="581"/>
      <c r="AZ869" s="582"/>
      <c r="BA869" s="625" t="s">
        <v>128</v>
      </c>
      <c r="BB869" s="620">
        <f>SUM(BB865:BB868)</f>
        <v>0</v>
      </c>
      <c r="BC869" s="34"/>
      <c r="BD869" s="57">
        <f>SUM(BD865:BD868)</f>
        <v>38515</v>
      </c>
      <c r="BE869" s="608"/>
      <c r="BF869" s="57">
        <f>SUM(BF865:BF868)</f>
        <v>17336.810000000001</v>
      </c>
      <c r="BG869" s="608"/>
      <c r="BH869" s="57">
        <f>SUM(BH865:BH868)</f>
        <v>9335.2053846153849</v>
      </c>
      <c r="BI869" s="608"/>
      <c r="BJ869" s="57">
        <f t="shared" ref="BJ869" si="1469">SUM(BJ865:BJ868)</f>
        <v>26672.015384615384</v>
      </c>
      <c r="BK869" s="608"/>
      <c r="BL869" s="57">
        <v>27020</v>
      </c>
      <c r="BM869" s="131"/>
      <c r="BN869" s="57">
        <f>SUM(BN865:BN868)</f>
        <v>72950.52</v>
      </c>
      <c r="BO869" s="409"/>
      <c r="BP869" s="409"/>
    </row>
    <row r="870" spans="1:68" s="27" customFormat="1" ht="5.0999999999999996" customHeight="1" x14ac:dyDescent="0.2">
      <c r="A870" s="170"/>
      <c r="B870" s="128"/>
      <c r="C870" s="32"/>
      <c r="F870" s="51"/>
      <c r="G870" s="226"/>
      <c r="H870" s="52"/>
      <c r="I870" s="154"/>
      <c r="J870" s="227"/>
      <c r="K870" s="226"/>
      <c r="L870" s="52"/>
      <c r="M870" s="154"/>
      <c r="N870" s="227"/>
      <c r="O870" s="226"/>
      <c r="P870" s="52"/>
      <c r="Q870" s="154"/>
      <c r="R870" s="227"/>
      <c r="S870" s="226"/>
      <c r="T870" s="52"/>
      <c r="U870" s="154"/>
      <c r="V870" s="227"/>
      <c r="W870" s="226"/>
      <c r="X870" s="52"/>
      <c r="Y870" s="154"/>
      <c r="Z870" s="227"/>
      <c r="AA870" s="226"/>
      <c r="AB870" s="52"/>
      <c r="AC870" s="154"/>
      <c r="AD870" s="227"/>
      <c r="AE870" s="226"/>
      <c r="AF870" s="52"/>
      <c r="AG870" s="154"/>
      <c r="AH870" s="227"/>
      <c r="AI870" s="226"/>
      <c r="AJ870" s="52"/>
      <c r="AK870" s="154"/>
      <c r="AL870" s="227"/>
      <c r="AM870" s="226"/>
      <c r="AN870" s="52"/>
      <c r="AO870" s="154"/>
      <c r="AP870" s="227"/>
      <c r="AQ870" s="226"/>
      <c r="AR870" s="52"/>
      <c r="AS870" s="154"/>
      <c r="AT870" s="227"/>
      <c r="AU870" s="226"/>
      <c r="AV870" s="52"/>
      <c r="AW870" s="154"/>
      <c r="AX870" s="227"/>
      <c r="AY870" s="226"/>
      <c r="AZ870" s="52"/>
      <c r="BA870" s="154"/>
      <c r="BB870" s="267"/>
      <c r="BC870" s="34"/>
      <c r="BD870" s="608"/>
      <c r="BE870" s="608"/>
      <c r="BF870" s="608"/>
      <c r="BG870" s="608"/>
      <c r="BH870" s="608"/>
      <c r="BI870" s="608"/>
      <c r="BJ870" s="608"/>
      <c r="BK870" s="608"/>
      <c r="BL870" s="608"/>
      <c r="BM870" s="131"/>
      <c r="BN870" s="608"/>
    </row>
    <row r="871" spans="1:68" x14ac:dyDescent="0.2">
      <c r="A871" s="170"/>
      <c r="B871" s="128"/>
      <c r="C871" s="614">
        <f>'General Fund Budget Summary'!A191</f>
        <v>63040</v>
      </c>
      <c r="D871" s="614"/>
      <c r="E871" s="614" t="str">
        <f>'General Fund Budget Summary'!C191</f>
        <v>Apparatus &amp; Vehicle Supplies</v>
      </c>
      <c r="F871" s="616"/>
      <c r="G871" s="617">
        <v>1</v>
      </c>
      <c r="H871" s="105" t="s">
        <v>36</v>
      </c>
      <c r="I871" s="618">
        <v>300</v>
      </c>
      <c r="J871" s="619">
        <f>I871*G871</f>
        <v>300</v>
      </c>
      <c r="K871" s="617"/>
      <c r="L871" s="248" t="str">
        <f>H871</f>
        <v>Fire</v>
      </c>
      <c r="M871" s="410"/>
      <c r="N871" s="212">
        <f>M871*K871</f>
        <v>0</v>
      </c>
      <c r="O871" s="211"/>
      <c r="P871" s="248" t="str">
        <f>L871</f>
        <v>Fire</v>
      </c>
      <c r="Q871" s="410"/>
      <c r="R871" s="212">
        <f>Q871*O871</f>
        <v>0</v>
      </c>
      <c r="S871" s="211"/>
      <c r="T871" s="248" t="str">
        <f>P871</f>
        <v>Fire</v>
      </c>
      <c r="U871" s="410"/>
      <c r="V871" s="212">
        <f>U871*S871</f>
        <v>0</v>
      </c>
      <c r="W871" s="211"/>
      <c r="X871" s="248" t="str">
        <f>T871</f>
        <v>Fire</v>
      </c>
      <c r="Y871" s="410"/>
      <c r="Z871" s="212">
        <f>Y871*W871</f>
        <v>0</v>
      </c>
      <c r="AA871" s="211"/>
      <c r="AB871" s="248" t="str">
        <f>X871</f>
        <v>Fire</v>
      </c>
      <c r="AC871" s="410"/>
      <c r="AD871" s="212">
        <f>AC871*AA871</f>
        <v>0</v>
      </c>
      <c r="AE871" s="211"/>
      <c r="AF871" s="248" t="str">
        <f>AB871</f>
        <v>Fire</v>
      </c>
      <c r="AG871" s="410"/>
      <c r="AH871" s="212">
        <f>AG871*AE871</f>
        <v>0</v>
      </c>
      <c r="AI871" s="211"/>
      <c r="AJ871" s="248" t="str">
        <f>AF871</f>
        <v>Fire</v>
      </c>
      <c r="AK871" s="410"/>
      <c r="AL871" s="212">
        <f>AK871*AI871</f>
        <v>0</v>
      </c>
      <c r="AM871" s="211">
        <v>1</v>
      </c>
      <c r="AN871" s="248" t="str">
        <f>AJ871</f>
        <v>Fire</v>
      </c>
      <c r="AO871" s="410"/>
      <c r="AP871" s="212">
        <f>AO871*AM871</f>
        <v>0</v>
      </c>
      <c r="AQ871" s="211"/>
      <c r="AR871" s="248" t="str">
        <f>AN871</f>
        <v>Fire</v>
      </c>
      <c r="AS871" s="410"/>
      <c r="AT871" s="212">
        <f>AS871*AQ871</f>
        <v>0</v>
      </c>
      <c r="AU871" s="211"/>
      <c r="AV871" s="248" t="str">
        <f>AR871</f>
        <v>Fire</v>
      </c>
      <c r="AW871" s="410"/>
      <c r="AX871" s="212">
        <f>AW871*AU871</f>
        <v>0</v>
      </c>
      <c r="AY871" s="211"/>
      <c r="AZ871" s="248" t="str">
        <f>AV871</f>
        <v>Fire</v>
      </c>
      <c r="BA871" s="618"/>
      <c r="BB871" s="620">
        <f>BA871*AY871</f>
        <v>0</v>
      </c>
      <c r="BC871" s="34"/>
      <c r="BD871" s="621">
        <f>SUM(BB871,AX871,AT871,AP871,AL871,AH871,AD871,Z871,R871,N871,J871,V871,)</f>
        <v>300</v>
      </c>
      <c r="BE871" s="608"/>
      <c r="BF871" s="621">
        <v>6.08</v>
      </c>
      <c r="BG871" s="608"/>
      <c r="BH871" s="621">
        <v>140</v>
      </c>
      <c r="BI871" s="608"/>
      <c r="BJ871" s="621">
        <f t="shared" ref="BJ871" si="1470">SUM(BF871,BH871)</f>
        <v>146.08000000000001</v>
      </c>
      <c r="BK871" s="608"/>
      <c r="BL871" s="621">
        <v>300</v>
      </c>
      <c r="BM871" s="131"/>
      <c r="BN871" s="621">
        <v>276.66000000000003</v>
      </c>
    </row>
    <row r="872" spans="1:68" x14ac:dyDescent="0.2">
      <c r="A872" s="170"/>
      <c r="B872" s="128"/>
      <c r="C872" s="41"/>
      <c r="D872" s="42"/>
      <c r="E872" s="461"/>
      <c r="F872" s="616"/>
      <c r="G872" s="617"/>
      <c r="H872" s="591"/>
      <c r="I872" s="618"/>
      <c r="J872" s="619"/>
      <c r="K872" s="617"/>
      <c r="L872" s="594">
        <f>H872</f>
        <v>0</v>
      </c>
      <c r="M872" s="592"/>
      <c r="N872" s="593">
        <f>M872*K872</f>
        <v>0</v>
      </c>
      <c r="O872" s="590"/>
      <c r="P872" s="594">
        <f>L872</f>
        <v>0</v>
      </c>
      <c r="Q872" s="592"/>
      <c r="R872" s="593">
        <f>Q872*O872</f>
        <v>0</v>
      </c>
      <c r="S872" s="590"/>
      <c r="T872" s="594">
        <f>P872</f>
        <v>0</v>
      </c>
      <c r="U872" s="592"/>
      <c r="V872" s="593">
        <f>U872*S872</f>
        <v>0</v>
      </c>
      <c r="W872" s="590"/>
      <c r="X872" s="594">
        <f>T872</f>
        <v>0</v>
      </c>
      <c r="Y872" s="592"/>
      <c r="Z872" s="593">
        <f>Y872*W872</f>
        <v>0</v>
      </c>
      <c r="AA872" s="590"/>
      <c r="AB872" s="594">
        <f>X872</f>
        <v>0</v>
      </c>
      <c r="AC872" s="592"/>
      <c r="AD872" s="593">
        <f>AC872*AA872</f>
        <v>0</v>
      </c>
      <c r="AE872" s="590"/>
      <c r="AF872" s="594">
        <f>AB872</f>
        <v>0</v>
      </c>
      <c r="AG872" s="592"/>
      <c r="AH872" s="593">
        <f>AG872*AE872</f>
        <v>0</v>
      </c>
      <c r="AI872" s="590"/>
      <c r="AJ872" s="594">
        <f>AF872</f>
        <v>0</v>
      </c>
      <c r="AK872" s="592"/>
      <c r="AL872" s="593">
        <f>AK872*AI872</f>
        <v>0</v>
      </c>
      <c r="AM872" s="590"/>
      <c r="AN872" s="594">
        <f>AJ872</f>
        <v>0</v>
      </c>
      <c r="AO872" s="592"/>
      <c r="AP872" s="593">
        <f>AO872*AM872</f>
        <v>0</v>
      </c>
      <c r="AQ872" s="590"/>
      <c r="AR872" s="594">
        <f>AN872</f>
        <v>0</v>
      </c>
      <c r="AS872" s="592"/>
      <c r="AT872" s="593">
        <f>AS872*AQ872</f>
        <v>0</v>
      </c>
      <c r="AU872" s="590"/>
      <c r="AV872" s="594">
        <f>AR872</f>
        <v>0</v>
      </c>
      <c r="AW872" s="592"/>
      <c r="AX872" s="593">
        <f>AW872*AU872</f>
        <v>0</v>
      </c>
      <c r="AY872" s="590"/>
      <c r="AZ872" s="594">
        <f>AV872</f>
        <v>0</v>
      </c>
      <c r="BA872" s="618"/>
      <c r="BB872" s="620">
        <f>BA872*AY872</f>
        <v>0</v>
      </c>
      <c r="BC872" s="34"/>
      <c r="BD872" s="622">
        <f>SUM(BB872,AX872,AT872,AP872,AL872,AH872,AD872,Z872,R872,N872,J872,V872,)</f>
        <v>0</v>
      </c>
      <c r="BE872" s="623"/>
      <c r="BF872" s="711"/>
      <c r="BG872" s="623"/>
      <c r="BH872" s="711"/>
      <c r="BI872" s="623"/>
      <c r="BJ872" s="622">
        <v>0</v>
      </c>
      <c r="BK872" s="623"/>
      <c r="BL872" s="622">
        <v>0</v>
      </c>
      <c r="BM872" s="131"/>
      <c r="BN872" s="622"/>
      <c r="BP872" s="717"/>
    </row>
    <row r="873" spans="1:68" x14ac:dyDescent="0.2">
      <c r="A873" s="170"/>
      <c r="B873" s="128"/>
      <c r="C873" s="41"/>
      <c r="D873" s="42"/>
      <c r="E873" s="42"/>
      <c r="F873" s="616"/>
      <c r="G873" s="617"/>
      <c r="H873" s="106"/>
      <c r="I873" s="618"/>
      <c r="J873" s="619">
        <f>I873*G873</f>
        <v>0</v>
      </c>
      <c r="K873" s="617"/>
      <c r="L873" s="249">
        <f>H873</f>
        <v>0</v>
      </c>
      <c r="M873" s="411"/>
      <c r="N873" s="214">
        <f>M873*K873</f>
        <v>0</v>
      </c>
      <c r="O873" s="213"/>
      <c r="P873" s="249">
        <f>L873</f>
        <v>0</v>
      </c>
      <c r="Q873" s="411"/>
      <c r="R873" s="214">
        <f>Q873*O873</f>
        <v>0</v>
      </c>
      <c r="S873" s="213"/>
      <c r="T873" s="249">
        <f>P873</f>
        <v>0</v>
      </c>
      <c r="U873" s="411"/>
      <c r="V873" s="214">
        <f>U873*S873</f>
        <v>0</v>
      </c>
      <c r="W873" s="213"/>
      <c r="X873" s="249">
        <f>T873</f>
        <v>0</v>
      </c>
      <c r="Y873" s="411"/>
      <c r="Z873" s="214">
        <f>Y873*W873</f>
        <v>0</v>
      </c>
      <c r="AA873" s="213"/>
      <c r="AB873" s="249">
        <f>X873</f>
        <v>0</v>
      </c>
      <c r="AC873" s="411"/>
      <c r="AD873" s="214">
        <f>AC873*AA873</f>
        <v>0</v>
      </c>
      <c r="AE873" s="213"/>
      <c r="AF873" s="249">
        <f>AB873</f>
        <v>0</v>
      </c>
      <c r="AG873" s="411"/>
      <c r="AH873" s="214">
        <f>AG873*AE873</f>
        <v>0</v>
      </c>
      <c r="AI873" s="213"/>
      <c r="AJ873" s="249">
        <f>AF873</f>
        <v>0</v>
      </c>
      <c r="AK873" s="411"/>
      <c r="AL873" s="214">
        <f>AK873*AI873</f>
        <v>0</v>
      </c>
      <c r="AM873" s="213"/>
      <c r="AN873" s="249">
        <f>AJ873</f>
        <v>0</v>
      </c>
      <c r="AO873" s="411"/>
      <c r="AP873" s="214">
        <f>AO873*AM873</f>
        <v>0</v>
      </c>
      <c r="AQ873" s="213"/>
      <c r="AR873" s="249">
        <f>AN873</f>
        <v>0</v>
      </c>
      <c r="AS873" s="411"/>
      <c r="AT873" s="214">
        <f>AS873*AQ873</f>
        <v>0</v>
      </c>
      <c r="AU873" s="213"/>
      <c r="AV873" s="249">
        <f>AR873</f>
        <v>0</v>
      </c>
      <c r="AW873" s="411"/>
      <c r="AX873" s="214">
        <f>AW873*AU873</f>
        <v>0</v>
      </c>
      <c r="AY873" s="213"/>
      <c r="AZ873" s="249">
        <f>AV873</f>
        <v>0</v>
      </c>
      <c r="BA873" s="618"/>
      <c r="BB873" s="620">
        <f>BA873*AY873</f>
        <v>0</v>
      </c>
      <c r="BC873" s="34"/>
      <c r="BD873" s="622">
        <f>SUM(BB873,AX873,AT873,AP873,AL873,AH873,AD873,Z873,R873,N873,J873,V873,)</f>
        <v>0</v>
      </c>
      <c r="BE873" s="623"/>
      <c r="BF873" s="622">
        <v>0</v>
      </c>
      <c r="BG873" s="623"/>
      <c r="BH873" s="622">
        <v>0</v>
      </c>
      <c r="BI873" s="623"/>
      <c r="BJ873" s="622">
        <v>0</v>
      </c>
      <c r="BK873" s="623"/>
      <c r="BL873" s="622">
        <v>0</v>
      </c>
      <c r="BM873" s="131"/>
      <c r="BN873" s="622"/>
    </row>
    <row r="874" spans="1:68" x14ac:dyDescent="0.2">
      <c r="A874" s="170"/>
      <c r="B874" s="128"/>
      <c r="C874" s="41"/>
      <c r="D874" s="42"/>
      <c r="E874" s="42"/>
      <c r="F874" s="616"/>
      <c r="G874" s="617"/>
      <c r="H874" s="106"/>
      <c r="I874" s="618"/>
      <c r="J874" s="619">
        <f>G874*I874</f>
        <v>0</v>
      </c>
      <c r="K874" s="617"/>
      <c r="L874" s="249">
        <f>H874</f>
        <v>0</v>
      </c>
      <c r="M874" s="411"/>
      <c r="N874" s="214">
        <f>M874*K874</f>
        <v>0</v>
      </c>
      <c r="O874" s="213"/>
      <c r="P874" s="249">
        <f>L874</f>
        <v>0</v>
      </c>
      <c r="Q874" s="411"/>
      <c r="R874" s="214">
        <f>Q874*O874</f>
        <v>0</v>
      </c>
      <c r="S874" s="213"/>
      <c r="T874" s="249">
        <f>P874</f>
        <v>0</v>
      </c>
      <c r="U874" s="411"/>
      <c r="V874" s="214">
        <f>U874*S874</f>
        <v>0</v>
      </c>
      <c r="W874" s="213"/>
      <c r="X874" s="249">
        <f>T874</f>
        <v>0</v>
      </c>
      <c r="Y874" s="411"/>
      <c r="Z874" s="214">
        <f>Y874*W874</f>
        <v>0</v>
      </c>
      <c r="AA874" s="213"/>
      <c r="AB874" s="249">
        <f>X874</f>
        <v>0</v>
      </c>
      <c r="AC874" s="411"/>
      <c r="AD874" s="214">
        <f>AC874*AA874</f>
        <v>0</v>
      </c>
      <c r="AE874" s="213"/>
      <c r="AF874" s="249">
        <f>AB874</f>
        <v>0</v>
      </c>
      <c r="AG874" s="411"/>
      <c r="AH874" s="214">
        <f>AG874*AE874</f>
        <v>0</v>
      </c>
      <c r="AI874" s="213"/>
      <c r="AJ874" s="249">
        <f>AF874</f>
        <v>0</v>
      </c>
      <c r="AK874" s="411"/>
      <c r="AL874" s="214">
        <f>AK874*AI874</f>
        <v>0</v>
      </c>
      <c r="AM874" s="213"/>
      <c r="AN874" s="249">
        <f>AJ874</f>
        <v>0</v>
      </c>
      <c r="AO874" s="411"/>
      <c r="AP874" s="214">
        <f>AO874*AM874</f>
        <v>0</v>
      </c>
      <c r="AQ874" s="213"/>
      <c r="AR874" s="249">
        <f>AN874</f>
        <v>0</v>
      </c>
      <c r="AS874" s="411"/>
      <c r="AT874" s="214">
        <f>AS874*AQ874</f>
        <v>0</v>
      </c>
      <c r="AU874" s="213"/>
      <c r="AV874" s="249">
        <f>AR874</f>
        <v>0</v>
      </c>
      <c r="AW874" s="411"/>
      <c r="AX874" s="214">
        <f>AW874*AU874</f>
        <v>0</v>
      </c>
      <c r="AY874" s="213"/>
      <c r="AZ874" s="249">
        <f>AV874</f>
        <v>0</v>
      </c>
      <c r="BA874" s="618"/>
      <c r="BB874" s="620">
        <f>AY874*BA874</f>
        <v>0</v>
      </c>
      <c r="BC874" s="34"/>
      <c r="BD874" s="622">
        <f>SUM(BB874,AX874,AT874,AP874,AL874,AH874,AD874,Z874,R874,N874,J874,V874,)</f>
        <v>0</v>
      </c>
      <c r="BE874" s="623"/>
      <c r="BF874" s="622">
        <v>0</v>
      </c>
      <c r="BG874" s="623"/>
      <c r="BH874" s="622">
        <v>0</v>
      </c>
      <c r="BI874" s="623"/>
      <c r="BJ874" s="622">
        <v>0</v>
      </c>
      <c r="BK874" s="623"/>
      <c r="BL874" s="622">
        <v>0</v>
      </c>
      <c r="BM874" s="131"/>
      <c r="BN874" s="622"/>
    </row>
    <row r="875" spans="1:68" ht="12.75" customHeight="1" x14ac:dyDescent="0.2">
      <c r="A875" s="170"/>
      <c r="B875" s="128"/>
      <c r="C875" s="48"/>
      <c r="D875" s="43"/>
      <c r="E875" s="43"/>
      <c r="F875" s="624"/>
      <c r="G875" s="581"/>
      <c r="H875" s="582"/>
      <c r="I875" s="104" t="s">
        <v>132</v>
      </c>
      <c r="J875" s="634">
        <f>SUM(J871:J874)</f>
        <v>300</v>
      </c>
      <c r="K875" s="581"/>
      <c r="L875" s="582"/>
      <c r="M875" s="104" t="s">
        <v>118</v>
      </c>
      <c r="N875" s="619">
        <f>SUM(N871:N874)</f>
        <v>0</v>
      </c>
      <c r="O875" s="581"/>
      <c r="P875" s="582"/>
      <c r="Q875" s="625" t="s">
        <v>119</v>
      </c>
      <c r="R875" s="619">
        <f>SUM(R871:R874)</f>
        <v>0</v>
      </c>
      <c r="S875" s="581"/>
      <c r="T875" s="582"/>
      <c r="U875" s="625" t="s">
        <v>120</v>
      </c>
      <c r="V875" s="619">
        <f>SUM(V871:V874)</f>
        <v>0</v>
      </c>
      <c r="W875" s="581"/>
      <c r="X875" s="582"/>
      <c r="Y875" s="625" t="s">
        <v>121</v>
      </c>
      <c r="Z875" s="619">
        <f>SUM(Z871:Z874)</f>
        <v>0</v>
      </c>
      <c r="AA875" s="581"/>
      <c r="AB875" s="582"/>
      <c r="AC875" s="625" t="s">
        <v>122</v>
      </c>
      <c r="AD875" s="619">
        <f>SUM(AD871:AD874)</f>
        <v>0</v>
      </c>
      <c r="AE875" s="581"/>
      <c r="AF875" s="582"/>
      <c r="AG875" s="625" t="s">
        <v>123</v>
      </c>
      <c r="AH875" s="619">
        <f>SUM(AH871:AH874)</f>
        <v>0</v>
      </c>
      <c r="AI875" s="581"/>
      <c r="AJ875" s="582"/>
      <c r="AK875" s="625" t="s">
        <v>124</v>
      </c>
      <c r="AL875" s="619">
        <f>SUM(AL871:AL874)</f>
        <v>0</v>
      </c>
      <c r="AM875" s="581"/>
      <c r="AN875" s="582"/>
      <c r="AO875" s="625" t="s">
        <v>125</v>
      </c>
      <c r="AP875" s="619">
        <f>SUM(AP871:AP874)</f>
        <v>0</v>
      </c>
      <c r="AQ875" s="581"/>
      <c r="AR875" s="582"/>
      <c r="AS875" s="625" t="s">
        <v>126</v>
      </c>
      <c r="AT875" s="619">
        <f>SUM(AT871:AT874)</f>
        <v>0</v>
      </c>
      <c r="AU875" s="581"/>
      <c r="AV875" s="582"/>
      <c r="AW875" s="625" t="s">
        <v>127</v>
      </c>
      <c r="AX875" s="619">
        <f>SUM(AX871:AX874)</f>
        <v>0</v>
      </c>
      <c r="AY875" s="581"/>
      <c r="AZ875" s="582"/>
      <c r="BA875" s="625" t="s">
        <v>128</v>
      </c>
      <c r="BB875" s="620">
        <f>SUM(BB871:BB874)</f>
        <v>0</v>
      </c>
      <c r="BC875" s="34"/>
      <c r="BD875" s="57">
        <f>SUM(BD871:BD874)</f>
        <v>300</v>
      </c>
      <c r="BE875" s="608"/>
      <c r="BF875" s="57">
        <f>SUM(BF871:BF874)</f>
        <v>6.08</v>
      </c>
      <c r="BG875" s="608"/>
      <c r="BH875" s="57">
        <f>SUM(BH871:BH874)</f>
        <v>140</v>
      </c>
      <c r="BI875" s="608"/>
      <c r="BJ875" s="57">
        <f t="shared" ref="BJ875" si="1471">SUM(BJ871:BJ874)</f>
        <v>146.08000000000001</v>
      </c>
      <c r="BK875" s="608"/>
      <c r="BL875" s="57">
        <v>300</v>
      </c>
      <c r="BM875" s="131"/>
      <c r="BN875" s="57">
        <f>SUM(BN871:BN874)</f>
        <v>276.66000000000003</v>
      </c>
    </row>
    <row r="876" spans="1:68" s="27" customFormat="1" ht="5.0999999999999996" customHeight="1" x14ac:dyDescent="0.2">
      <c r="A876" s="170"/>
      <c r="B876" s="128"/>
      <c r="C876" s="32"/>
      <c r="F876" s="51"/>
      <c r="G876" s="226"/>
      <c r="H876" s="52"/>
      <c r="I876" s="154"/>
      <c r="J876" s="227"/>
      <c r="K876" s="226"/>
      <c r="L876" s="52"/>
      <c r="M876" s="154"/>
      <c r="N876" s="227"/>
      <c r="O876" s="226"/>
      <c r="P876" s="52"/>
      <c r="Q876" s="154"/>
      <c r="R876" s="227"/>
      <c r="S876" s="226"/>
      <c r="T876" s="52"/>
      <c r="U876" s="154"/>
      <c r="V876" s="227"/>
      <c r="W876" s="226"/>
      <c r="X876" s="52"/>
      <c r="Y876" s="154"/>
      <c r="Z876" s="227"/>
      <c r="AA876" s="226"/>
      <c r="AB876" s="52"/>
      <c r="AC876" s="154"/>
      <c r="AD876" s="227"/>
      <c r="AE876" s="226"/>
      <c r="AF876" s="52"/>
      <c r="AG876" s="154"/>
      <c r="AH876" s="227"/>
      <c r="AI876" s="226"/>
      <c r="AJ876" s="52"/>
      <c r="AK876" s="154"/>
      <c r="AL876" s="227"/>
      <c r="AM876" s="226"/>
      <c r="AN876" s="52"/>
      <c r="AO876" s="154"/>
      <c r="AP876" s="227"/>
      <c r="AQ876" s="226"/>
      <c r="AR876" s="52"/>
      <c r="AS876" s="154"/>
      <c r="AT876" s="227"/>
      <c r="AU876" s="226"/>
      <c r="AV876" s="52"/>
      <c r="AW876" s="154"/>
      <c r="AX876" s="227"/>
      <c r="AY876" s="226"/>
      <c r="AZ876" s="52"/>
      <c r="BA876" s="154"/>
      <c r="BB876" s="267"/>
      <c r="BC876" s="34"/>
      <c r="BD876" s="608"/>
      <c r="BE876" s="608"/>
      <c r="BF876" s="608"/>
      <c r="BG876" s="608"/>
      <c r="BH876" s="608"/>
      <c r="BI876" s="608"/>
      <c r="BJ876" s="608"/>
      <c r="BK876" s="608"/>
      <c r="BL876" s="608"/>
      <c r="BM876" s="131"/>
      <c r="BN876" s="608"/>
    </row>
    <row r="877" spans="1:68" s="116" customFormat="1" ht="12.75" customHeight="1" x14ac:dyDescent="0.25">
      <c r="A877" s="171"/>
      <c r="B877" s="129"/>
      <c r="C877" s="113"/>
      <c r="D877" s="114"/>
      <c r="E877" s="114"/>
      <c r="F877" s="238" t="s">
        <v>229</v>
      </c>
      <c r="G877" s="216"/>
      <c r="H877" s="115"/>
      <c r="I877" s="56"/>
      <c r="J877" s="441">
        <f>SUM(J863,J857,J869,J875)</f>
        <v>40175</v>
      </c>
      <c r="K877" s="216"/>
      <c r="L877" s="115"/>
      <c r="M877" s="56"/>
      <c r="N877" s="441">
        <f>SUM(N863,N857,N869,N875)</f>
        <v>760</v>
      </c>
      <c r="O877" s="216"/>
      <c r="P877" s="115"/>
      <c r="Q877" s="56"/>
      <c r="R877" s="441">
        <f>SUM(R863,R857,R869,R875)</f>
        <v>760</v>
      </c>
      <c r="S877" s="216"/>
      <c r="T877" s="115"/>
      <c r="U877" s="56"/>
      <c r="V877" s="441">
        <f>SUM(V863,V857,V869,V875)</f>
        <v>760</v>
      </c>
      <c r="W877" s="216"/>
      <c r="X877" s="115"/>
      <c r="Y877" s="56"/>
      <c r="Z877" s="441">
        <f>SUM(Z863,Z857,Z869,Z875)</f>
        <v>760</v>
      </c>
      <c r="AA877" s="216"/>
      <c r="AB877" s="115"/>
      <c r="AC877" s="56"/>
      <c r="AD877" s="441">
        <f>SUM(AD863,AD857,AD869,AD875)</f>
        <v>760</v>
      </c>
      <c r="AE877" s="216"/>
      <c r="AF877" s="115"/>
      <c r="AG877" s="56"/>
      <c r="AH877" s="441">
        <f>SUM(AH863,AH857,AH869,AH875)</f>
        <v>760</v>
      </c>
      <c r="AI877" s="216"/>
      <c r="AJ877" s="115"/>
      <c r="AK877" s="56"/>
      <c r="AL877" s="441">
        <f>SUM(AL863,AL857,AL869,AL875)</f>
        <v>760</v>
      </c>
      <c r="AM877" s="216"/>
      <c r="AN877" s="115"/>
      <c r="AO877" s="56"/>
      <c r="AP877" s="441">
        <f>SUM(AP863,AP857,AP869,AP875)</f>
        <v>760</v>
      </c>
      <c r="AQ877" s="216"/>
      <c r="AR877" s="115"/>
      <c r="AS877" s="56"/>
      <c r="AT877" s="441">
        <f>SUM(AT863,AT857,AT869,AT875)</f>
        <v>760</v>
      </c>
      <c r="AU877" s="216"/>
      <c r="AV877" s="115"/>
      <c r="AW877" s="56"/>
      <c r="AX877" s="441">
        <f>SUM(AX863,AX857,AX869,AX875)</f>
        <v>760</v>
      </c>
      <c r="AY877" s="216"/>
      <c r="AZ877" s="115"/>
      <c r="BA877" s="56"/>
      <c r="BB877" s="441">
        <f>SUM(BB863,BB857,BB869,BB875)</f>
        <v>760</v>
      </c>
      <c r="BC877" s="56"/>
      <c r="BD877" s="440">
        <f>SUM(BD863,BD857,BD869,BD875)</f>
        <v>48535</v>
      </c>
      <c r="BE877" s="440"/>
      <c r="BF877" s="440">
        <f t="shared" ref="BF877:BJ877" si="1472">SUM(BF863,BF857,BF869,BF875)</f>
        <v>23493.220000000005</v>
      </c>
      <c r="BG877" s="440"/>
      <c r="BH877" s="440">
        <f t="shared" si="1472"/>
        <v>12786.921538461538</v>
      </c>
      <c r="BI877" s="440"/>
      <c r="BJ877" s="440">
        <f t="shared" si="1472"/>
        <v>36280.141538461539</v>
      </c>
      <c r="BK877" s="440"/>
      <c r="BL877" s="440">
        <v>38119.963333333333</v>
      </c>
      <c r="BM877" s="130"/>
      <c r="BN877" s="440">
        <f>SUM(BN863,BN857,BN869,BN875)</f>
        <v>82523.22</v>
      </c>
    </row>
    <row r="878" spans="1:68" s="27" customFormat="1" ht="5.0999999999999996" customHeight="1" x14ac:dyDescent="0.2">
      <c r="A878" s="170"/>
      <c r="B878" s="128"/>
      <c r="C878" s="32"/>
      <c r="F878" s="51"/>
      <c r="G878" s="226"/>
      <c r="H878" s="52"/>
      <c r="I878" s="154"/>
      <c r="J878" s="227"/>
      <c r="K878" s="226"/>
      <c r="L878" s="52"/>
      <c r="M878" s="154"/>
      <c r="N878" s="227"/>
      <c r="O878" s="226"/>
      <c r="P878" s="52"/>
      <c r="Q878" s="154"/>
      <c r="R878" s="227"/>
      <c r="S878" s="226"/>
      <c r="T878" s="52"/>
      <c r="U878" s="154"/>
      <c r="V878" s="227"/>
      <c r="W878" s="226"/>
      <c r="X878" s="52"/>
      <c r="Y878" s="154"/>
      <c r="Z878" s="227"/>
      <c r="AA878" s="226"/>
      <c r="AB878" s="52"/>
      <c r="AC878" s="154"/>
      <c r="AD878" s="227"/>
      <c r="AE878" s="226"/>
      <c r="AF878" s="52"/>
      <c r="AG878" s="154"/>
      <c r="AH878" s="227"/>
      <c r="AI878" s="226"/>
      <c r="AJ878" s="52"/>
      <c r="AK878" s="154"/>
      <c r="AL878" s="227"/>
      <c r="AM878" s="226"/>
      <c r="AN878" s="52"/>
      <c r="AO878" s="154"/>
      <c r="AP878" s="227"/>
      <c r="AQ878" s="226"/>
      <c r="AR878" s="52"/>
      <c r="AS878" s="154"/>
      <c r="AT878" s="227"/>
      <c r="AU878" s="226"/>
      <c r="AV878" s="52"/>
      <c r="AW878" s="154"/>
      <c r="AX878" s="227"/>
      <c r="AY878" s="226"/>
      <c r="AZ878" s="52"/>
      <c r="BA878" s="154"/>
      <c r="BB878" s="267"/>
      <c r="BC878" s="34"/>
      <c r="BD878" s="608"/>
      <c r="BE878" s="608"/>
      <c r="BF878" s="608"/>
      <c r="BG878" s="608"/>
      <c r="BH878" s="608"/>
      <c r="BI878" s="608"/>
      <c r="BJ878" s="608"/>
      <c r="BK878" s="608"/>
      <c r="BL878" s="608"/>
      <c r="BM878" s="131"/>
      <c r="BN878" s="608"/>
    </row>
    <row r="879" spans="1:68" s="409" customFormat="1" x14ac:dyDescent="0.2">
      <c r="A879" s="170"/>
      <c r="B879" s="128"/>
      <c r="C879" s="577">
        <f>'General Fund Budget Summary'!A194</f>
        <v>64000</v>
      </c>
      <c r="D879" s="600" t="str">
        <f>'General Fund Budget Summary'!B194</f>
        <v>Communication Tools Expense</v>
      </c>
      <c r="E879" s="601"/>
      <c r="F879" s="602"/>
      <c r="G879" s="603"/>
      <c r="H879" s="604"/>
      <c r="I879" s="605"/>
      <c r="J879" s="606"/>
      <c r="K879" s="603"/>
      <c r="L879" s="604"/>
      <c r="M879" s="605"/>
      <c r="N879" s="606"/>
      <c r="O879" s="603"/>
      <c r="P879" s="604"/>
      <c r="Q879" s="605"/>
      <c r="R879" s="606"/>
      <c r="S879" s="603"/>
      <c r="T879" s="604"/>
      <c r="U879" s="605"/>
      <c r="V879" s="606"/>
      <c r="W879" s="603"/>
      <c r="X879" s="604"/>
      <c r="Y879" s="605"/>
      <c r="Z879" s="606"/>
      <c r="AA879" s="603"/>
      <c r="AB879" s="604"/>
      <c r="AC879" s="605"/>
      <c r="AD879" s="606"/>
      <c r="AE879" s="603"/>
      <c r="AF879" s="604"/>
      <c r="AG879" s="605"/>
      <c r="AH879" s="606"/>
      <c r="AI879" s="603"/>
      <c r="AJ879" s="604"/>
      <c r="AK879" s="605"/>
      <c r="AL879" s="606"/>
      <c r="AM879" s="603"/>
      <c r="AN879" s="604"/>
      <c r="AO879" s="605"/>
      <c r="AP879" s="606"/>
      <c r="AQ879" s="603"/>
      <c r="AR879" s="604"/>
      <c r="AS879" s="605"/>
      <c r="AT879" s="606"/>
      <c r="AU879" s="603"/>
      <c r="AV879" s="604"/>
      <c r="AW879" s="605"/>
      <c r="AX879" s="606"/>
      <c r="AY879" s="603"/>
      <c r="AZ879" s="604"/>
      <c r="BA879" s="605"/>
      <c r="BB879" s="607"/>
      <c r="BC879" s="34"/>
      <c r="BD879" s="608"/>
      <c r="BE879" s="608"/>
      <c r="BF879" s="608"/>
      <c r="BG879" s="608"/>
      <c r="BH879" s="608"/>
      <c r="BI879" s="608"/>
      <c r="BJ879" s="608"/>
      <c r="BK879" s="608"/>
      <c r="BL879" s="608"/>
      <c r="BM879" s="131"/>
      <c r="BN879" s="608"/>
    </row>
    <row r="880" spans="1:68" s="409" customFormat="1" ht="5.0999999999999996" customHeight="1" x14ac:dyDescent="0.2">
      <c r="A880" s="170"/>
      <c r="B880" s="128"/>
      <c r="C880" s="609"/>
      <c r="D880" s="610"/>
      <c r="E880" s="611"/>
      <c r="F880" s="612"/>
      <c r="G880" s="603"/>
      <c r="H880" s="604"/>
      <c r="I880" s="605"/>
      <c r="J880" s="606"/>
      <c r="K880" s="603"/>
      <c r="L880" s="604"/>
      <c r="M880" s="605"/>
      <c r="N880" s="606"/>
      <c r="O880" s="603"/>
      <c r="P880" s="604"/>
      <c r="Q880" s="605"/>
      <c r="R880" s="606"/>
      <c r="S880" s="603"/>
      <c r="T880" s="604"/>
      <c r="U880" s="605"/>
      <c r="V880" s="606"/>
      <c r="W880" s="603"/>
      <c r="X880" s="604"/>
      <c r="Y880" s="605"/>
      <c r="Z880" s="606"/>
      <c r="AA880" s="603"/>
      <c r="AB880" s="604"/>
      <c r="AC880" s="605"/>
      <c r="AD880" s="606"/>
      <c r="AE880" s="603"/>
      <c r="AF880" s="604"/>
      <c r="AG880" s="605"/>
      <c r="AH880" s="606"/>
      <c r="AI880" s="603"/>
      <c r="AJ880" s="604"/>
      <c r="AK880" s="605"/>
      <c r="AL880" s="606"/>
      <c r="AM880" s="603"/>
      <c r="AN880" s="604"/>
      <c r="AO880" s="605"/>
      <c r="AP880" s="606"/>
      <c r="AQ880" s="603"/>
      <c r="AR880" s="604"/>
      <c r="AS880" s="605"/>
      <c r="AT880" s="606"/>
      <c r="AU880" s="603"/>
      <c r="AV880" s="604"/>
      <c r="AW880" s="605"/>
      <c r="AX880" s="606"/>
      <c r="AY880" s="603"/>
      <c r="AZ880" s="604"/>
      <c r="BA880" s="605"/>
      <c r="BB880" s="607"/>
      <c r="BC880" s="34"/>
      <c r="BD880" s="613"/>
      <c r="BE880" s="608"/>
      <c r="BF880" s="613"/>
      <c r="BG880" s="608"/>
      <c r="BH880" s="613"/>
      <c r="BI880" s="608"/>
      <c r="BJ880" s="613"/>
      <c r="BK880" s="608"/>
      <c r="BL880" s="613"/>
      <c r="BM880" s="131"/>
      <c r="BN880" s="613"/>
    </row>
    <row r="881" spans="1:66" ht="12.75" customHeight="1" x14ac:dyDescent="0.2">
      <c r="A881" s="598" t="s">
        <v>131</v>
      </c>
      <c r="B881" s="128"/>
      <c r="C881" s="97">
        <f>'General Fund Budget Summary'!A195</f>
        <v>64010</v>
      </c>
      <c r="D881" s="97"/>
      <c r="E881" s="97" t="str">
        <f>'General Fund Budget Summary'!C195</f>
        <v>iPad Expense</v>
      </c>
      <c r="F881" s="204" t="s">
        <v>230</v>
      </c>
      <c r="G881" s="211">
        <v>1</v>
      </c>
      <c r="H881" s="105" t="s">
        <v>36</v>
      </c>
      <c r="I881" s="410">
        <v>75</v>
      </c>
      <c r="J881" s="212">
        <f t="shared" ref="J881:J886" si="1473">I881*G881</f>
        <v>75</v>
      </c>
      <c r="K881" s="211">
        <v>1</v>
      </c>
      <c r="L881" s="105"/>
      <c r="M881" s="410">
        <f>I881</f>
        <v>75</v>
      </c>
      <c r="N881" s="212">
        <f t="shared" ref="N881:N886" si="1474">M881*K881</f>
        <v>75</v>
      </c>
      <c r="O881" s="211">
        <v>1</v>
      </c>
      <c r="P881" s="105"/>
      <c r="Q881" s="410">
        <f>M881</f>
        <v>75</v>
      </c>
      <c r="R881" s="212">
        <f t="shared" ref="R881:R886" si="1475">Q881*O881</f>
        <v>75</v>
      </c>
      <c r="S881" s="211">
        <v>1</v>
      </c>
      <c r="T881" s="105"/>
      <c r="U881" s="410">
        <f>Q881</f>
        <v>75</v>
      </c>
      <c r="V881" s="212">
        <f t="shared" ref="V881:V886" si="1476">U881*S881</f>
        <v>75</v>
      </c>
      <c r="W881" s="211">
        <v>1</v>
      </c>
      <c r="X881" s="105"/>
      <c r="Y881" s="410">
        <f>U881</f>
        <v>75</v>
      </c>
      <c r="Z881" s="212">
        <f t="shared" ref="Z881:Z886" si="1477">Y881*W881</f>
        <v>75</v>
      </c>
      <c r="AA881" s="211">
        <v>1</v>
      </c>
      <c r="AB881" s="105"/>
      <c r="AC881" s="410">
        <f>Y881</f>
        <v>75</v>
      </c>
      <c r="AD881" s="212">
        <f t="shared" ref="AD881:AD886" si="1478">AC881*AA881</f>
        <v>75</v>
      </c>
      <c r="AE881" s="211">
        <v>1</v>
      </c>
      <c r="AF881" s="105"/>
      <c r="AG881" s="410">
        <f>AC881</f>
        <v>75</v>
      </c>
      <c r="AH881" s="212">
        <f t="shared" ref="AH881:AH886" si="1479">AG881*AE881</f>
        <v>75</v>
      </c>
      <c r="AI881" s="211">
        <v>1</v>
      </c>
      <c r="AJ881" s="105"/>
      <c r="AK881" s="410">
        <f>AG881</f>
        <v>75</v>
      </c>
      <c r="AL881" s="212">
        <f t="shared" ref="AL881:AL886" si="1480">AK881*AI881</f>
        <v>75</v>
      </c>
      <c r="AM881" s="211">
        <v>1</v>
      </c>
      <c r="AN881" s="105"/>
      <c r="AO881" s="410">
        <f>AK881</f>
        <v>75</v>
      </c>
      <c r="AP881" s="212">
        <f t="shared" ref="AP881:AP886" si="1481">AO881*AM881</f>
        <v>75</v>
      </c>
      <c r="AQ881" s="211">
        <v>1</v>
      </c>
      <c r="AR881" s="105"/>
      <c r="AS881" s="410">
        <f>AO881</f>
        <v>75</v>
      </c>
      <c r="AT881" s="212">
        <f t="shared" ref="AT881:AT886" si="1482">AS881*AQ881</f>
        <v>75</v>
      </c>
      <c r="AU881" s="211">
        <v>1</v>
      </c>
      <c r="AV881" s="248">
        <f t="shared" ref="AV881:AV886" si="1483">AR881</f>
        <v>0</v>
      </c>
      <c r="AW881" s="410">
        <f>AS881</f>
        <v>75</v>
      </c>
      <c r="AX881" s="212">
        <f t="shared" ref="AX881:AX886" si="1484">AW881*AU881</f>
        <v>75</v>
      </c>
      <c r="AY881" s="211">
        <v>1</v>
      </c>
      <c r="AZ881" s="248">
        <f t="shared" ref="AZ881:AZ886" si="1485">AV881</f>
        <v>0</v>
      </c>
      <c r="BA881" s="410">
        <f>AW881</f>
        <v>75</v>
      </c>
      <c r="BB881" s="260">
        <f t="shared" ref="BB881:BB886" si="1486">BA881*AY881</f>
        <v>75</v>
      </c>
      <c r="BC881" s="94"/>
      <c r="BD881" s="587">
        <f>SUM(BB881,AX881,AT881,AP881,AL881,AH881,AD881,Z881,R881,N881,J881,V881,)</f>
        <v>900</v>
      </c>
      <c r="BE881" s="588"/>
      <c r="BF881" s="587">
        <v>801.37</v>
      </c>
      <c r="BG881" s="588"/>
      <c r="BH881" s="587"/>
      <c r="BI881" s="588"/>
      <c r="BJ881" s="587">
        <f>SUM(BF881,BH881)</f>
        <v>801.37</v>
      </c>
      <c r="BK881" s="588"/>
      <c r="BL881" s="587">
        <v>744</v>
      </c>
      <c r="BM881" s="127"/>
      <c r="BN881" s="587">
        <v>674.85</v>
      </c>
    </row>
    <row r="882" spans="1:66" ht="12.75" customHeight="1" x14ac:dyDescent="0.2">
      <c r="A882" s="170"/>
      <c r="B882" s="128"/>
      <c r="C882" s="41"/>
      <c r="D882" s="42"/>
      <c r="E882" s="100" t="s">
        <v>593</v>
      </c>
      <c r="F882" s="589" t="s">
        <v>595</v>
      </c>
      <c r="G882" s="590">
        <v>1</v>
      </c>
      <c r="H882" s="591" t="s">
        <v>36</v>
      </c>
      <c r="I882" s="592">
        <v>75</v>
      </c>
      <c r="J882" s="593">
        <f t="shared" si="1473"/>
        <v>75</v>
      </c>
      <c r="K882" s="590">
        <v>1</v>
      </c>
      <c r="L882" s="594" t="str">
        <f t="shared" ref="L882:L886" si="1487">H882</f>
        <v>Fire</v>
      </c>
      <c r="M882" s="410">
        <f>I882</f>
        <v>75</v>
      </c>
      <c r="N882" s="593">
        <f t="shared" si="1474"/>
        <v>75</v>
      </c>
      <c r="O882" s="211">
        <v>1</v>
      </c>
      <c r="P882" s="594"/>
      <c r="Q882" s="410">
        <f>M882</f>
        <v>75</v>
      </c>
      <c r="R882" s="593">
        <f t="shared" si="1475"/>
        <v>75</v>
      </c>
      <c r="S882" s="211">
        <v>1</v>
      </c>
      <c r="T882" s="594">
        <f t="shared" ref="T882:T886" si="1488">P882</f>
        <v>0</v>
      </c>
      <c r="U882" s="410">
        <f>Q882</f>
        <v>75</v>
      </c>
      <c r="V882" s="593">
        <f t="shared" si="1476"/>
        <v>75</v>
      </c>
      <c r="W882" s="211">
        <v>1</v>
      </c>
      <c r="X882" s="594"/>
      <c r="Y882" s="410">
        <f>U882</f>
        <v>75</v>
      </c>
      <c r="Z882" s="593">
        <f t="shared" si="1477"/>
        <v>75</v>
      </c>
      <c r="AA882" s="211">
        <v>1</v>
      </c>
      <c r="AB882" s="594">
        <f t="shared" ref="AB882:AB886" si="1489">X882</f>
        <v>0</v>
      </c>
      <c r="AC882" s="410">
        <f>Y882</f>
        <v>75</v>
      </c>
      <c r="AD882" s="593">
        <f t="shared" si="1478"/>
        <v>75</v>
      </c>
      <c r="AE882" s="211">
        <v>1</v>
      </c>
      <c r="AF882" s="594">
        <f t="shared" ref="AF882:AF886" si="1490">AB882</f>
        <v>0</v>
      </c>
      <c r="AG882" s="410">
        <f>AC882</f>
        <v>75</v>
      </c>
      <c r="AH882" s="593">
        <f t="shared" si="1479"/>
        <v>75</v>
      </c>
      <c r="AI882" s="211">
        <v>1</v>
      </c>
      <c r="AJ882" s="594">
        <f t="shared" ref="AJ882:AJ886" si="1491">AF882</f>
        <v>0</v>
      </c>
      <c r="AK882" s="410">
        <f>AG882</f>
        <v>75</v>
      </c>
      <c r="AL882" s="593">
        <f t="shared" si="1480"/>
        <v>75</v>
      </c>
      <c r="AM882" s="211">
        <v>1</v>
      </c>
      <c r="AN882" s="594">
        <f t="shared" ref="AN882:AN886" si="1492">AJ882</f>
        <v>0</v>
      </c>
      <c r="AO882" s="410">
        <f>AK882</f>
        <v>75</v>
      </c>
      <c r="AP882" s="593">
        <f t="shared" si="1481"/>
        <v>75</v>
      </c>
      <c r="AQ882" s="211">
        <v>1</v>
      </c>
      <c r="AR882" s="594">
        <f t="shared" ref="AR882:AR886" si="1493">AN882</f>
        <v>0</v>
      </c>
      <c r="AS882" s="410">
        <f>AO882</f>
        <v>75</v>
      </c>
      <c r="AT882" s="593">
        <f t="shared" si="1482"/>
        <v>75</v>
      </c>
      <c r="AU882" s="211">
        <v>1</v>
      </c>
      <c r="AV882" s="594">
        <f t="shared" si="1483"/>
        <v>0</v>
      </c>
      <c r="AW882" s="410">
        <f>AS882</f>
        <v>75</v>
      </c>
      <c r="AX882" s="593">
        <f t="shared" si="1484"/>
        <v>75</v>
      </c>
      <c r="AY882" s="211">
        <v>1</v>
      </c>
      <c r="AZ882" s="594">
        <f t="shared" si="1485"/>
        <v>0</v>
      </c>
      <c r="BA882" s="410">
        <f>AW882</f>
        <v>75</v>
      </c>
      <c r="BB882" s="595">
        <f t="shared" si="1486"/>
        <v>75</v>
      </c>
      <c r="BC882" s="94"/>
      <c r="BD882" s="596">
        <f>SUM(BB882,AX882,AT882,AP882,AL882,AH882,AD882,Z882,R882,N882,J882,V882,)</f>
        <v>900</v>
      </c>
      <c r="BE882" s="596"/>
      <c r="BF882" s="596">
        <v>0</v>
      </c>
      <c r="BG882" s="596"/>
      <c r="BH882" s="596">
        <v>0</v>
      </c>
      <c r="BI882" s="596"/>
      <c r="BJ882" s="596">
        <v>0</v>
      </c>
      <c r="BK882" s="596"/>
      <c r="BL882" s="596">
        <v>0</v>
      </c>
      <c r="BM882" s="127"/>
      <c r="BN882" s="596"/>
    </row>
    <row r="883" spans="1:66" x14ac:dyDescent="0.2">
      <c r="A883" s="170"/>
      <c r="B883" s="128"/>
      <c r="C883" s="41"/>
      <c r="D883" s="42"/>
      <c r="E883" s="100"/>
      <c r="F883" s="412"/>
      <c r="G883" s="213"/>
      <c r="H883" s="106"/>
      <c r="I883" s="411"/>
      <c r="J883" s="214">
        <f t="shared" si="1473"/>
        <v>0</v>
      </c>
      <c r="K883" s="213"/>
      <c r="L883" s="249">
        <f t="shared" si="1487"/>
        <v>0</v>
      </c>
      <c r="M883" s="411"/>
      <c r="N883" s="214">
        <f t="shared" si="1474"/>
        <v>0</v>
      </c>
      <c r="O883" s="213"/>
      <c r="P883" s="249"/>
      <c r="Q883" s="411"/>
      <c r="R883" s="214">
        <f t="shared" si="1475"/>
        <v>0</v>
      </c>
      <c r="S883" s="213"/>
      <c r="T883" s="249">
        <f t="shared" si="1488"/>
        <v>0</v>
      </c>
      <c r="U883" s="411"/>
      <c r="V883" s="214">
        <f t="shared" si="1476"/>
        <v>0</v>
      </c>
      <c r="W883" s="213"/>
      <c r="X883" s="249"/>
      <c r="Y883" s="411"/>
      <c r="Z883" s="214">
        <f t="shared" si="1477"/>
        <v>0</v>
      </c>
      <c r="AA883" s="213"/>
      <c r="AB883" s="249">
        <f t="shared" si="1489"/>
        <v>0</v>
      </c>
      <c r="AC883" s="411"/>
      <c r="AD883" s="214">
        <f t="shared" si="1478"/>
        <v>0</v>
      </c>
      <c r="AE883" s="213"/>
      <c r="AF883" s="249">
        <f t="shared" si="1490"/>
        <v>0</v>
      </c>
      <c r="AG883" s="411"/>
      <c r="AH883" s="214">
        <f t="shared" si="1479"/>
        <v>0</v>
      </c>
      <c r="AI883" s="213"/>
      <c r="AJ883" s="249">
        <f t="shared" si="1491"/>
        <v>0</v>
      </c>
      <c r="AK883" s="411"/>
      <c r="AL883" s="214">
        <f t="shared" si="1480"/>
        <v>0</v>
      </c>
      <c r="AM883" s="213"/>
      <c r="AN883" s="249">
        <f t="shared" si="1492"/>
        <v>0</v>
      </c>
      <c r="AO883" s="411"/>
      <c r="AP883" s="214">
        <f t="shared" si="1481"/>
        <v>0</v>
      </c>
      <c r="AQ883" s="213"/>
      <c r="AR883" s="249">
        <f t="shared" si="1493"/>
        <v>0</v>
      </c>
      <c r="AS883" s="411"/>
      <c r="AT883" s="214">
        <f t="shared" si="1482"/>
        <v>0</v>
      </c>
      <c r="AU883" s="213"/>
      <c r="AV883" s="249">
        <f t="shared" si="1483"/>
        <v>0</v>
      </c>
      <c r="AW883" s="411"/>
      <c r="AX883" s="214">
        <f t="shared" si="1484"/>
        <v>0</v>
      </c>
      <c r="AY883" s="213"/>
      <c r="AZ883" s="249">
        <f t="shared" si="1485"/>
        <v>0</v>
      </c>
      <c r="BA883" s="411"/>
      <c r="BB883" s="261">
        <f t="shared" si="1486"/>
        <v>0</v>
      </c>
      <c r="BC883" s="94"/>
      <c r="BD883" s="596">
        <f>SUM(BB883,AX883,AT883,AP883,AL883,AH883,AD883,Z883,R883,N883,J883,V883,)</f>
        <v>0</v>
      </c>
      <c r="BE883" s="596"/>
      <c r="BF883" s="596">
        <v>0</v>
      </c>
      <c r="BG883" s="596"/>
      <c r="BH883" s="596">
        <v>0</v>
      </c>
      <c r="BI883" s="596"/>
      <c r="BJ883" s="596">
        <v>0</v>
      </c>
      <c r="BK883" s="596"/>
      <c r="BL883" s="596">
        <v>0</v>
      </c>
      <c r="BM883" s="127"/>
      <c r="BN883" s="596"/>
    </row>
    <row r="884" spans="1:66" x14ac:dyDescent="0.2">
      <c r="A884" s="170"/>
      <c r="B884" s="128"/>
      <c r="C884" s="41"/>
      <c r="D884" s="42"/>
      <c r="E884" s="100"/>
      <c r="F884" s="412"/>
      <c r="G884" s="213"/>
      <c r="H884" s="106"/>
      <c r="I884" s="411"/>
      <c r="J884" s="214">
        <f t="shared" si="1473"/>
        <v>0</v>
      </c>
      <c r="K884" s="213"/>
      <c r="L884" s="249">
        <f t="shared" si="1487"/>
        <v>0</v>
      </c>
      <c r="M884" s="411"/>
      <c r="N884" s="214">
        <f t="shared" si="1474"/>
        <v>0</v>
      </c>
      <c r="O884" s="213"/>
      <c r="P884" s="249"/>
      <c r="Q884" s="411"/>
      <c r="R884" s="214">
        <f t="shared" si="1475"/>
        <v>0</v>
      </c>
      <c r="S884" s="213"/>
      <c r="T884" s="249">
        <f t="shared" si="1488"/>
        <v>0</v>
      </c>
      <c r="U884" s="411"/>
      <c r="V884" s="214">
        <f t="shared" si="1476"/>
        <v>0</v>
      </c>
      <c r="W884" s="213"/>
      <c r="X884" s="249"/>
      <c r="Y884" s="411"/>
      <c r="Z884" s="214">
        <f t="shared" si="1477"/>
        <v>0</v>
      </c>
      <c r="AA884" s="213"/>
      <c r="AB884" s="249">
        <f t="shared" si="1489"/>
        <v>0</v>
      </c>
      <c r="AC884" s="411"/>
      <c r="AD884" s="214">
        <f t="shared" si="1478"/>
        <v>0</v>
      </c>
      <c r="AE884" s="213"/>
      <c r="AF884" s="249">
        <f t="shared" si="1490"/>
        <v>0</v>
      </c>
      <c r="AG884" s="411"/>
      <c r="AH884" s="214">
        <f t="shared" si="1479"/>
        <v>0</v>
      </c>
      <c r="AI884" s="213"/>
      <c r="AJ884" s="249">
        <f t="shared" si="1491"/>
        <v>0</v>
      </c>
      <c r="AK884" s="411"/>
      <c r="AL884" s="214">
        <f t="shared" si="1480"/>
        <v>0</v>
      </c>
      <c r="AM884" s="213"/>
      <c r="AN884" s="249">
        <f t="shared" si="1492"/>
        <v>0</v>
      </c>
      <c r="AO884" s="411"/>
      <c r="AP884" s="214">
        <f t="shared" si="1481"/>
        <v>0</v>
      </c>
      <c r="AQ884" s="213"/>
      <c r="AR884" s="249">
        <f t="shared" si="1493"/>
        <v>0</v>
      </c>
      <c r="AS884" s="411"/>
      <c r="AT884" s="214">
        <f t="shared" si="1482"/>
        <v>0</v>
      </c>
      <c r="AU884" s="213"/>
      <c r="AV884" s="249">
        <f t="shared" si="1483"/>
        <v>0</v>
      </c>
      <c r="AW884" s="411"/>
      <c r="AX884" s="214">
        <f t="shared" si="1484"/>
        <v>0</v>
      </c>
      <c r="AY884" s="213"/>
      <c r="AZ884" s="249">
        <f t="shared" si="1485"/>
        <v>0</v>
      </c>
      <c r="BA884" s="411"/>
      <c r="BB884" s="261">
        <f t="shared" si="1486"/>
        <v>0</v>
      </c>
      <c r="BC884" s="94"/>
      <c r="BD884" s="596">
        <f>SUM(BB884,AX884,AT884,AP884,AL884,AH884,AD884,Z884,R884,N884,J884,V884,)</f>
        <v>0</v>
      </c>
      <c r="BE884" s="596"/>
      <c r="BF884" s="596">
        <v>0</v>
      </c>
      <c r="BG884" s="596"/>
      <c r="BH884" s="596">
        <v>0</v>
      </c>
      <c r="BI884" s="596"/>
      <c r="BJ884" s="596">
        <v>0</v>
      </c>
      <c r="BK884" s="596"/>
      <c r="BL884" s="596">
        <v>0</v>
      </c>
      <c r="BM884" s="127"/>
      <c r="BN884" s="596"/>
    </row>
    <row r="885" spans="1:66" x14ac:dyDescent="0.2">
      <c r="A885" s="170"/>
      <c r="B885" s="128"/>
      <c r="C885" s="41"/>
      <c r="D885" s="42"/>
      <c r="E885" s="100"/>
      <c r="F885" s="412"/>
      <c r="G885" s="213"/>
      <c r="H885" s="106"/>
      <c r="I885" s="411"/>
      <c r="J885" s="214">
        <f t="shared" si="1473"/>
        <v>0</v>
      </c>
      <c r="K885" s="213"/>
      <c r="L885" s="249">
        <f t="shared" si="1487"/>
        <v>0</v>
      </c>
      <c r="M885" s="411"/>
      <c r="N885" s="214">
        <f t="shared" si="1474"/>
        <v>0</v>
      </c>
      <c r="O885" s="213"/>
      <c r="P885" s="249"/>
      <c r="Q885" s="411"/>
      <c r="R885" s="214">
        <f t="shared" si="1475"/>
        <v>0</v>
      </c>
      <c r="S885" s="213"/>
      <c r="T885" s="249">
        <f t="shared" si="1488"/>
        <v>0</v>
      </c>
      <c r="U885" s="411"/>
      <c r="V885" s="214">
        <f t="shared" si="1476"/>
        <v>0</v>
      </c>
      <c r="W885" s="213"/>
      <c r="X885" s="249"/>
      <c r="Y885" s="411"/>
      <c r="Z885" s="214">
        <f t="shared" si="1477"/>
        <v>0</v>
      </c>
      <c r="AA885" s="213"/>
      <c r="AB885" s="249">
        <f t="shared" si="1489"/>
        <v>0</v>
      </c>
      <c r="AC885" s="411"/>
      <c r="AD885" s="214">
        <f t="shared" si="1478"/>
        <v>0</v>
      </c>
      <c r="AE885" s="213"/>
      <c r="AF885" s="249">
        <f t="shared" si="1490"/>
        <v>0</v>
      </c>
      <c r="AG885" s="411"/>
      <c r="AH885" s="214">
        <f t="shared" si="1479"/>
        <v>0</v>
      </c>
      <c r="AI885" s="213"/>
      <c r="AJ885" s="249">
        <f t="shared" si="1491"/>
        <v>0</v>
      </c>
      <c r="AK885" s="411"/>
      <c r="AL885" s="214">
        <f t="shared" si="1480"/>
        <v>0</v>
      </c>
      <c r="AM885" s="213"/>
      <c r="AN885" s="249">
        <f t="shared" si="1492"/>
        <v>0</v>
      </c>
      <c r="AO885" s="411"/>
      <c r="AP885" s="214">
        <f t="shared" si="1481"/>
        <v>0</v>
      </c>
      <c r="AQ885" s="213"/>
      <c r="AR885" s="249">
        <f t="shared" si="1493"/>
        <v>0</v>
      </c>
      <c r="AS885" s="411"/>
      <c r="AT885" s="214">
        <f t="shared" si="1482"/>
        <v>0</v>
      </c>
      <c r="AU885" s="213"/>
      <c r="AV885" s="249">
        <f t="shared" si="1483"/>
        <v>0</v>
      </c>
      <c r="AW885" s="411"/>
      <c r="AX885" s="214">
        <f t="shared" si="1484"/>
        <v>0</v>
      </c>
      <c r="AY885" s="213"/>
      <c r="AZ885" s="249">
        <f t="shared" si="1485"/>
        <v>0</v>
      </c>
      <c r="BA885" s="411"/>
      <c r="BB885" s="261">
        <f t="shared" si="1486"/>
        <v>0</v>
      </c>
      <c r="BC885" s="94"/>
      <c r="BD885" s="596">
        <f>SUM(BB885,AX885,AT885,AP885,AL885,AH885,AD885,Z885,R885,N885,J885)</f>
        <v>0</v>
      </c>
      <c r="BE885" s="596"/>
      <c r="BF885" s="596">
        <v>0</v>
      </c>
      <c r="BG885" s="596"/>
      <c r="BH885" s="596">
        <v>0</v>
      </c>
      <c r="BI885" s="596"/>
      <c r="BJ885" s="596">
        <v>0</v>
      </c>
      <c r="BK885" s="596"/>
      <c r="BL885" s="596">
        <v>0</v>
      </c>
      <c r="BM885" s="127"/>
      <c r="BN885" s="596"/>
    </row>
    <row r="886" spans="1:66" x14ac:dyDescent="0.2">
      <c r="A886" s="170"/>
      <c r="B886" s="128"/>
      <c r="C886" s="41"/>
      <c r="D886" s="42"/>
      <c r="E886" s="100"/>
      <c r="F886" s="412"/>
      <c r="G886" s="213"/>
      <c r="H886" s="106"/>
      <c r="I886" s="411"/>
      <c r="J886" s="214">
        <f t="shared" si="1473"/>
        <v>0</v>
      </c>
      <c r="K886" s="213"/>
      <c r="L886" s="249">
        <f t="shared" si="1487"/>
        <v>0</v>
      </c>
      <c r="M886" s="411"/>
      <c r="N886" s="214">
        <f t="shared" si="1474"/>
        <v>0</v>
      </c>
      <c r="O886" s="213"/>
      <c r="P886" s="249"/>
      <c r="Q886" s="411"/>
      <c r="R886" s="214">
        <f t="shared" si="1475"/>
        <v>0</v>
      </c>
      <c r="S886" s="213"/>
      <c r="T886" s="249">
        <f t="shared" si="1488"/>
        <v>0</v>
      </c>
      <c r="U886" s="411"/>
      <c r="V886" s="214">
        <f t="shared" si="1476"/>
        <v>0</v>
      </c>
      <c r="W886" s="213"/>
      <c r="X886" s="249"/>
      <c r="Y886" s="411"/>
      <c r="Z886" s="214">
        <f t="shared" si="1477"/>
        <v>0</v>
      </c>
      <c r="AA886" s="213"/>
      <c r="AB886" s="249">
        <f t="shared" si="1489"/>
        <v>0</v>
      </c>
      <c r="AC886" s="411"/>
      <c r="AD886" s="214">
        <f t="shared" si="1478"/>
        <v>0</v>
      </c>
      <c r="AE886" s="213"/>
      <c r="AF886" s="249">
        <f t="shared" si="1490"/>
        <v>0</v>
      </c>
      <c r="AG886" s="411"/>
      <c r="AH886" s="214">
        <f t="shared" si="1479"/>
        <v>0</v>
      </c>
      <c r="AI886" s="213"/>
      <c r="AJ886" s="249">
        <f t="shared" si="1491"/>
        <v>0</v>
      </c>
      <c r="AK886" s="411"/>
      <c r="AL886" s="214">
        <f t="shared" si="1480"/>
        <v>0</v>
      </c>
      <c r="AM886" s="213"/>
      <c r="AN886" s="249">
        <f t="shared" si="1492"/>
        <v>0</v>
      </c>
      <c r="AO886" s="411"/>
      <c r="AP886" s="214">
        <f t="shared" si="1481"/>
        <v>0</v>
      </c>
      <c r="AQ886" s="213"/>
      <c r="AR886" s="249">
        <f t="shared" si="1493"/>
        <v>0</v>
      </c>
      <c r="AS886" s="411"/>
      <c r="AT886" s="214">
        <f t="shared" si="1482"/>
        <v>0</v>
      </c>
      <c r="AU886" s="213"/>
      <c r="AV886" s="249">
        <f t="shared" si="1483"/>
        <v>0</v>
      </c>
      <c r="AW886" s="411"/>
      <c r="AX886" s="214">
        <f t="shared" si="1484"/>
        <v>0</v>
      </c>
      <c r="AY886" s="213"/>
      <c r="AZ886" s="249">
        <f t="shared" si="1485"/>
        <v>0</v>
      </c>
      <c r="BA886" s="411"/>
      <c r="BB886" s="261">
        <f t="shared" si="1486"/>
        <v>0</v>
      </c>
      <c r="BC886" s="94"/>
      <c r="BD886" s="596">
        <f>SUM(BB886,AX886,AT886,AP886,AL886,AH886,AD886,Z886,R886,N886,J886)</f>
        <v>0</v>
      </c>
      <c r="BE886" s="596"/>
      <c r="BF886" s="596">
        <v>0</v>
      </c>
      <c r="BG886" s="596"/>
      <c r="BH886" s="596">
        <v>0</v>
      </c>
      <c r="BI886" s="596"/>
      <c r="BJ886" s="596">
        <v>0</v>
      </c>
      <c r="BK886" s="596"/>
      <c r="BL886" s="596">
        <v>0</v>
      </c>
      <c r="BM886" s="127"/>
      <c r="BN886" s="596"/>
    </row>
    <row r="887" spans="1:66" x14ac:dyDescent="0.2">
      <c r="A887" s="170"/>
      <c r="B887" s="128"/>
      <c r="C887" s="48"/>
      <c r="D887" s="43"/>
      <c r="E887" s="101"/>
      <c r="F887" s="102"/>
      <c r="G887" s="215"/>
      <c r="H887" s="103"/>
      <c r="I887" s="104" t="s">
        <v>132</v>
      </c>
      <c r="J887" s="214">
        <f>SUM(J881:J886)</f>
        <v>150</v>
      </c>
      <c r="K887" s="215"/>
      <c r="L887" s="103"/>
      <c r="M887" s="104" t="s">
        <v>118</v>
      </c>
      <c r="N887" s="214">
        <f>SUM(N881:N886)</f>
        <v>150</v>
      </c>
      <c r="O887" s="215"/>
      <c r="P887" s="103"/>
      <c r="Q887" s="104" t="s">
        <v>119</v>
      </c>
      <c r="R887" s="214">
        <f>SUM(R881:R886)</f>
        <v>150</v>
      </c>
      <c r="S887" s="215"/>
      <c r="T887" s="103"/>
      <c r="U887" s="104" t="s">
        <v>120</v>
      </c>
      <c r="V887" s="214">
        <f>SUM(V881:V886)</f>
        <v>150</v>
      </c>
      <c r="W887" s="215"/>
      <c r="X887" s="103"/>
      <c r="Y887" s="104" t="s">
        <v>121</v>
      </c>
      <c r="Z887" s="214">
        <f>SUM(Z881:Z886)</f>
        <v>150</v>
      </c>
      <c r="AA887" s="215"/>
      <c r="AB887" s="103"/>
      <c r="AC887" s="104" t="s">
        <v>122</v>
      </c>
      <c r="AD887" s="214">
        <f>SUM(AD881:AD886)</f>
        <v>150</v>
      </c>
      <c r="AE887" s="215"/>
      <c r="AF887" s="103"/>
      <c r="AG887" s="104" t="s">
        <v>123</v>
      </c>
      <c r="AH887" s="214">
        <f>SUM(AH881:AH886)</f>
        <v>150</v>
      </c>
      <c r="AI887" s="215"/>
      <c r="AJ887" s="103"/>
      <c r="AK887" s="104" t="s">
        <v>124</v>
      </c>
      <c r="AL887" s="214">
        <f>SUM(AL881:AL886)</f>
        <v>150</v>
      </c>
      <c r="AM887" s="215"/>
      <c r="AN887" s="103"/>
      <c r="AO887" s="104" t="s">
        <v>125</v>
      </c>
      <c r="AP887" s="214">
        <f>SUM(AP881:AP886)</f>
        <v>150</v>
      </c>
      <c r="AQ887" s="215"/>
      <c r="AR887" s="103"/>
      <c r="AS887" s="104" t="s">
        <v>126</v>
      </c>
      <c r="AT887" s="214">
        <f>SUM(AT881:AT886)</f>
        <v>150</v>
      </c>
      <c r="AU887" s="215"/>
      <c r="AV887" s="103"/>
      <c r="AW887" s="104" t="s">
        <v>127</v>
      </c>
      <c r="AX887" s="214">
        <f>SUM(AX881:AX886)</f>
        <v>150</v>
      </c>
      <c r="AY887" s="215"/>
      <c r="AZ887" s="103"/>
      <c r="BA887" s="104" t="s">
        <v>128</v>
      </c>
      <c r="BB887" s="261">
        <f>SUM(BB881:BB886)</f>
        <v>150</v>
      </c>
      <c r="BC887" s="94"/>
      <c r="BD887" s="93">
        <f>SUM(BD881:BD886)</f>
        <v>1800</v>
      </c>
      <c r="BE887" s="92"/>
      <c r="BF887" s="93">
        <f>SUM(BF881:BF886)</f>
        <v>801.37</v>
      </c>
      <c r="BG887" s="92"/>
      <c r="BH887" s="93">
        <f>SUM(BH881:BH886)</f>
        <v>0</v>
      </c>
      <c r="BI887" s="92"/>
      <c r="BJ887" s="93">
        <f>SUM(BJ881:BJ886)</f>
        <v>801.37</v>
      </c>
      <c r="BK887" s="92"/>
      <c r="BL887" s="93">
        <v>744</v>
      </c>
      <c r="BM887" s="127"/>
      <c r="BN887" s="93">
        <f>SUM(BN881:BN886)</f>
        <v>674.85</v>
      </c>
    </row>
    <row r="888" spans="1:66" s="27" customFormat="1" ht="5.0999999999999996" customHeight="1" x14ac:dyDescent="0.2">
      <c r="A888" s="170"/>
      <c r="B888" s="128"/>
      <c r="C888" s="32"/>
      <c r="F888" s="51"/>
      <c r="G888" s="226"/>
      <c r="H888" s="52"/>
      <c r="I888" s="154"/>
      <c r="J888" s="227"/>
      <c r="K888" s="226"/>
      <c r="L888" s="52"/>
      <c r="M888" s="154"/>
      <c r="N888" s="227"/>
      <c r="O888" s="226"/>
      <c r="P888" s="52"/>
      <c r="Q888" s="154"/>
      <c r="R888" s="227"/>
      <c r="S888" s="226"/>
      <c r="T888" s="52"/>
      <c r="U888" s="154"/>
      <c r="V888" s="227"/>
      <c r="W888" s="226"/>
      <c r="X888" s="52"/>
      <c r="Y888" s="154"/>
      <c r="Z888" s="227"/>
      <c r="AA888" s="226"/>
      <c r="AB888" s="52"/>
      <c r="AC888" s="154"/>
      <c r="AD888" s="227"/>
      <c r="AE888" s="226"/>
      <c r="AF888" s="52"/>
      <c r="AG888" s="154"/>
      <c r="AH888" s="227"/>
      <c r="AI888" s="226"/>
      <c r="AJ888" s="52"/>
      <c r="AK888" s="154"/>
      <c r="AL888" s="227"/>
      <c r="AM888" s="226"/>
      <c r="AN888" s="52"/>
      <c r="AO888" s="154"/>
      <c r="AP888" s="227"/>
      <c r="AQ888" s="226"/>
      <c r="AR888" s="52"/>
      <c r="AS888" s="154"/>
      <c r="AT888" s="227"/>
      <c r="AU888" s="226"/>
      <c r="AV888" s="52"/>
      <c r="AW888" s="154"/>
      <c r="AX888" s="227"/>
      <c r="AY888" s="226"/>
      <c r="AZ888" s="52"/>
      <c r="BA888" s="154"/>
      <c r="BB888" s="267"/>
      <c r="BC888" s="34"/>
      <c r="BD888" s="608"/>
      <c r="BE888" s="608"/>
      <c r="BF888" s="608"/>
      <c r="BG888" s="608"/>
      <c r="BH888" s="608"/>
      <c r="BI888" s="608"/>
      <c r="BJ888" s="608"/>
      <c r="BK888" s="608"/>
      <c r="BL888" s="608"/>
      <c r="BM888" s="131"/>
      <c r="BN888" s="608"/>
    </row>
    <row r="889" spans="1:66" x14ac:dyDescent="0.2">
      <c r="A889" s="598" t="s">
        <v>131</v>
      </c>
      <c r="B889" s="128"/>
      <c r="C889" s="97">
        <f>'General Fund Budget Summary'!A196</f>
        <v>64020</v>
      </c>
      <c r="D889" s="97"/>
      <c r="E889" s="97" t="str">
        <f>'General Fund Budget Summary'!C196</f>
        <v xml:space="preserve">Communication Repair &amp; Maint. </v>
      </c>
      <c r="F889" s="204" t="s">
        <v>516</v>
      </c>
      <c r="G889" s="211">
        <v>1</v>
      </c>
      <c r="H889" s="105" t="s">
        <v>36</v>
      </c>
      <c r="I889" s="410">
        <v>1500</v>
      </c>
      <c r="J889" s="212">
        <f t="shared" ref="J889:J894" si="1494">I889*G889</f>
        <v>1500</v>
      </c>
      <c r="K889" s="211"/>
      <c r="L889" s="248" t="str">
        <f t="shared" ref="L889:L894" si="1495">H889</f>
        <v>Fire</v>
      </c>
      <c r="M889" s="410"/>
      <c r="N889" s="212">
        <f t="shared" ref="N889:N894" si="1496">M889*K889</f>
        <v>0</v>
      </c>
      <c r="O889" s="211"/>
      <c r="P889" s="248"/>
      <c r="Q889" s="410"/>
      <c r="R889" s="212">
        <f t="shared" ref="R889:R894" si="1497">Q889*O889</f>
        <v>0</v>
      </c>
      <c r="S889" s="211"/>
      <c r="T889" s="248">
        <f t="shared" ref="T889:T894" si="1498">P889</f>
        <v>0</v>
      </c>
      <c r="U889" s="410"/>
      <c r="V889" s="212">
        <f t="shared" ref="V889:V894" si="1499">U889*S889</f>
        <v>0</v>
      </c>
      <c r="W889" s="211"/>
      <c r="X889" s="248"/>
      <c r="Y889" s="410"/>
      <c r="Z889" s="212">
        <f t="shared" ref="Z889:Z894" si="1500">Y889*W889</f>
        <v>0</v>
      </c>
      <c r="AA889" s="211"/>
      <c r="AB889" s="248">
        <f t="shared" ref="AB889:AB894" si="1501">X889</f>
        <v>0</v>
      </c>
      <c r="AC889" s="410"/>
      <c r="AD889" s="212">
        <f t="shared" ref="AD889:AD894" si="1502">AC889*AA889</f>
        <v>0</v>
      </c>
      <c r="AE889" s="211"/>
      <c r="AF889" s="248">
        <f t="shared" ref="AF889:AF894" si="1503">AB889</f>
        <v>0</v>
      </c>
      <c r="AG889" s="410"/>
      <c r="AH889" s="212">
        <f t="shared" ref="AH889:AH894" si="1504">AG889*AE889</f>
        <v>0</v>
      </c>
      <c r="AI889" s="211"/>
      <c r="AJ889" s="248">
        <f t="shared" ref="AJ889:AJ894" si="1505">AF889</f>
        <v>0</v>
      </c>
      <c r="AK889" s="410"/>
      <c r="AL889" s="212">
        <f t="shared" ref="AL889:AL894" si="1506">AK889*AI889</f>
        <v>0</v>
      </c>
      <c r="AM889" s="211"/>
      <c r="AN889" s="248">
        <f t="shared" ref="AN889:AN894" si="1507">AJ889</f>
        <v>0</v>
      </c>
      <c r="AO889" s="410"/>
      <c r="AP889" s="212">
        <f t="shared" ref="AP889:AP894" si="1508">AO889*AM889</f>
        <v>0</v>
      </c>
      <c r="AQ889" s="211"/>
      <c r="AR889" s="248">
        <f t="shared" ref="AR889:AR894" si="1509">AN889</f>
        <v>0</v>
      </c>
      <c r="AS889" s="410"/>
      <c r="AT889" s="212">
        <f t="shared" ref="AT889:AT894" si="1510">AS889*AQ889</f>
        <v>0</v>
      </c>
      <c r="AU889" s="211"/>
      <c r="AV889" s="248">
        <f t="shared" ref="AV889:AV894" si="1511">AR889</f>
        <v>0</v>
      </c>
      <c r="AW889" s="410"/>
      <c r="AX889" s="212">
        <f t="shared" ref="AX889:AX894" si="1512">AW889*AU889</f>
        <v>0</v>
      </c>
      <c r="AY889" s="211"/>
      <c r="AZ889" s="248">
        <f t="shared" ref="AZ889:AZ894" si="1513">AV889</f>
        <v>0</v>
      </c>
      <c r="BA889" s="410"/>
      <c r="BB889" s="260">
        <f t="shared" ref="BB889:BB894" si="1514">BA889*AY889</f>
        <v>0</v>
      </c>
      <c r="BC889" s="94"/>
      <c r="BD889" s="587">
        <f t="shared" ref="BD889:BD894" si="1515">SUM(BB889,AX889,AT889,AP889,AL889,AH889,AD889,Z889,R889,N889,J889,V889,)</f>
        <v>1500</v>
      </c>
      <c r="BE889" s="588"/>
      <c r="BF889" s="587"/>
      <c r="BG889" s="588"/>
      <c r="BH889" s="587"/>
      <c r="BI889" s="588"/>
      <c r="BJ889" s="587">
        <f t="shared" ref="BJ889" si="1516">SUM(BF889,BH889)</f>
        <v>0</v>
      </c>
      <c r="BK889" s="588"/>
      <c r="BL889" s="587">
        <v>2500</v>
      </c>
      <c r="BM889" s="127"/>
      <c r="BN889" s="587">
        <v>0</v>
      </c>
    </row>
    <row r="890" spans="1:66" x14ac:dyDescent="0.2">
      <c r="A890" s="170"/>
      <c r="B890" s="128"/>
      <c r="C890" s="95"/>
      <c r="D890" s="42"/>
      <c r="E890" s="100"/>
      <c r="F890" s="589" t="s">
        <v>517</v>
      </c>
      <c r="G890" s="590">
        <v>1</v>
      </c>
      <c r="H890" s="591" t="s">
        <v>36</v>
      </c>
      <c r="I890" s="592">
        <v>1000</v>
      </c>
      <c r="J890" s="593">
        <f t="shared" si="1494"/>
        <v>1000</v>
      </c>
      <c r="K890" s="590"/>
      <c r="L890" s="594" t="str">
        <f t="shared" si="1495"/>
        <v>Fire</v>
      </c>
      <c r="M890" s="592"/>
      <c r="N890" s="593">
        <f t="shared" si="1496"/>
        <v>0</v>
      </c>
      <c r="O890" s="590"/>
      <c r="P890" s="594"/>
      <c r="Q890" s="592"/>
      <c r="R890" s="593">
        <f t="shared" si="1497"/>
        <v>0</v>
      </c>
      <c r="S890" s="590"/>
      <c r="T890" s="594">
        <f t="shared" si="1498"/>
        <v>0</v>
      </c>
      <c r="U890" s="592"/>
      <c r="V890" s="593">
        <f t="shared" si="1499"/>
        <v>0</v>
      </c>
      <c r="W890" s="590"/>
      <c r="X890" s="594"/>
      <c r="Y890" s="592"/>
      <c r="Z890" s="593">
        <f t="shared" si="1500"/>
        <v>0</v>
      </c>
      <c r="AA890" s="590"/>
      <c r="AB890" s="594">
        <f t="shared" si="1501"/>
        <v>0</v>
      </c>
      <c r="AC890" s="592"/>
      <c r="AD890" s="593">
        <f t="shared" si="1502"/>
        <v>0</v>
      </c>
      <c r="AE890" s="590"/>
      <c r="AF890" s="594">
        <f t="shared" si="1503"/>
        <v>0</v>
      </c>
      <c r="AG890" s="592"/>
      <c r="AH890" s="593">
        <f t="shared" si="1504"/>
        <v>0</v>
      </c>
      <c r="AI890" s="590"/>
      <c r="AJ890" s="594">
        <f t="shared" si="1505"/>
        <v>0</v>
      </c>
      <c r="AK890" s="592"/>
      <c r="AL890" s="593">
        <f t="shared" si="1506"/>
        <v>0</v>
      </c>
      <c r="AM890" s="590"/>
      <c r="AN890" s="594">
        <f t="shared" si="1507"/>
        <v>0</v>
      </c>
      <c r="AO890" s="592"/>
      <c r="AP890" s="593">
        <f t="shared" si="1508"/>
        <v>0</v>
      </c>
      <c r="AQ890" s="590"/>
      <c r="AR890" s="594">
        <f t="shared" si="1509"/>
        <v>0</v>
      </c>
      <c r="AS890" s="592"/>
      <c r="AT890" s="593">
        <f t="shared" si="1510"/>
        <v>0</v>
      </c>
      <c r="AU890" s="590"/>
      <c r="AV890" s="594">
        <f t="shared" si="1511"/>
        <v>0</v>
      </c>
      <c r="AW890" s="592"/>
      <c r="AX890" s="593">
        <f t="shared" si="1512"/>
        <v>0</v>
      </c>
      <c r="AY890" s="590"/>
      <c r="AZ890" s="594">
        <f t="shared" si="1513"/>
        <v>0</v>
      </c>
      <c r="BA890" s="592"/>
      <c r="BB890" s="595">
        <f t="shared" si="1514"/>
        <v>0</v>
      </c>
      <c r="BC890" s="94"/>
      <c r="BD890" s="596">
        <f t="shared" si="1515"/>
        <v>1000</v>
      </c>
      <c r="BE890" s="596"/>
      <c r="BF890" s="596">
        <v>0</v>
      </c>
      <c r="BG890" s="596"/>
      <c r="BH890" s="596">
        <v>0</v>
      </c>
      <c r="BI890" s="596"/>
      <c r="BJ890" s="596">
        <v>0</v>
      </c>
      <c r="BK890" s="596"/>
      <c r="BL890" s="596"/>
      <c r="BM890" s="127"/>
      <c r="BN890" s="596"/>
    </row>
    <row r="891" spans="1:66" x14ac:dyDescent="0.2">
      <c r="A891" s="170"/>
      <c r="B891" s="128"/>
      <c r="C891" s="95"/>
      <c r="D891" s="42"/>
      <c r="E891" s="100"/>
      <c r="F891" s="412"/>
      <c r="G891" s="213"/>
      <c r="H891" s="106"/>
      <c r="I891" s="411"/>
      <c r="J891" s="214">
        <f t="shared" si="1494"/>
        <v>0</v>
      </c>
      <c r="K891" s="213"/>
      <c r="L891" s="249">
        <f t="shared" si="1495"/>
        <v>0</v>
      </c>
      <c r="M891" s="411"/>
      <c r="N891" s="214">
        <f t="shared" si="1496"/>
        <v>0</v>
      </c>
      <c r="O891" s="213"/>
      <c r="P891" s="249"/>
      <c r="Q891" s="411"/>
      <c r="R891" s="214">
        <f t="shared" si="1497"/>
        <v>0</v>
      </c>
      <c r="S891" s="213"/>
      <c r="T891" s="249">
        <f t="shared" si="1498"/>
        <v>0</v>
      </c>
      <c r="U891" s="411"/>
      <c r="V891" s="214">
        <f t="shared" si="1499"/>
        <v>0</v>
      </c>
      <c r="W891" s="213"/>
      <c r="X891" s="249"/>
      <c r="Y891" s="411"/>
      <c r="Z891" s="214">
        <f t="shared" si="1500"/>
        <v>0</v>
      </c>
      <c r="AA891" s="213"/>
      <c r="AB891" s="249">
        <f t="shared" si="1501"/>
        <v>0</v>
      </c>
      <c r="AC891" s="411"/>
      <c r="AD891" s="214">
        <f t="shared" si="1502"/>
        <v>0</v>
      </c>
      <c r="AE891" s="213"/>
      <c r="AF891" s="249">
        <f t="shared" si="1503"/>
        <v>0</v>
      </c>
      <c r="AG891" s="411"/>
      <c r="AH891" s="214">
        <f t="shared" si="1504"/>
        <v>0</v>
      </c>
      <c r="AI891" s="213"/>
      <c r="AJ891" s="249">
        <f t="shared" si="1505"/>
        <v>0</v>
      </c>
      <c r="AK891" s="411"/>
      <c r="AL891" s="214">
        <f t="shared" si="1506"/>
        <v>0</v>
      </c>
      <c r="AM891" s="213"/>
      <c r="AN891" s="249">
        <f t="shared" si="1507"/>
        <v>0</v>
      </c>
      <c r="AO891" s="411"/>
      <c r="AP891" s="214">
        <f t="shared" si="1508"/>
        <v>0</v>
      </c>
      <c r="AQ891" s="213"/>
      <c r="AR891" s="249">
        <f t="shared" si="1509"/>
        <v>0</v>
      </c>
      <c r="AS891" s="411"/>
      <c r="AT891" s="214">
        <f t="shared" si="1510"/>
        <v>0</v>
      </c>
      <c r="AU891" s="213"/>
      <c r="AV891" s="249">
        <f t="shared" si="1511"/>
        <v>0</v>
      </c>
      <c r="AW891" s="411"/>
      <c r="AX891" s="214">
        <f t="shared" si="1512"/>
        <v>0</v>
      </c>
      <c r="AY891" s="213"/>
      <c r="AZ891" s="249">
        <f t="shared" si="1513"/>
        <v>0</v>
      </c>
      <c r="BA891" s="411"/>
      <c r="BB891" s="261">
        <f t="shared" si="1514"/>
        <v>0</v>
      </c>
      <c r="BC891" s="94"/>
      <c r="BD891" s="596">
        <f t="shared" si="1515"/>
        <v>0</v>
      </c>
      <c r="BE891" s="596"/>
      <c r="BF891" s="596">
        <v>0</v>
      </c>
      <c r="BG891" s="596"/>
      <c r="BH891" s="596">
        <v>0</v>
      </c>
      <c r="BI891" s="596"/>
      <c r="BJ891" s="596">
        <v>0</v>
      </c>
      <c r="BK891" s="596"/>
      <c r="BL891" s="596">
        <v>0</v>
      </c>
      <c r="BM891" s="127"/>
      <c r="BN891" s="596"/>
    </row>
    <row r="892" spans="1:66" x14ac:dyDescent="0.2">
      <c r="A892" s="170"/>
      <c r="B892" s="128"/>
      <c r="C892" s="95"/>
      <c r="D892" s="42"/>
      <c r="E892" s="100"/>
      <c r="F892" s="412"/>
      <c r="G892" s="213"/>
      <c r="H892" s="106"/>
      <c r="I892" s="411"/>
      <c r="J892" s="214">
        <f t="shared" si="1494"/>
        <v>0</v>
      </c>
      <c r="K892" s="213"/>
      <c r="L892" s="249">
        <f t="shared" si="1495"/>
        <v>0</v>
      </c>
      <c r="M892" s="411"/>
      <c r="N892" s="214">
        <f t="shared" si="1496"/>
        <v>0</v>
      </c>
      <c r="O892" s="213"/>
      <c r="P892" s="249"/>
      <c r="Q892" s="411"/>
      <c r="R892" s="214">
        <f t="shared" si="1497"/>
        <v>0</v>
      </c>
      <c r="S892" s="213"/>
      <c r="T892" s="249">
        <f t="shared" si="1498"/>
        <v>0</v>
      </c>
      <c r="U892" s="411"/>
      <c r="V892" s="214">
        <f t="shared" si="1499"/>
        <v>0</v>
      </c>
      <c r="W892" s="213"/>
      <c r="X892" s="249"/>
      <c r="Y892" s="411"/>
      <c r="Z892" s="214">
        <f t="shared" si="1500"/>
        <v>0</v>
      </c>
      <c r="AA892" s="213"/>
      <c r="AB892" s="249">
        <f t="shared" si="1501"/>
        <v>0</v>
      </c>
      <c r="AC892" s="411"/>
      <c r="AD892" s="214">
        <f t="shared" si="1502"/>
        <v>0</v>
      </c>
      <c r="AE892" s="213"/>
      <c r="AF892" s="249">
        <f t="shared" si="1503"/>
        <v>0</v>
      </c>
      <c r="AG892" s="411"/>
      <c r="AH892" s="214">
        <f t="shared" si="1504"/>
        <v>0</v>
      </c>
      <c r="AI892" s="213"/>
      <c r="AJ892" s="249">
        <f t="shared" si="1505"/>
        <v>0</v>
      </c>
      <c r="AK892" s="411"/>
      <c r="AL892" s="214">
        <f t="shared" si="1506"/>
        <v>0</v>
      </c>
      <c r="AM892" s="213"/>
      <c r="AN892" s="249">
        <f t="shared" si="1507"/>
        <v>0</v>
      </c>
      <c r="AO892" s="411"/>
      <c r="AP892" s="214">
        <f t="shared" si="1508"/>
        <v>0</v>
      </c>
      <c r="AQ892" s="213"/>
      <c r="AR892" s="249">
        <f t="shared" si="1509"/>
        <v>0</v>
      </c>
      <c r="AS892" s="411"/>
      <c r="AT892" s="214">
        <f t="shared" si="1510"/>
        <v>0</v>
      </c>
      <c r="AU892" s="213"/>
      <c r="AV892" s="249">
        <f t="shared" si="1511"/>
        <v>0</v>
      </c>
      <c r="AW892" s="411"/>
      <c r="AX892" s="214">
        <f t="shared" si="1512"/>
        <v>0</v>
      </c>
      <c r="AY892" s="213"/>
      <c r="AZ892" s="249">
        <f t="shared" si="1513"/>
        <v>0</v>
      </c>
      <c r="BA892" s="411"/>
      <c r="BB892" s="261">
        <f t="shared" si="1514"/>
        <v>0</v>
      </c>
      <c r="BC892" s="94"/>
      <c r="BD892" s="596">
        <f t="shared" si="1515"/>
        <v>0</v>
      </c>
      <c r="BE892" s="596"/>
      <c r="BF892" s="596">
        <v>0</v>
      </c>
      <c r="BG892" s="596"/>
      <c r="BH892" s="596">
        <v>0</v>
      </c>
      <c r="BI892" s="596"/>
      <c r="BJ892" s="596">
        <v>0</v>
      </c>
      <c r="BK892" s="596"/>
      <c r="BL892" s="596">
        <v>0</v>
      </c>
      <c r="BM892" s="127"/>
      <c r="BN892" s="596"/>
    </row>
    <row r="893" spans="1:66" x14ac:dyDescent="0.2">
      <c r="A893" s="170"/>
      <c r="B893" s="128"/>
      <c r="C893" s="95"/>
      <c r="D893" s="42"/>
      <c r="E893" s="100"/>
      <c r="F893" s="412"/>
      <c r="G893" s="213"/>
      <c r="H893" s="106"/>
      <c r="I893" s="411"/>
      <c r="J893" s="214">
        <f t="shared" si="1494"/>
        <v>0</v>
      </c>
      <c r="K893" s="213"/>
      <c r="L893" s="249">
        <f t="shared" si="1495"/>
        <v>0</v>
      </c>
      <c r="M893" s="411"/>
      <c r="N893" s="214">
        <f t="shared" si="1496"/>
        <v>0</v>
      </c>
      <c r="O893" s="213"/>
      <c r="P893" s="249"/>
      <c r="Q893" s="411"/>
      <c r="R893" s="214">
        <f t="shared" si="1497"/>
        <v>0</v>
      </c>
      <c r="S893" s="213"/>
      <c r="T893" s="249">
        <f t="shared" si="1498"/>
        <v>0</v>
      </c>
      <c r="U893" s="411"/>
      <c r="V893" s="214">
        <f t="shared" si="1499"/>
        <v>0</v>
      </c>
      <c r="W893" s="213"/>
      <c r="X893" s="249"/>
      <c r="Y893" s="411"/>
      <c r="Z893" s="214">
        <f t="shared" si="1500"/>
        <v>0</v>
      </c>
      <c r="AA893" s="213"/>
      <c r="AB893" s="249">
        <f t="shared" si="1501"/>
        <v>0</v>
      </c>
      <c r="AC893" s="411"/>
      <c r="AD893" s="214">
        <f t="shared" si="1502"/>
        <v>0</v>
      </c>
      <c r="AE893" s="213"/>
      <c r="AF893" s="249">
        <f t="shared" si="1503"/>
        <v>0</v>
      </c>
      <c r="AG893" s="411"/>
      <c r="AH893" s="214">
        <f t="shared" si="1504"/>
        <v>0</v>
      </c>
      <c r="AI893" s="213"/>
      <c r="AJ893" s="249">
        <f t="shared" si="1505"/>
        <v>0</v>
      </c>
      <c r="AK893" s="411"/>
      <c r="AL893" s="214">
        <f t="shared" si="1506"/>
        <v>0</v>
      </c>
      <c r="AM893" s="213"/>
      <c r="AN893" s="249">
        <f t="shared" si="1507"/>
        <v>0</v>
      </c>
      <c r="AO893" s="411"/>
      <c r="AP893" s="214">
        <f t="shared" si="1508"/>
        <v>0</v>
      </c>
      <c r="AQ893" s="213"/>
      <c r="AR893" s="249">
        <f t="shared" si="1509"/>
        <v>0</v>
      </c>
      <c r="AS893" s="411"/>
      <c r="AT893" s="214">
        <f t="shared" si="1510"/>
        <v>0</v>
      </c>
      <c r="AU893" s="213"/>
      <c r="AV893" s="249">
        <f t="shared" si="1511"/>
        <v>0</v>
      </c>
      <c r="AW893" s="411"/>
      <c r="AX893" s="214">
        <f t="shared" si="1512"/>
        <v>0</v>
      </c>
      <c r="AY893" s="213"/>
      <c r="AZ893" s="249">
        <f t="shared" si="1513"/>
        <v>0</v>
      </c>
      <c r="BA893" s="411"/>
      <c r="BB893" s="261">
        <f t="shared" si="1514"/>
        <v>0</v>
      </c>
      <c r="BC893" s="94"/>
      <c r="BD893" s="596">
        <f t="shared" si="1515"/>
        <v>0</v>
      </c>
      <c r="BE893" s="596"/>
      <c r="BF893" s="596">
        <v>0</v>
      </c>
      <c r="BG893" s="596"/>
      <c r="BH893" s="596">
        <v>0</v>
      </c>
      <c r="BI893" s="596"/>
      <c r="BJ893" s="596">
        <v>0</v>
      </c>
      <c r="BK893" s="596"/>
      <c r="BL893" s="596">
        <v>0</v>
      </c>
      <c r="BM893" s="127"/>
      <c r="BN893" s="596"/>
    </row>
    <row r="894" spans="1:66" x14ac:dyDescent="0.2">
      <c r="A894" s="170"/>
      <c r="B894" s="128"/>
      <c r="C894" s="95"/>
      <c r="D894" s="42"/>
      <c r="E894" s="100"/>
      <c r="F894" s="412"/>
      <c r="G894" s="213"/>
      <c r="H894" s="106"/>
      <c r="I894" s="411"/>
      <c r="J894" s="214">
        <f t="shared" si="1494"/>
        <v>0</v>
      </c>
      <c r="K894" s="213"/>
      <c r="L894" s="249">
        <f t="shared" si="1495"/>
        <v>0</v>
      </c>
      <c r="M894" s="411"/>
      <c r="N894" s="214">
        <f t="shared" si="1496"/>
        <v>0</v>
      </c>
      <c r="O894" s="213"/>
      <c r="P894" s="249"/>
      <c r="Q894" s="411"/>
      <c r="R894" s="214">
        <f t="shared" si="1497"/>
        <v>0</v>
      </c>
      <c r="S894" s="213"/>
      <c r="T894" s="249">
        <f t="shared" si="1498"/>
        <v>0</v>
      </c>
      <c r="U894" s="411"/>
      <c r="V894" s="214">
        <f t="shared" si="1499"/>
        <v>0</v>
      </c>
      <c r="W894" s="213"/>
      <c r="X894" s="249"/>
      <c r="Y894" s="411"/>
      <c r="Z894" s="214">
        <f t="shared" si="1500"/>
        <v>0</v>
      </c>
      <c r="AA894" s="213"/>
      <c r="AB894" s="249">
        <f t="shared" si="1501"/>
        <v>0</v>
      </c>
      <c r="AC894" s="411"/>
      <c r="AD894" s="214">
        <f t="shared" si="1502"/>
        <v>0</v>
      </c>
      <c r="AE894" s="213"/>
      <c r="AF894" s="249">
        <f t="shared" si="1503"/>
        <v>0</v>
      </c>
      <c r="AG894" s="411"/>
      <c r="AH894" s="214">
        <f t="shared" si="1504"/>
        <v>0</v>
      </c>
      <c r="AI894" s="213"/>
      <c r="AJ894" s="249">
        <f t="shared" si="1505"/>
        <v>0</v>
      </c>
      <c r="AK894" s="411"/>
      <c r="AL894" s="214">
        <f t="shared" si="1506"/>
        <v>0</v>
      </c>
      <c r="AM894" s="213"/>
      <c r="AN894" s="249">
        <f t="shared" si="1507"/>
        <v>0</v>
      </c>
      <c r="AO894" s="411"/>
      <c r="AP894" s="214">
        <f t="shared" si="1508"/>
        <v>0</v>
      </c>
      <c r="AQ894" s="213"/>
      <c r="AR894" s="249">
        <f t="shared" si="1509"/>
        <v>0</v>
      </c>
      <c r="AS894" s="411"/>
      <c r="AT894" s="214">
        <f t="shared" si="1510"/>
        <v>0</v>
      </c>
      <c r="AU894" s="213"/>
      <c r="AV894" s="249">
        <f t="shared" si="1511"/>
        <v>0</v>
      </c>
      <c r="AW894" s="411"/>
      <c r="AX894" s="214">
        <f t="shared" si="1512"/>
        <v>0</v>
      </c>
      <c r="AY894" s="213"/>
      <c r="AZ894" s="249">
        <f t="shared" si="1513"/>
        <v>0</v>
      </c>
      <c r="BA894" s="411"/>
      <c r="BB894" s="261">
        <f t="shared" si="1514"/>
        <v>0</v>
      </c>
      <c r="BC894" s="94"/>
      <c r="BD894" s="596">
        <f t="shared" si="1515"/>
        <v>0</v>
      </c>
      <c r="BE894" s="596"/>
      <c r="BF894" s="596">
        <v>0</v>
      </c>
      <c r="BG894" s="596"/>
      <c r="BH894" s="596">
        <v>0</v>
      </c>
      <c r="BI894" s="596"/>
      <c r="BJ894" s="596">
        <v>0</v>
      </c>
      <c r="BK894" s="596"/>
      <c r="BL894" s="596">
        <v>0</v>
      </c>
      <c r="BM894" s="127"/>
      <c r="BN894" s="596"/>
    </row>
    <row r="895" spans="1:66" x14ac:dyDescent="0.2">
      <c r="A895" s="170"/>
      <c r="B895" s="128"/>
      <c r="C895" s="96"/>
      <c r="D895" s="43"/>
      <c r="E895" s="101"/>
      <c r="F895" s="102"/>
      <c r="G895" s="215"/>
      <c r="H895" s="103"/>
      <c r="I895" s="104" t="s">
        <v>132</v>
      </c>
      <c r="J895" s="214">
        <f>SUM(J889:J894)</f>
        <v>2500</v>
      </c>
      <c r="K895" s="215"/>
      <c r="L895" s="103"/>
      <c r="M895" s="104" t="s">
        <v>118</v>
      </c>
      <c r="N895" s="214">
        <f>SUM(N889:N894)</f>
        <v>0</v>
      </c>
      <c r="O895" s="215"/>
      <c r="P895" s="103"/>
      <c r="Q895" s="104" t="s">
        <v>119</v>
      </c>
      <c r="R895" s="214">
        <f>SUM(R889:R894)</f>
        <v>0</v>
      </c>
      <c r="S895" s="215"/>
      <c r="T895" s="103"/>
      <c r="U895" s="104" t="s">
        <v>120</v>
      </c>
      <c r="V895" s="214">
        <f>SUM(V889:V894)</f>
        <v>0</v>
      </c>
      <c r="W895" s="215"/>
      <c r="X895" s="103"/>
      <c r="Y895" s="104" t="s">
        <v>121</v>
      </c>
      <c r="Z895" s="214">
        <f>SUM(Z889:Z894)</f>
        <v>0</v>
      </c>
      <c r="AA895" s="215"/>
      <c r="AB895" s="103"/>
      <c r="AC895" s="104" t="s">
        <v>122</v>
      </c>
      <c r="AD895" s="214">
        <f>SUM(AD889:AD894)</f>
        <v>0</v>
      </c>
      <c r="AE895" s="215"/>
      <c r="AF895" s="103"/>
      <c r="AG895" s="104" t="s">
        <v>123</v>
      </c>
      <c r="AH895" s="214">
        <f>SUM(AH889:AH894)</f>
        <v>0</v>
      </c>
      <c r="AI895" s="215"/>
      <c r="AJ895" s="103"/>
      <c r="AK895" s="104" t="s">
        <v>124</v>
      </c>
      <c r="AL895" s="214">
        <f>SUM(AL889:AL894)</f>
        <v>0</v>
      </c>
      <c r="AM895" s="215"/>
      <c r="AN895" s="103"/>
      <c r="AO895" s="104" t="s">
        <v>125</v>
      </c>
      <c r="AP895" s="214">
        <f>SUM(AP889:AP894)</f>
        <v>0</v>
      </c>
      <c r="AQ895" s="215"/>
      <c r="AR895" s="103"/>
      <c r="AS895" s="104" t="s">
        <v>126</v>
      </c>
      <c r="AT895" s="214">
        <f>SUM(AT889:AT894)</f>
        <v>0</v>
      </c>
      <c r="AU895" s="215"/>
      <c r="AV895" s="103"/>
      <c r="AW895" s="104" t="s">
        <v>127</v>
      </c>
      <c r="AX895" s="214">
        <f>SUM(AX889:AX894)</f>
        <v>0</v>
      </c>
      <c r="AY895" s="215"/>
      <c r="AZ895" s="103"/>
      <c r="BA895" s="104" t="s">
        <v>128</v>
      </c>
      <c r="BB895" s="261">
        <f>SUM(BB889:BB894)</f>
        <v>0</v>
      </c>
      <c r="BC895" s="94"/>
      <c r="BD895" s="93">
        <f>SUM(BD889:BD894)</f>
        <v>2500</v>
      </c>
      <c r="BE895" s="92"/>
      <c r="BF895" s="93">
        <f>SUM(BF889:BF894)</f>
        <v>0</v>
      </c>
      <c r="BG895" s="92"/>
      <c r="BH895" s="93">
        <f>SUM(BH889:BH894)</f>
        <v>0</v>
      </c>
      <c r="BI895" s="92"/>
      <c r="BJ895" s="93">
        <f t="shared" ref="BJ895" si="1517">SUM(BJ889:BJ894)</f>
        <v>0</v>
      </c>
      <c r="BK895" s="92"/>
      <c r="BL895" s="93">
        <v>2500</v>
      </c>
      <c r="BM895" s="127"/>
      <c r="BN895" s="93">
        <f>SUM(BN889:BN894)</f>
        <v>0</v>
      </c>
    </row>
    <row r="896" spans="1:66" s="27" customFormat="1" ht="5.0999999999999996" customHeight="1" x14ac:dyDescent="0.2">
      <c r="A896" s="170"/>
      <c r="B896" s="128"/>
      <c r="C896" s="32"/>
      <c r="F896" s="51"/>
      <c r="G896" s="226"/>
      <c r="H896" s="52"/>
      <c r="I896" s="154"/>
      <c r="J896" s="227"/>
      <c r="K896" s="226"/>
      <c r="L896" s="52"/>
      <c r="M896" s="154"/>
      <c r="N896" s="227"/>
      <c r="O896" s="226"/>
      <c r="P896" s="52"/>
      <c r="Q896" s="154"/>
      <c r="R896" s="227"/>
      <c r="S896" s="226"/>
      <c r="T896" s="52"/>
      <c r="U896" s="154"/>
      <c r="V896" s="227"/>
      <c r="W896" s="226"/>
      <c r="X896" s="52"/>
      <c r="Y896" s="154"/>
      <c r="Z896" s="227"/>
      <c r="AA896" s="226"/>
      <c r="AB896" s="52"/>
      <c r="AC896" s="154"/>
      <c r="AD896" s="227"/>
      <c r="AE896" s="226"/>
      <c r="AF896" s="52"/>
      <c r="AG896" s="154"/>
      <c r="AH896" s="227"/>
      <c r="AI896" s="226"/>
      <c r="AJ896" s="52"/>
      <c r="AK896" s="154"/>
      <c r="AL896" s="227"/>
      <c r="AM896" s="226"/>
      <c r="AN896" s="52"/>
      <c r="AO896" s="154"/>
      <c r="AP896" s="227"/>
      <c r="AQ896" s="226"/>
      <c r="AR896" s="52"/>
      <c r="AS896" s="154"/>
      <c r="AT896" s="227"/>
      <c r="AU896" s="226"/>
      <c r="AV896" s="52"/>
      <c r="AW896" s="154"/>
      <c r="AX896" s="227"/>
      <c r="AY896" s="226"/>
      <c r="AZ896" s="52"/>
      <c r="BA896" s="154"/>
      <c r="BB896" s="267"/>
      <c r="BC896" s="34"/>
      <c r="BD896" s="608"/>
      <c r="BE896" s="608"/>
      <c r="BF896" s="608"/>
      <c r="BG896" s="608"/>
      <c r="BH896" s="608"/>
      <c r="BI896" s="608"/>
      <c r="BJ896" s="608"/>
      <c r="BK896" s="608"/>
      <c r="BL896" s="608"/>
      <c r="BM896" s="131"/>
      <c r="BN896" s="608"/>
    </row>
    <row r="897" spans="1:66" x14ac:dyDescent="0.2">
      <c r="A897" s="598" t="s">
        <v>131</v>
      </c>
      <c r="B897" s="128"/>
      <c r="C897" s="97">
        <f>'General Fund Budget Summary'!A197</f>
        <v>64030</v>
      </c>
      <c r="D897" s="97"/>
      <c r="E897" s="97" t="str">
        <f>'General Fund Budget Summary'!C197</f>
        <v>Communication Purchases</v>
      </c>
      <c r="F897" s="204" t="s">
        <v>518</v>
      </c>
      <c r="G897" s="211">
        <v>1</v>
      </c>
      <c r="H897" s="105" t="s">
        <v>36</v>
      </c>
      <c r="I897" s="410">
        <v>1200</v>
      </c>
      <c r="J897" s="212">
        <f t="shared" ref="J897:J902" si="1518">I897*G897</f>
        <v>1200</v>
      </c>
      <c r="K897" s="211"/>
      <c r="L897" s="248" t="str">
        <f t="shared" ref="L897:L902" si="1519">H897</f>
        <v>Fire</v>
      </c>
      <c r="M897" s="410"/>
      <c r="N897" s="212">
        <f t="shared" ref="N897:N902" si="1520">M897*K897</f>
        <v>0</v>
      </c>
      <c r="O897" s="211"/>
      <c r="P897" s="248"/>
      <c r="Q897" s="410"/>
      <c r="R897" s="212">
        <f t="shared" ref="R897:R902" si="1521">Q897*O897</f>
        <v>0</v>
      </c>
      <c r="S897" s="211"/>
      <c r="T897" s="248">
        <f t="shared" ref="T897:T902" si="1522">P897</f>
        <v>0</v>
      </c>
      <c r="U897" s="410"/>
      <c r="V897" s="212">
        <f t="shared" ref="V897:V902" si="1523">U897*S897</f>
        <v>0</v>
      </c>
      <c r="W897" s="211"/>
      <c r="X897" s="248"/>
      <c r="Y897" s="410"/>
      <c r="Z897" s="212">
        <f t="shared" ref="Z897:Z902" si="1524">Y897*W897</f>
        <v>0</v>
      </c>
      <c r="AA897" s="211"/>
      <c r="AB897" s="248">
        <f t="shared" ref="AB897:AB902" si="1525">X897</f>
        <v>0</v>
      </c>
      <c r="AC897" s="410"/>
      <c r="AD897" s="212">
        <f t="shared" ref="AD897:AD902" si="1526">AC897*AA897</f>
        <v>0</v>
      </c>
      <c r="AE897" s="211"/>
      <c r="AF897" s="248">
        <f t="shared" ref="AF897:AF902" si="1527">AB897</f>
        <v>0</v>
      </c>
      <c r="AG897" s="410"/>
      <c r="AH897" s="212">
        <f t="shared" ref="AH897:AH902" si="1528">AG897*AE897</f>
        <v>0</v>
      </c>
      <c r="AI897" s="211"/>
      <c r="AJ897" s="248">
        <f t="shared" ref="AJ897:AJ902" si="1529">AF897</f>
        <v>0</v>
      </c>
      <c r="AK897" s="410"/>
      <c r="AL897" s="212">
        <f t="shared" ref="AL897:AL902" si="1530">AK897*AI897</f>
        <v>0</v>
      </c>
      <c r="AM897" s="211"/>
      <c r="AN897" s="248">
        <f t="shared" ref="AN897:AN902" si="1531">AJ897</f>
        <v>0</v>
      </c>
      <c r="AO897" s="410"/>
      <c r="AP897" s="212">
        <f t="shared" ref="AP897:AP902" si="1532">AO897*AM897</f>
        <v>0</v>
      </c>
      <c r="AQ897" s="211"/>
      <c r="AR897" s="248">
        <f t="shared" ref="AR897:AR902" si="1533">AN897</f>
        <v>0</v>
      </c>
      <c r="AS897" s="410"/>
      <c r="AT897" s="212">
        <f t="shared" ref="AT897:AT902" si="1534">AS897*AQ897</f>
        <v>0</v>
      </c>
      <c r="AU897" s="211"/>
      <c r="AV897" s="248">
        <f t="shared" ref="AV897:AV902" si="1535">AR897</f>
        <v>0</v>
      </c>
      <c r="AW897" s="410"/>
      <c r="AX897" s="212">
        <f t="shared" ref="AX897:AX902" si="1536">AW897*AU897</f>
        <v>0</v>
      </c>
      <c r="AY897" s="211"/>
      <c r="AZ897" s="248">
        <f t="shared" ref="AZ897:AZ902" si="1537">AV897</f>
        <v>0</v>
      </c>
      <c r="BA897" s="410"/>
      <c r="BB897" s="260">
        <f t="shared" ref="BB897:BB902" si="1538">BA897*AY897</f>
        <v>0</v>
      </c>
      <c r="BC897" s="94"/>
      <c r="BD897" s="587">
        <f t="shared" ref="BD897:BD902" si="1539">SUM(BB897,AX897,AT897,AP897,AL897,AH897,AD897,Z897,R897,N897,J897,V897,)</f>
        <v>1200</v>
      </c>
      <c r="BE897" s="588"/>
      <c r="BF897" s="587">
        <v>0</v>
      </c>
      <c r="BG897" s="588"/>
      <c r="BH897" s="587">
        <v>0</v>
      </c>
      <c r="BI897" s="588"/>
      <c r="BJ897" s="587">
        <f t="shared" ref="BJ897" si="1540">SUM(BF897,BH897)</f>
        <v>0</v>
      </c>
      <c r="BK897" s="588"/>
      <c r="BL897" s="587">
        <v>1200</v>
      </c>
      <c r="BM897" s="127"/>
      <c r="BN897" s="587">
        <v>934.96</v>
      </c>
    </row>
    <row r="898" spans="1:66" x14ac:dyDescent="0.2">
      <c r="A898" s="170"/>
      <c r="B898" s="128"/>
      <c r="C898" s="95"/>
      <c r="D898" s="42"/>
      <c r="E898" s="100"/>
      <c r="F898" s="589" t="s">
        <v>594</v>
      </c>
      <c r="G898" s="590">
        <v>3</v>
      </c>
      <c r="H898" s="105" t="s">
        <v>36</v>
      </c>
      <c r="I898" s="592">
        <v>2000</v>
      </c>
      <c r="J898" s="593">
        <f t="shared" si="1518"/>
        <v>6000</v>
      </c>
      <c r="K898" s="590"/>
      <c r="L898" s="594" t="str">
        <f t="shared" si="1519"/>
        <v>Fire</v>
      </c>
      <c r="M898" s="592"/>
      <c r="N898" s="593">
        <f t="shared" si="1520"/>
        <v>0</v>
      </c>
      <c r="O898" s="590"/>
      <c r="P898" s="594"/>
      <c r="Q898" s="592"/>
      <c r="R898" s="593">
        <f t="shared" si="1521"/>
        <v>0</v>
      </c>
      <c r="S898" s="590"/>
      <c r="T898" s="594">
        <f t="shared" si="1522"/>
        <v>0</v>
      </c>
      <c r="U898" s="592"/>
      <c r="V898" s="593">
        <f t="shared" si="1523"/>
        <v>0</v>
      </c>
      <c r="W898" s="590"/>
      <c r="X898" s="594"/>
      <c r="Y898" s="592"/>
      <c r="Z898" s="593">
        <f t="shared" si="1524"/>
        <v>0</v>
      </c>
      <c r="AA898" s="590"/>
      <c r="AB898" s="594">
        <f t="shared" si="1525"/>
        <v>0</v>
      </c>
      <c r="AC898" s="592"/>
      <c r="AD898" s="593">
        <f t="shared" si="1526"/>
        <v>0</v>
      </c>
      <c r="AE898" s="590"/>
      <c r="AF898" s="594">
        <f t="shared" si="1527"/>
        <v>0</v>
      </c>
      <c r="AG898" s="592"/>
      <c r="AH898" s="593">
        <f t="shared" si="1528"/>
        <v>0</v>
      </c>
      <c r="AI898" s="590"/>
      <c r="AJ898" s="594">
        <f t="shared" si="1529"/>
        <v>0</v>
      </c>
      <c r="AK898" s="592"/>
      <c r="AL898" s="593">
        <f t="shared" si="1530"/>
        <v>0</v>
      </c>
      <c r="AM898" s="590"/>
      <c r="AN898" s="594">
        <f t="shared" si="1531"/>
        <v>0</v>
      </c>
      <c r="AO898" s="592"/>
      <c r="AP898" s="593">
        <f t="shared" si="1532"/>
        <v>0</v>
      </c>
      <c r="AQ898" s="590"/>
      <c r="AR898" s="594">
        <f t="shared" si="1533"/>
        <v>0</v>
      </c>
      <c r="AS898" s="592"/>
      <c r="AT898" s="593">
        <f t="shared" si="1534"/>
        <v>0</v>
      </c>
      <c r="AU898" s="590"/>
      <c r="AV898" s="594">
        <f t="shared" si="1535"/>
        <v>0</v>
      </c>
      <c r="AW898" s="592"/>
      <c r="AX898" s="593">
        <f t="shared" si="1536"/>
        <v>0</v>
      </c>
      <c r="AY898" s="590"/>
      <c r="AZ898" s="594">
        <f t="shared" si="1537"/>
        <v>0</v>
      </c>
      <c r="BA898" s="592"/>
      <c r="BB898" s="595">
        <f t="shared" si="1538"/>
        <v>0</v>
      </c>
      <c r="BC898" s="94"/>
      <c r="BD898" s="596">
        <f t="shared" si="1539"/>
        <v>6000</v>
      </c>
      <c r="BE898" s="596"/>
      <c r="BF898" s="596"/>
      <c r="BG898" s="596"/>
      <c r="BH898" s="596"/>
      <c r="BI898" s="596"/>
      <c r="BJ898" s="596">
        <v>0</v>
      </c>
      <c r="BK898" s="596"/>
      <c r="BL898" s="596">
        <v>0</v>
      </c>
      <c r="BM898" s="127"/>
      <c r="BN898" s="596"/>
    </row>
    <row r="899" spans="1:66" x14ac:dyDescent="0.2">
      <c r="A899" s="170"/>
      <c r="B899" s="128"/>
      <c r="C899" s="95"/>
      <c r="D899" s="42"/>
      <c r="E899" s="100"/>
      <c r="F899" s="412"/>
      <c r="G899" s="213"/>
      <c r="H899" s="105"/>
      <c r="I899" s="411"/>
      <c r="J899" s="214">
        <f t="shared" si="1518"/>
        <v>0</v>
      </c>
      <c r="K899" s="213"/>
      <c r="L899" s="249">
        <f t="shared" si="1519"/>
        <v>0</v>
      </c>
      <c r="M899" s="411"/>
      <c r="N899" s="214">
        <f t="shared" si="1520"/>
        <v>0</v>
      </c>
      <c r="O899" s="213"/>
      <c r="P899" s="249"/>
      <c r="Q899" s="411"/>
      <c r="R899" s="214">
        <f t="shared" si="1521"/>
        <v>0</v>
      </c>
      <c r="S899" s="213"/>
      <c r="T899" s="249">
        <f t="shared" si="1522"/>
        <v>0</v>
      </c>
      <c r="U899" s="411"/>
      <c r="V899" s="214">
        <f t="shared" si="1523"/>
        <v>0</v>
      </c>
      <c r="W899" s="213"/>
      <c r="X899" s="249"/>
      <c r="Y899" s="411"/>
      <c r="Z899" s="214">
        <f t="shared" si="1524"/>
        <v>0</v>
      </c>
      <c r="AA899" s="213"/>
      <c r="AB899" s="249">
        <f t="shared" si="1525"/>
        <v>0</v>
      </c>
      <c r="AC899" s="411"/>
      <c r="AD899" s="214">
        <f t="shared" si="1526"/>
        <v>0</v>
      </c>
      <c r="AE899" s="213"/>
      <c r="AF899" s="249">
        <f t="shared" si="1527"/>
        <v>0</v>
      </c>
      <c r="AG899" s="411"/>
      <c r="AH899" s="214">
        <f t="shared" si="1528"/>
        <v>0</v>
      </c>
      <c r="AI899" s="213"/>
      <c r="AJ899" s="249">
        <f t="shared" si="1529"/>
        <v>0</v>
      </c>
      <c r="AK899" s="411"/>
      <c r="AL899" s="214">
        <f t="shared" si="1530"/>
        <v>0</v>
      </c>
      <c r="AM899" s="213"/>
      <c r="AN899" s="249">
        <f t="shared" si="1531"/>
        <v>0</v>
      </c>
      <c r="AO899" s="411"/>
      <c r="AP899" s="214">
        <f t="shared" si="1532"/>
        <v>0</v>
      </c>
      <c r="AQ899" s="213"/>
      <c r="AR899" s="249">
        <f t="shared" si="1533"/>
        <v>0</v>
      </c>
      <c r="AS899" s="411"/>
      <c r="AT899" s="214">
        <f t="shared" si="1534"/>
        <v>0</v>
      </c>
      <c r="AU899" s="213"/>
      <c r="AV899" s="249">
        <f t="shared" si="1535"/>
        <v>0</v>
      </c>
      <c r="AW899" s="411"/>
      <c r="AX899" s="214">
        <f t="shared" si="1536"/>
        <v>0</v>
      </c>
      <c r="AY899" s="213"/>
      <c r="AZ899" s="249">
        <f t="shared" si="1537"/>
        <v>0</v>
      </c>
      <c r="BA899" s="411"/>
      <c r="BB899" s="261">
        <f t="shared" si="1538"/>
        <v>0</v>
      </c>
      <c r="BC899" s="94"/>
      <c r="BD899" s="596">
        <f t="shared" si="1539"/>
        <v>0</v>
      </c>
      <c r="BE899" s="596"/>
      <c r="BF899" s="596"/>
      <c r="BG899" s="596"/>
      <c r="BH899" s="596"/>
      <c r="BI899" s="596"/>
      <c r="BJ899" s="596">
        <v>0</v>
      </c>
      <c r="BK899" s="596"/>
      <c r="BL899" s="596">
        <v>0</v>
      </c>
      <c r="BM899" s="127"/>
      <c r="BN899" s="596"/>
    </row>
    <row r="900" spans="1:66" x14ac:dyDescent="0.2">
      <c r="A900" s="170"/>
      <c r="B900" s="128"/>
      <c r="C900" s="95"/>
      <c r="D900" s="42"/>
      <c r="E900" s="100"/>
      <c r="F900" s="412"/>
      <c r="G900" s="213"/>
      <c r="H900" s="106"/>
      <c r="I900" s="411"/>
      <c r="J900" s="214">
        <f t="shared" si="1518"/>
        <v>0</v>
      </c>
      <c r="K900" s="213"/>
      <c r="L900" s="249">
        <f t="shared" si="1519"/>
        <v>0</v>
      </c>
      <c r="M900" s="411"/>
      <c r="N900" s="214">
        <f t="shared" si="1520"/>
        <v>0</v>
      </c>
      <c r="O900" s="213"/>
      <c r="P900" s="249"/>
      <c r="Q900" s="411"/>
      <c r="R900" s="214">
        <f t="shared" si="1521"/>
        <v>0</v>
      </c>
      <c r="S900" s="213"/>
      <c r="T900" s="249">
        <f t="shared" si="1522"/>
        <v>0</v>
      </c>
      <c r="U900" s="411"/>
      <c r="V900" s="214">
        <f t="shared" si="1523"/>
        <v>0</v>
      </c>
      <c r="W900" s="213"/>
      <c r="X900" s="249"/>
      <c r="Y900" s="411"/>
      <c r="Z900" s="214">
        <f t="shared" si="1524"/>
        <v>0</v>
      </c>
      <c r="AA900" s="213"/>
      <c r="AB900" s="249">
        <f t="shared" si="1525"/>
        <v>0</v>
      </c>
      <c r="AC900" s="411"/>
      <c r="AD900" s="214">
        <f t="shared" si="1526"/>
        <v>0</v>
      </c>
      <c r="AE900" s="213"/>
      <c r="AF900" s="249">
        <f t="shared" si="1527"/>
        <v>0</v>
      </c>
      <c r="AG900" s="411"/>
      <c r="AH900" s="214">
        <f t="shared" si="1528"/>
        <v>0</v>
      </c>
      <c r="AI900" s="213"/>
      <c r="AJ900" s="249">
        <f t="shared" si="1529"/>
        <v>0</v>
      </c>
      <c r="AK900" s="411"/>
      <c r="AL900" s="214">
        <f t="shared" si="1530"/>
        <v>0</v>
      </c>
      <c r="AM900" s="213"/>
      <c r="AN900" s="249">
        <f t="shared" si="1531"/>
        <v>0</v>
      </c>
      <c r="AO900" s="411"/>
      <c r="AP900" s="214">
        <f t="shared" si="1532"/>
        <v>0</v>
      </c>
      <c r="AQ900" s="213"/>
      <c r="AR900" s="249">
        <f t="shared" si="1533"/>
        <v>0</v>
      </c>
      <c r="AS900" s="411"/>
      <c r="AT900" s="214">
        <f t="shared" si="1534"/>
        <v>0</v>
      </c>
      <c r="AU900" s="213"/>
      <c r="AV900" s="249">
        <f t="shared" si="1535"/>
        <v>0</v>
      </c>
      <c r="AW900" s="411"/>
      <c r="AX900" s="214">
        <f t="shared" si="1536"/>
        <v>0</v>
      </c>
      <c r="AY900" s="213"/>
      <c r="AZ900" s="249">
        <f t="shared" si="1537"/>
        <v>0</v>
      </c>
      <c r="BA900" s="411"/>
      <c r="BB900" s="261">
        <f t="shared" si="1538"/>
        <v>0</v>
      </c>
      <c r="BC900" s="94"/>
      <c r="BD900" s="596">
        <f t="shared" si="1539"/>
        <v>0</v>
      </c>
      <c r="BE900" s="596"/>
      <c r="BF900" s="596">
        <v>0</v>
      </c>
      <c r="BG900" s="596"/>
      <c r="BH900" s="596">
        <v>0</v>
      </c>
      <c r="BI900" s="596"/>
      <c r="BJ900" s="596">
        <v>0</v>
      </c>
      <c r="BK900" s="596"/>
      <c r="BL900" s="596">
        <v>0</v>
      </c>
      <c r="BM900" s="127"/>
      <c r="BN900" s="596"/>
    </row>
    <row r="901" spans="1:66" x14ac:dyDescent="0.2">
      <c r="A901" s="170"/>
      <c r="B901" s="128"/>
      <c r="C901" s="95"/>
      <c r="D901" s="42"/>
      <c r="E901" s="100"/>
      <c r="F901" s="412"/>
      <c r="G901" s="213"/>
      <c r="H901" s="106"/>
      <c r="I901" s="411"/>
      <c r="J901" s="214">
        <f t="shared" si="1518"/>
        <v>0</v>
      </c>
      <c r="K901" s="213"/>
      <c r="L901" s="249">
        <f t="shared" si="1519"/>
        <v>0</v>
      </c>
      <c r="M901" s="411"/>
      <c r="N901" s="214">
        <f t="shared" si="1520"/>
        <v>0</v>
      </c>
      <c r="O901" s="213"/>
      <c r="P901" s="249"/>
      <c r="Q901" s="411"/>
      <c r="R901" s="214">
        <f t="shared" si="1521"/>
        <v>0</v>
      </c>
      <c r="S901" s="213"/>
      <c r="T901" s="249">
        <f t="shared" si="1522"/>
        <v>0</v>
      </c>
      <c r="U901" s="411"/>
      <c r="V901" s="214">
        <f t="shared" si="1523"/>
        <v>0</v>
      </c>
      <c r="W901" s="213"/>
      <c r="X901" s="249"/>
      <c r="Y901" s="411"/>
      <c r="Z901" s="214">
        <f t="shared" si="1524"/>
        <v>0</v>
      </c>
      <c r="AA901" s="213"/>
      <c r="AB901" s="249">
        <f t="shared" si="1525"/>
        <v>0</v>
      </c>
      <c r="AC901" s="411"/>
      <c r="AD901" s="214">
        <f t="shared" si="1526"/>
        <v>0</v>
      </c>
      <c r="AE901" s="213"/>
      <c r="AF901" s="249">
        <f t="shared" si="1527"/>
        <v>0</v>
      </c>
      <c r="AG901" s="411"/>
      <c r="AH901" s="214">
        <f t="shared" si="1528"/>
        <v>0</v>
      </c>
      <c r="AI901" s="213"/>
      <c r="AJ901" s="249">
        <f t="shared" si="1529"/>
        <v>0</v>
      </c>
      <c r="AK901" s="411"/>
      <c r="AL901" s="214">
        <f t="shared" si="1530"/>
        <v>0</v>
      </c>
      <c r="AM901" s="213"/>
      <c r="AN901" s="249">
        <f t="shared" si="1531"/>
        <v>0</v>
      </c>
      <c r="AO901" s="411"/>
      <c r="AP901" s="214">
        <f t="shared" si="1532"/>
        <v>0</v>
      </c>
      <c r="AQ901" s="213"/>
      <c r="AR901" s="249">
        <f t="shared" si="1533"/>
        <v>0</v>
      </c>
      <c r="AS901" s="411"/>
      <c r="AT901" s="214">
        <f t="shared" si="1534"/>
        <v>0</v>
      </c>
      <c r="AU901" s="213"/>
      <c r="AV901" s="249">
        <f t="shared" si="1535"/>
        <v>0</v>
      </c>
      <c r="AW901" s="411"/>
      <c r="AX901" s="214">
        <f t="shared" si="1536"/>
        <v>0</v>
      </c>
      <c r="AY901" s="213"/>
      <c r="AZ901" s="249">
        <f t="shared" si="1537"/>
        <v>0</v>
      </c>
      <c r="BA901" s="411"/>
      <c r="BB901" s="261">
        <f t="shared" si="1538"/>
        <v>0</v>
      </c>
      <c r="BC901" s="94"/>
      <c r="BD901" s="596">
        <f t="shared" si="1539"/>
        <v>0</v>
      </c>
      <c r="BE901" s="596"/>
      <c r="BF901" s="596">
        <v>0</v>
      </c>
      <c r="BG901" s="596"/>
      <c r="BH901" s="596">
        <v>0</v>
      </c>
      <c r="BI901" s="596"/>
      <c r="BJ901" s="596">
        <v>0</v>
      </c>
      <c r="BK901" s="596"/>
      <c r="BL901" s="596">
        <v>0</v>
      </c>
      <c r="BM901" s="127"/>
      <c r="BN901" s="596"/>
    </row>
    <row r="902" spans="1:66" x14ac:dyDescent="0.2">
      <c r="A902" s="170"/>
      <c r="B902" s="128"/>
      <c r="C902" s="95"/>
      <c r="D902" s="42"/>
      <c r="E902" s="100"/>
      <c r="F902" s="412"/>
      <c r="G902" s="213"/>
      <c r="H902" s="106"/>
      <c r="I902" s="411"/>
      <c r="J902" s="214">
        <f t="shared" si="1518"/>
        <v>0</v>
      </c>
      <c r="K902" s="213"/>
      <c r="L902" s="249">
        <f t="shared" si="1519"/>
        <v>0</v>
      </c>
      <c r="M902" s="411"/>
      <c r="N902" s="214">
        <f t="shared" si="1520"/>
        <v>0</v>
      </c>
      <c r="O902" s="213"/>
      <c r="P902" s="249"/>
      <c r="Q902" s="411"/>
      <c r="R902" s="214">
        <f t="shared" si="1521"/>
        <v>0</v>
      </c>
      <c r="S902" s="213"/>
      <c r="T902" s="249">
        <f t="shared" si="1522"/>
        <v>0</v>
      </c>
      <c r="U902" s="411"/>
      <c r="V902" s="214">
        <f t="shared" si="1523"/>
        <v>0</v>
      </c>
      <c r="W902" s="213"/>
      <c r="X902" s="249"/>
      <c r="Y902" s="411"/>
      <c r="Z902" s="214">
        <f t="shared" si="1524"/>
        <v>0</v>
      </c>
      <c r="AA902" s="213"/>
      <c r="AB902" s="249">
        <f t="shared" si="1525"/>
        <v>0</v>
      </c>
      <c r="AC902" s="411"/>
      <c r="AD902" s="214">
        <f t="shared" si="1526"/>
        <v>0</v>
      </c>
      <c r="AE902" s="213"/>
      <c r="AF902" s="249">
        <f t="shared" si="1527"/>
        <v>0</v>
      </c>
      <c r="AG902" s="411"/>
      <c r="AH902" s="214">
        <f t="shared" si="1528"/>
        <v>0</v>
      </c>
      <c r="AI902" s="213"/>
      <c r="AJ902" s="249">
        <f t="shared" si="1529"/>
        <v>0</v>
      </c>
      <c r="AK902" s="411"/>
      <c r="AL902" s="214">
        <f t="shared" si="1530"/>
        <v>0</v>
      </c>
      <c r="AM902" s="213"/>
      <c r="AN902" s="249">
        <f t="shared" si="1531"/>
        <v>0</v>
      </c>
      <c r="AO902" s="411"/>
      <c r="AP902" s="214">
        <f t="shared" si="1532"/>
        <v>0</v>
      </c>
      <c r="AQ902" s="213"/>
      <c r="AR902" s="249">
        <f t="shared" si="1533"/>
        <v>0</v>
      </c>
      <c r="AS902" s="411"/>
      <c r="AT902" s="214">
        <f t="shared" si="1534"/>
        <v>0</v>
      </c>
      <c r="AU902" s="213"/>
      <c r="AV902" s="249">
        <f t="shared" si="1535"/>
        <v>0</v>
      </c>
      <c r="AW902" s="411"/>
      <c r="AX902" s="214">
        <f t="shared" si="1536"/>
        <v>0</v>
      </c>
      <c r="AY902" s="213"/>
      <c r="AZ902" s="249">
        <f t="shared" si="1537"/>
        <v>0</v>
      </c>
      <c r="BA902" s="411"/>
      <c r="BB902" s="261">
        <f t="shared" si="1538"/>
        <v>0</v>
      </c>
      <c r="BC902" s="94"/>
      <c r="BD902" s="596">
        <f t="shared" si="1539"/>
        <v>0</v>
      </c>
      <c r="BE902" s="596"/>
      <c r="BF902" s="596">
        <v>0</v>
      </c>
      <c r="BG902" s="596"/>
      <c r="BH902" s="596">
        <v>0</v>
      </c>
      <c r="BI902" s="596"/>
      <c r="BJ902" s="596">
        <v>0</v>
      </c>
      <c r="BK902" s="596"/>
      <c r="BL902" s="596">
        <v>0</v>
      </c>
      <c r="BM902" s="127"/>
      <c r="BN902" s="596"/>
    </row>
    <row r="903" spans="1:66" x14ac:dyDescent="0.2">
      <c r="A903" s="170"/>
      <c r="B903" s="128"/>
      <c r="C903" s="96"/>
      <c r="D903" s="43"/>
      <c r="E903" s="101"/>
      <c r="F903" s="102"/>
      <c r="G903" s="215"/>
      <c r="H903" s="103"/>
      <c r="I903" s="104" t="s">
        <v>132</v>
      </c>
      <c r="J903" s="214">
        <f>SUM(J897:J902)</f>
        <v>7200</v>
      </c>
      <c r="K903" s="215"/>
      <c r="L903" s="103"/>
      <c r="M903" s="104" t="s">
        <v>118</v>
      </c>
      <c r="N903" s="214">
        <f>SUM(N897:N902)</f>
        <v>0</v>
      </c>
      <c r="O903" s="215"/>
      <c r="P903" s="103"/>
      <c r="Q903" s="104" t="s">
        <v>119</v>
      </c>
      <c r="R903" s="214">
        <f>SUM(R897:R902)</f>
        <v>0</v>
      </c>
      <c r="S903" s="215"/>
      <c r="T903" s="103"/>
      <c r="U903" s="104" t="s">
        <v>120</v>
      </c>
      <c r="V903" s="214">
        <f>SUM(V897:V902)</f>
        <v>0</v>
      </c>
      <c r="W903" s="215"/>
      <c r="X903" s="103"/>
      <c r="Y903" s="104" t="s">
        <v>121</v>
      </c>
      <c r="Z903" s="214">
        <f>SUM(Z897:Z902)</f>
        <v>0</v>
      </c>
      <c r="AA903" s="215"/>
      <c r="AB903" s="103"/>
      <c r="AC903" s="104" t="s">
        <v>122</v>
      </c>
      <c r="AD903" s="214">
        <f>SUM(AD897:AD902)</f>
        <v>0</v>
      </c>
      <c r="AE903" s="215"/>
      <c r="AF903" s="103"/>
      <c r="AG903" s="104" t="s">
        <v>123</v>
      </c>
      <c r="AH903" s="214">
        <f>SUM(AH897:AH902)</f>
        <v>0</v>
      </c>
      <c r="AI903" s="215"/>
      <c r="AJ903" s="103"/>
      <c r="AK903" s="104" t="s">
        <v>124</v>
      </c>
      <c r="AL903" s="214">
        <f>SUM(AL897:AL902)</f>
        <v>0</v>
      </c>
      <c r="AM903" s="215"/>
      <c r="AN903" s="103"/>
      <c r="AO903" s="104" t="s">
        <v>125</v>
      </c>
      <c r="AP903" s="214">
        <f>SUM(AP897:AP902)</f>
        <v>0</v>
      </c>
      <c r="AQ903" s="215"/>
      <c r="AR903" s="103"/>
      <c r="AS903" s="104" t="s">
        <v>126</v>
      </c>
      <c r="AT903" s="214">
        <f>SUM(AT897:AT902)</f>
        <v>0</v>
      </c>
      <c r="AU903" s="215"/>
      <c r="AV903" s="103"/>
      <c r="AW903" s="104" t="s">
        <v>127</v>
      </c>
      <c r="AX903" s="214">
        <f>SUM(AX897:AX902)</f>
        <v>0</v>
      </c>
      <c r="AY903" s="215"/>
      <c r="AZ903" s="103"/>
      <c r="BA903" s="104" t="s">
        <v>128</v>
      </c>
      <c r="BB903" s="261">
        <f>SUM(BB897:BB902)</f>
        <v>0</v>
      </c>
      <c r="BC903" s="94"/>
      <c r="BD903" s="93">
        <f>SUM(BD897:BD902)</f>
        <v>7200</v>
      </c>
      <c r="BE903" s="92"/>
      <c r="BF903" s="93">
        <f>SUM(BF897:BF902)</f>
        <v>0</v>
      </c>
      <c r="BG903" s="92"/>
      <c r="BH903" s="93">
        <f>SUM(BH897:BH902)</f>
        <v>0</v>
      </c>
      <c r="BI903" s="92"/>
      <c r="BJ903" s="93">
        <f t="shared" ref="BJ903" si="1541">SUM(BJ897:BJ902)</f>
        <v>0</v>
      </c>
      <c r="BK903" s="92"/>
      <c r="BL903" s="93">
        <v>1200</v>
      </c>
      <c r="BM903" s="127"/>
      <c r="BN903" s="93">
        <f>SUM(BN897:BN902)</f>
        <v>934.96</v>
      </c>
    </row>
    <row r="904" spans="1:66" s="27" customFormat="1" ht="5.0999999999999996" customHeight="1" x14ac:dyDescent="0.2">
      <c r="A904" s="170"/>
      <c r="B904" s="128"/>
      <c r="C904" s="32"/>
      <c r="F904" s="51"/>
      <c r="G904" s="226"/>
      <c r="H904" s="52"/>
      <c r="I904" s="154"/>
      <c r="J904" s="227"/>
      <c r="K904" s="226"/>
      <c r="L904" s="52"/>
      <c r="M904" s="154"/>
      <c r="N904" s="227"/>
      <c r="O904" s="226"/>
      <c r="P904" s="52"/>
      <c r="Q904" s="154"/>
      <c r="R904" s="227"/>
      <c r="S904" s="226"/>
      <c r="T904" s="52"/>
      <c r="U904" s="154"/>
      <c r="V904" s="227"/>
      <c r="W904" s="226"/>
      <c r="X904" s="52"/>
      <c r="Y904" s="154"/>
      <c r="Z904" s="227"/>
      <c r="AA904" s="226"/>
      <c r="AB904" s="52"/>
      <c r="AC904" s="154"/>
      <c r="AD904" s="227"/>
      <c r="AE904" s="226"/>
      <c r="AF904" s="52"/>
      <c r="AG904" s="154"/>
      <c r="AH904" s="227"/>
      <c r="AI904" s="226"/>
      <c r="AJ904" s="52"/>
      <c r="AK904" s="154"/>
      <c r="AL904" s="227"/>
      <c r="AM904" s="226"/>
      <c r="AN904" s="52"/>
      <c r="AO904" s="154"/>
      <c r="AP904" s="227"/>
      <c r="AQ904" s="226"/>
      <c r="AR904" s="52"/>
      <c r="AS904" s="154"/>
      <c r="AT904" s="227"/>
      <c r="AU904" s="226"/>
      <c r="AV904" s="52"/>
      <c r="AW904" s="154"/>
      <c r="AX904" s="227"/>
      <c r="AY904" s="226"/>
      <c r="AZ904" s="52"/>
      <c r="BA904" s="154"/>
      <c r="BB904" s="267"/>
      <c r="BC904" s="34"/>
      <c r="BD904" s="608"/>
      <c r="BE904" s="608"/>
      <c r="BF904" s="608"/>
      <c r="BG904" s="608"/>
      <c r="BH904" s="608"/>
      <c r="BI904" s="608"/>
      <c r="BJ904" s="608"/>
      <c r="BK904" s="608"/>
      <c r="BL904" s="608"/>
      <c r="BM904" s="131"/>
      <c r="BN904" s="608"/>
    </row>
    <row r="905" spans="1:66" ht="12.75" customHeight="1" x14ac:dyDescent="0.2">
      <c r="A905" s="598" t="s">
        <v>131</v>
      </c>
      <c r="B905" s="128"/>
      <c r="C905" s="467">
        <f>'General Fund Budget Summary'!A198</f>
        <v>64000</v>
      </c>
      <c r="D905" s="97"/>
      <c r="E905" s="805" t="str">
        <f>'General Fund Budget Summary'!C198</f>
        <v>Communication Tools Expense - Other</v>
      </c>
      <c r="F905" s="204"/>
      <c r="G905" s="211"/>
      <c r="H905" s="105"/>
      <c r="I905" s="410"/>
      <c r="J905" s="212">
        <f t="shared" ref="J905:J910" si="1542">I905*G905</f>
        <v>0</v>
      </c>
      <c r="K905" s="211">
        <v>1</v>
      </c>
      <c r="L905" s="248">
        <v>100</v>
      </c>
      <c r="M905" s="410">
        <f>I905</f>
        <v>0</v>
      </c>
      <c r="N905" s="212">
        <f t="shared" ref="N905:N910" si="1543">M905*K905</f>
        <v>0</v>
      </c>
      <c r="O905" s="211">
        <v>1</v>
      </c>
      <c r="P905" s="248"/>
      <c r="Q905" s="410">
        <f>M905</f>
        <v>0</v>
      </c>
      <c r="R905" s="212">
        <f t="shared" ref="R905:R910" si="1544">Q905*O905</f>
        <v>0</v>
      </c>
      <c r="S905" s="211">
        <v>1</v>
      </c>
      <c r="T905" s="248">
        <v>100</v>
      </c>
      <c r="U905" s="410">
        <f>Q905</f>
        <v>0</v>
      </c>
      <c r="V905" s="212">
        <f t="shared" ref="V905:V910" si="1545">U905*S905</f>
        <v>0</v>
      </c>
      <c r="W905" s="211">
        <v>1</v>
      </c>
      <c r="X905" s="248"/>
      <c r="Y905" s="410">
        <f>U905</f>
        <v>0</v>
      </c>
      <c r="Z905" s="212">
        <f t="shared" ref="Z905:Z910" si="1546">Y905*W905</f>
        <v>0</v>
      </c>
      <c r="AA905" s="211">
        <v>1</v>
      </c>
      <c r="AB905" s="248">
        <v>100</v>
      </c>
      <c r="AC905" s="410">
        <f>Y905</f>
        <v>0</v>
      </c>
      <c r="AD905" s="212">
        <f t="shared" ref="AD905:AD910" si="1547">AC905*AA905</f>
        <v>0</v>
      </c>
      <c r="AE905" s="211">
        <v>1</v>
      </c>
      <c r="AF905" s="248">
        <v>100</v>
      </c>
      <c r="AG905" s="410">
        <f>AC905</f>
        <v>0</v>
      </c>
      <c r="AH905" s="212">
        <f t="shared" ref="AH905:AH910" si="1548">AG905*AE905</f>
        <v>0</v>
      </c>
      <c r="AI905" s="211">
        <v>1</v>
      </c>
      <c r="AJ905" s="248">
        <v>100</v>
      </c>
      <c r="AK905" s="410">
        <f>AG905</f>
        <v>0</v>
      </c>
      <c r="AL905" s="212">
        <f t="shared" ref="AL905:AL910" si="1549">AK905*AI905</f>
        <v>0</v>
      </c>
      <c r="AM905" s="211">
        <v>1</v>
      </c>
      <c r="AN905" s="248">
        <v>100</v>
      </c>
      <c r="AO905" s="410">
        <f>AK905</f>
        <v>0</v>
      </c>
      <c r="AP905" s="212">
        <f t="shared" ref="AP905:AP910" si="1550">AO905*AM905</f>
        <v>0</v>
      </c>
      <c r="AQ905" s="211">
        <v>1</v>
      </c>
      <c r="AR905" s="248">
        <v>100</v>
      </c>
      <c r="AS905" s="410">
        <f>AO905</f>
        <v>0</v>
      </c>
      <c r="AT905" s="212">
        <f t="shared" ref="AT905:AT910" si="1551">AS905*AQ905</f>
        <v>0</v>
      </c>
      <c r="AU905" s="211">
        <v>1</v>
      </c>
      <c r="AV905" s="248">
        <v>100</v>
      </c>
      <c r="AW905" s="410">
        <f>AS905</f>
        <v>0</v>
      </c>
      <c r="AX905" s="212">
        <f t="shared" ref="AX905:AX910" si="1552">AW905*AU905</f>
        <v>0</v>
      </c>
      <c r="AY905" s="211">
        <v>1</v>
      </c>
      <c r="AZ905" s="248">
        <v>100</v>
      </c>
      <c r="BA905" s="410">
        <f>AW905</f>
        <v>0</v>
      </c>
      <c r="BB905" s="260">
        <f t="shared" ref="BB905:BB910" si="1553">BA905*AY905</f>
        <v>0</v>
      </c>
      <c r="BC905" s="94"/>
      <c r="BD905" s="587">
        <f t="shared" ref="BD905:BD910" si="1554">SUM(BB905,AX905,AT905,AP905,AL905,AH905,AD905,Z905,R905,N905,J905,V905,)</f>
        <v>0</v>
      </c>
      <c r="BE905" s="588"/>
      <c r="BF905" s="587">
        <v>0</v>
      </c>
      <c r="BG905" s="588"/>
      <c r="BH905" s="587">
        <v>0</v>
      </c>
      <c r="BI905" s="588"/>
      <c r="BJ905" s="587">
        <f t="shared" ref="BJ905" si="1555">SUM(BF905,BH905)</f>
        <v>0</v>
      </c>
      <c r="BK905" s="588"/>
      <c r="BL905" s="587">
        <v>0</v>
      </c>
      <c r="BM905" s="127"/>
      <c r="BN905" s="587">
        <v>0</v>
      </c>
    </row>
    <row r="906" spans="1:66" x14ac:dyDescent="0.2">
      <c r="A906" s="170"/>
      <c r="B906" s="128"/>
      <c r="C906" s="95"/>
      <c r="D906" s="42"/>
      <c r="E906" s="806"/>
      <c r="F906" s="589"/>
      <c r="G906" s="590"/>
      <c r="H906" s="591"/>
      <c r="I906" s="592"/>
      <c r="J906" s="593">
        <f t="shared" si="1542"/>
        <v>0</v>
      </c>
      <c r="K906" s="590"/>
      <c r="L906" s="594">
        <f>H906</f>
        <v>0</v>
      </c>
      <c r="M906" s="592"/>
      <c r="N906" s="593">
        <f t="shared" si="1543"/>
        <v>0</v>
      </c>
      <c r="O906" s="590"/>
      <c r="P906" s="594"/>
      <c r="Q906" s="592"/>
      <c r="R906" s="593">
        <f t="shared" si="1544"/>
        <v>0</v>
      </c>
      <c r="S906" s="590"/>
      <c r="T906" s="594">
        <f>P906</f>
        <v>0</v>
      </c>
      <c r="U906" s="592"/>
      <c r="V906" s="593">
        <f t="shared" si="1545"/>
        <v>0</v>
      </c>
      <c r="W906" s="590"/>
      <c r="X906" s="594"/>
      <c r="Y906" s="592"/>
      <c r="Z906" s="593">
        <f t="shared" si="1546"/>
        <v>0</v>
      </c>
      <c r="AA906" s="590"/>
      <c r="AB906" s="594">
        <f>X906</f>
        <v>0</v>
      </c>
      <c r="AC906" s="592"/>
      <c r="AD906" s="593">
        <f t="shared" si="1547"/>
        <v>0</v>
      </c>
      <c r="AE906" s="590"/>
      <c r="AF906" s="594">
        <f>AB906</f>
        <v>0</v>
      </c>
      <c r="AG906" s="592"/>
      <c r="AH906" s="593">
        <f t="shared" si="1548"/>
        <v>0</v>
      </c>
      <c r="AI906" s="590"/>
      <c r="AJ906" s="594">
        <f>AF906</f>
        <v>0</v>
      </c>
      <c r="AK906" s="592"/>
      <c r="AL906" s="593">
        <f t="shared" si="1549"/>
        <v>0</v>
      </c>
      <c r="AM906" s="590"/>
      <c r="AN906" s="594">
        <f>AJ906</f>
        <v>0</v>
      </c>
      <c r="AO906" s="592"/>
      <c r="AP906" s="593">
        <f t="shared" si="1550"/>
        <v>0</v>
      </c>
      <c r="AQ906" s="590"/>
      <c r="AR906" s="594">
        <f>AN906</f>
        <v>0</v>
      </c>
      <c r="AS906" s="592"/>
      <c r="AT906" s="593">
        <f t="shared" si="1551"/>
        <v>0</v>
      </c>
      <c r="AU906" s="590"/>
      <c r="AV906" s="594">
        <f>AR906</f>
        <v>0</v>
      </c>
      <c r="AW906" s="592"/>
      <c r="AX906" s="593">
        <f t="shared" si="1552"/>
        <v>0</v>
      </c>
      <c r="AY906" s="590"/>
      <c r="AZ906" s="594">
        <f>AV906</f>
        <v>0</v>
      </c>
      <c r="BA906" s="592"/>
      <c r="BB906" s="595">
        <f t="shared" si="1553"/>
        <v>0</v>
      </c>
      <c r="BC906" s="94"/>
      <c r="BD906" s="596">
        <f t="shared" si="1554"/>
        <v>0</v>
      </c>
      <c r="BE906" s="596"/>
      <c r="BF906" s="596">
        <v>0</v>
      </c>
      <c r="BG906" s="596"/>
      <c r="BH906" s="596">
        <v>0</v>
      </c>
      <c r="BI906" s="596"/>
      <c r="BJ906" s="596">
        <v>0</v>
      </c>
      <c r="BK906" s="596"/>
      <c r="BL906" s="596">
        <v>0</v>
      </c>
      <c r="BM906" s="127"/>
      <c r="BN906" s="596"/>
    </row>
    <row r="907" spans="1:66" x14ac:dyDescent="0.2">
      <c r="A907" s="170"/>
      <c r="B907" s="128"/>
      <c r="C907" s="95"/>
      <c r="D907" s="42"/>
      <c r="E907" s="100"/>
      <c r="F907" s="412"/>
      <c r="G907" s="213"/>
      <c r="H907" s="106"/>
      <c r="I907" s="411"/>
      <c r="J907" s="214">
        <f t="shared" si="1542"/>
        <v>0</v>
      </c>
      <c r="K907" s="213"/>
      <c r="L907" s="249">
        <f>H907</f>
        <v>0</v>
      </c>
      <c r="M907" s="411"/>
      <c r="N907" s="214">
        <f t="shared" si="1543"/>
        <v>0</v>
      </c>
      <c r="O907" s="213"/>
      <c r="P907" s="249"/>
      <c r="Q907" s="411"/>
      <c r="R907" s="214">
        <f t="shared" si="1544"/>
        <v>0</v>
      </c>
      <c r="S907" s="213"/>
      <c r="T907" s="249">
        <f>P907</f>
        <v>0</v>
      </c>
      <c r="U907" s="411"/>
      <c r="V907" s="214">
        <f t="shared" si="1545"/>
        <v>0</v>
      </c>
      <c r="W907" s="213"/>
      <c r="X907" s="249"/>
      <c r="Y907" s="411"/>
      <c r="Z907" s="214">
        <f t="shared" si="1546"/>
        <v>0</v>
      </c>
      <c r="AA907" s="213"/>
      <c r="AB907" s="249">
        <f>X907</f>
        <v>0</v>
      </c>
      <c r="AC907" s="411"/>
      <c r="AD907" s="214">
        <f t="shared" si="1547"/>
        <v>0</v>
      </c>
      <c r="AE907" s="213"/>
      <c r="AF907" s="249">
        <f>AB907</f>
        <v>0</v>
      </c>
      <c r="AG907" s="411"/>
      <c r="AH907" s="214">
        <f t="shared" si="1548"/>
        <v>0</v>
      </c>
      <c r="AI907" s="213"/>
      <c r="AJ907" s="249">
        <f>AF907</f>
        <v>0</v>
      </c>
      <c r="AK907" s="411"/>
      <c r="AL907" s="214">
        <f t="shared" si="1549"/>
        <v>0</v>
      </c>
      <c r="AM907" s="213"/>
      <c r="AN907" s="249">
        <f>AJ907</f>
        <v>0</v>
      </c>
      <c r="AO907" s="411"/>
      <c r="AP907" s="214">
        <f t="shared" si="1550"/>
        <v>0</v>
      </c>
      <c r="AQ907" s="213"/>
      <c r="AR907" s="249">
        <f>AN907</f>
        <v>0</v>
      </c>
      <c r="AS907" s="411"/>
      <c r="AT907" s="214">
        <f t="shared" si="1551"/>
        <v>0</v>
      </c>
      <c r="AU907" s="213"/>
      <c r="AV907" s="249">
        <f>AR907</f>
        <v>0</v>
      </c>
      <c r="AW907" s="411"/>
      <c r="AX907" s="214">
        <f t="shared" si="1552"/>
        <v>0</v>
      </c>
      <c r="AY907" s="213"/>
      <c r="AZ907" s="249">
        <f>AV907</f>
        <v>0</v>
      </c>
      <c r="BA907" s="411"/>
      <c r="BB907" s="261">
        <f t="shared" si="1553"/>
        <v>0</v>
      </c>
      <c r="BC907" s="94"/>
      <c r="BD907" s="596">
        <f t="shared" si="1554"/>
        <v>0</v>
      </c>
      <c r="BE907" s="596"/>
      <c r="BF907" s="596">
        <v>0</v>
      </c>
      <c r="BG907" s="596"/>
      <c r="BH907" s="596">
        <v>0</v>
      </c>
      <c r="BI907" s="596"/>
      <c r="BJ907" s="596">
        <v>0</v>
      </c>
      <c r="BK907" s="596"/>
      <c r="BL907" s="596">
        <v>0</v>
      </c>
      <c r="BM907" s="127"/>
      <c r="BN907" s="596"/>
    </row>
    <row r="908" spans="1:66" x14ac:dyDescent="0.2">
      <c r="A908" s="170"/>
      <c r="B908" s="128"/>
      <c r="C908" s="95"/>
      <c r="D908" s="42"/>
      <c r="E908" s="100"/>
      <c r="F908" s="412"/>
      <c r="G908" s="213"/>
      <c r="H908" s="106"/>
      <c r="I908" s="411"/>
      <c r="J908" s="214">
        <f t="shared" si="1542"/>
        <v>0</v>
      </c>
      <c r="K908" s="213"/>
      <c r="L908" s="249">
        <f>H908</f>
        <v>0</v>
      </c>
      <c r="M908" s="411"/>
      <c r="N908" s="214">
        <f t="shared" si="1543"/>
        <v>0</v>
      </c>
      <c r="O908" s="213"/>
      <c r="P908" s="249"/>
      <c r="Q908" s="411"/>
      <c r="R908" s="214">
        <f t="shared" si="1544"/>
        <v>0</v>
      </c>
      <c r="S908" s="213"/>
      <c r="T908" s="249">
        <f>P908</f>
        <v>0</v>
      </c>
      <c r="U908" s="411"/>
      <c r="V908" s="214">
        <f t="shared" si="1545"/>
        <v>0</v>
      </c>
      <c r="W908" s="213"/>
      <c r="X908" s="249"/>
      <c r="Y908" s="411"/>
      <c r="Z908" s="214">
        <f t="shared" si="1546"/>
        <v>0</v>
      </c>
      <c r="AA908" s="213"/>
      <c r="AB908" s="249">
        <f>X908</f>
        <v>0</v>
      </c>
      <c r="AC908" s="411"/>
      <c r="AD908" s="214">
        <f t="shared" si="1547"/>
        <v>0</v>
      </c>
      <c r="AE908" s="213"/>
      <c r="AF908" s="249">
        <f>AB908</f>
        <v>0</v>
      </c>
      <c r="AG908" s="411"/>
      <c r="AH908" s="214">
        <f t="shared" si="1548"/>
        <v>0</v>
      </c>
      <c r="AI908" s="213"/>
      <c r="AJ908" s="249">
        <f>AF908</f>
        <v>0</v>
      </c>
      <c r="AK908" s="411"/>
      <c r="AL908" s="214">
        <f t="shared" si="1549"/>
        <v>0</v>
      </c>
      <c r="AM908" s="213"/>
      <c r="AN908" s="249">
        <f>AJ908</f>
        <v>0</v>
      </c>
      <c r="AO908" s="411"/>
      <c r="AP908" s="214">
        <f t="shared" si="1550"/>
        <v>0</v>
      </c>
      <c r="AQ908" s="213"/>
      <c r="AR908" s="249">
        <f>AN908</f>
        <v>0</v>
      </c>
      <c r="AS908" s="411"/>
      <c r="AT908" s="214">
        <f t="shared" si="1551"/>
        <v>0</v>
      </c>
      <c r="AU908" s="213"/>
      <c r="AV908" s="249">
        <f>AR908</f>
        <v>0</v>
      </c>
      <c r="AW908" s="411"/>
      <c r="AX908" s="214">
        <f t="shared" si="1552"/>
        <v>0</v>
      </c>
      <c r="AY908" s="213"/>
      <c r="AZ908" s="249">
        <f>AV908</f>
        <v>0</v>
      </c>
      <c r="BA908" s="411"/>
      <c r="BB908" s="261">
        <f t="shared" si="1553"/>
        <v>0</v>
      </c>
      <c r="BC908" s="94"/>
      <c r="BD908" s="596">
        <f t="shared" si="1554"/>
        <v>0</v>
      </c>
      <c r="BE908" s="596"/>
      <c r="BF908" s="596">
        <v>0</v>
      </c>
      <c r="BG908" s="596"/>
      <c r="BH908" s="596">
        <v>0</v>
      </c>
      <c r="BI908" s="596"/>
      <c r="BJ908" s="596">
        <v>0</v>
      </c>
      <c r="BK908" s="596"/>
      <c r="BL908" s="596">
        <v>0</v>
      </c>
      <c r="BM908" s="127"/>
      <c r="BN908" s="596"/>
    </row>
    <row r="909" spans="1:66" x14ac:dyDescent="0.2">
      <c r="A909" s="170"/>
      <c r="B909" s="128"/>
      <c r="C909" s="95"/>
      <c r="D909" s="42"/>
      <c r="E909" s="100"/>
      <c r="F909" s="412"/>
      <c r="G909" s="213"/>
      <c r="H909" s="106"/>
      <c r="I909" s="411"/>
      <c r="J909" s="214">
        <f t="shared" si="1542"/>
        <v>0</v>
      </c>
      <c r="K909" s="213"/>
      <c r="L909" s="249">
        <f>H909</f>
        <v>0</v>
      </c>
      <c r="M909" s="411"/>
      <c r="N909" s="214">
        <f t="shared" si="1543"/>
        <v>0</v>
      </c>
      <c r="O909" s="213"/>
      <c r="P909" s="249"/>
      <c r="Q909" s="411"/>
      <c r="R909" s="214">
        <f t="shared" si="1544"/>
        <v>0</v>
      </c>
      <c r="S909" s="213"/>
      <c r="T909" s="249">
        <f>P909</f>
        <v>0</v>
      </c>
      <c r="U909" s="411"/>
      <c r="V909" s="214">
        <f t="shared" si="1545"/>
        <v>0</v>
      </c>
      <c r="W909" s="213"/>
      <c r="X909" s="249"/>
      <c r="Y909" s="411"/>
      <c r="Z909" s="214">
        <f t="shared" si="1546"/>
        <v>0</v>
      </c>
      <c r="AA909" s="213"/>
      <c r="AB909" s="249">
        <f>X909</f>
        <v>0</v>
      </c>
      <c r="AC909" s="411"/>
      <c r="AD909" s="214">
        <f t="shared" si="1547"/>
        <v>0</v>
      </c>
      <c r="AE909" s="213"/>
      <c r="AF909" s="249">
        <f>AB909</f>
        <v>0</v>
      </c>
      <c r="AG909" s="411"/>
      <c r="AH909" s="214">
        <f t="shared" si="1548"/>
        <v>0</v>
      </c>
      <c r="AI909" s="213"/>
      <c r="AJ909" s="249">
        <f>AF909</f>
        <v>0</v>
      </c>
      <c r="AK909" s="411"/>
      <c r="AL909" s="214">
        <f t="shared" si="1549"/>
        <v>0</v>
      </c>
      <c r="AM909" s="213"/>
      <c r="AN909" s="249">
        <f>AJ909</f>
        <v>0</v>
      </c>
      <c r="AO909" s="411"/>
      <c r="AP909" s="214">
        <f t="shared" si="1550"/>
        <v>0</v>
      </c>
      <c r="AQ909" s="213"/>
      <c r="AR909" s="249">
        <f>AN909</f>
        <v>0</v>
      </c>
      <c r="AS909" s="411"/>
      <c r="AT909" s="214">
        <f t="shared" si="1551"/>
        <v>0</v>
      </c>
      <c r="AU909" s="213"/>
      <c r="AV909" s="249">
        <f>AR909</f>
        <v>0</v>
      </c>
      <c r="AW909" s="411"/>
      <c r="AX909" s="214">
        <f t="shared" si="1552"/>
        <v>0</v>
      </c>
      <c r="AY909" s="213"/>
      <c r="AZ909" s="249">
        <f>AV909</f>
        <v>0</v>
      </c>
      <c r="BA909" s="411"/>
      <c r="BB909" s="261">
        <f t="shared" si="1553"/>
        <v>0</v>
      </c>
      <c r="BC909" s="94"/>
      <c r="BD909" s="596">
        <f t="shared" si="1554"/>
        <v>0</v>
      </c>
      <c r="BE909" s="596"/>
      <c r="BF909" s="596">
        <v>0</v>
      </c>
      <c r="BG909" s="596"/>
      <c r="BH909" s="596">
        <v>0</v>
      </c>
      <c r="BI909" s="596"/>
      <c r="BJ909" s="596">
        <v>0</v>
      </c>
      <c r="BK909" s="596"/>
      <c r="BL909" s="596">
        <v>0</v>
      </c>
      <c r="BM909" s="127"/>
      <c r="BN909" s="596"/>
    </row>
    <row r="910" spans="1:66" x14ac:dyDescent="0.2">
      <c r="A910" s="170"/>
      <c r="B910" s="128"/>
      <c r="C910" s="95"/>
      <c r="D910" s="42"/>
      <c r="E910" s="100"/>
      <c r="F910" s="412"/>
      <c r="G910" s="213"/>
      <c r="H910" s="106"/>
      <c r="I910" s="411"/>
      <c r="J910" s="214">
        <f t="shared" si="1542"/>
        <v>0</v>
      </c>
      <c r="K910" s="213"/>
      <c r="L910" s="249">
        <f>H910</f>
        <v>0</v>
      </c>
      <c r="M910" s="411"/>
      <c r="N910" s="214">
        <f t="shared" si="1543"/>
        <v>0</v>
      </c>
      <c r="O910" s="213"/>
      <c r="P910" s="249"/>
      <c r="Q910" s="411"/>
      <c r="R910" s="214">
        <f t="shared" si="1544"/>
        <v>0</v>
      </c>
      <c r="S910" s="213"/>
      <c r="T910" s="249">
        <f>P910</f>
        <v>0</v>
      </c>
      <c r="U910" s="411"/>
      <c r="V910" s="214">
        <f t="shared" si="1545"/>
        <v>0</v>
      </c>
      <c r="W910" s="213"/>
      <c r="X910" s="249"/>
      <c r="Y910" s="411"/>
      <c r="Z910" s="214">
        <f t="shared" si="1546"/>
        <v>0</v>
      </c>
      <c r="AA910" s="213"/>
      <c r="AB910" s="249">
        <f>X910</f>
        <v>0</v>
      </c>
      <c r="AC910" s="411"/>
      <c r="AD910" s="214">
        <f t="shared" si="1547"/>
        <v>0</v>
      </c>
      <c r="AE910" s="213"/>
      <c r="AF910" s="249">
        <f>AB910</f>
        <v>0</v>
      </c>
      <c r="AG910" s="411"/>
      <c r="AH910" s="214">
        <f t="shared" si="1548"/>
        <v>0</v>
      </c>
      <c r="AI910" s="213"/>
      <c r="AJ910" s="249">
        <f>AF910</f>
        <v>0</v>
      </c>
      <c r="AK910" s="411"/>
      <c r="AL910" s="214">
        <f t="shared" si="1549"/>
        <v>0</v>
      </c>
      <c r="AM910" s="213"/>
      <c r="AN910" s="249">
        <f>AJ910</f>
        <v>0</v>
      </c>
      <c r="AO910" s="411"/>
      <c r="AP910" s="214">
        <f t="shared" si="1550"/>
        <v>0</v>
      </c>
      <c r="AQ910" s="213"/>
      <c r="AR910" s="249">
        <f>AN910</f>
        <v>0</v>
      </c>
      <c r="AS910" s="411"/>
      <c r="AT910" s="214">
        <f t="shared" si="1551"/>
        <v>0</v>
      </c>
      <c r="AU910" s="213"/>
      <c r="AV910" s="249">
        <f>AR910</f>
        <v>0</v>
      </c>
      <c r="AW910" s="411"/>
      <c r="AX910" s="214">
        <f t="shared" si="1552"/>
        <v>0</v>
      </c>
      <c r="AY910" s="213"/>
      <c r="AZ910" s="249">
        <f>AV910</f>
        <v>0</v>
      </c>
      <c r="BA910" s="411"/>
      <c r="BB910" s="261">
        <f t="shared" si="1553"/>
        <v>0</v>
      </c>
      <c r="BC910" s="94"/>
      <c r="BD910" s="596">
        <f t="shared" si="1554"/>
        <v>0</v>
      </c>
      <c r="BE910" s="596"/>
      <c r="BF910" s="596">
        <v>0</v>
      </c>
      <c r="BG910" s="596"/>
      <c r="BH910" s="596">
        <v>0</v>
      </c>
      <c r="BI910" s="596"/>
      <c r="BJ910" s="596">
        <v>0</v>
      </c>
      <c r="BK910" s="596"/>
      <c r="BL910" s="596">
        <v>0</v>
      </c>
      <c r="BM910" s="127"/>
      <c r="BN910" s="596"/>
    </row>
    <row r="911" spans="1:66" ht="12.75" customHeight="1" x14ac:dyDescent="0.2">
      <c r="A911" s="170"/>
      <c r="B911" s="128"/>
      <c r="C911" s="96"/>
      <c r="D911" s="43"/>
      <c r="E911" s="101"/>
      <c r="F911" s="102"/>
      <c r="G911" s="215"/>
      <c r="H911" s="103"/>
      <c r="I911" s="104" t="s">
        <v>132</v>
      </c>
      <c r="J911" s="214">
        <f>SUM(J905:J910)</f>
        <v>0</v>
      </c>
      <c r="K911" s="215"/>
      <c r="L911" s="103"/>
      <c r="M911" s="104" t="s">
        <v>118</v>
      </c>
      <c r="N911" s="214">
        <f>SUM(N905:N910)</f>
        <v>0</v>
      </c>
      <c r="O911" s="215"/>
      <c r="P911" s="103"/>
      <c r="Q911" s="104" t="s">
        <v>119</v>
      </c>
      <c r="R911" s="214">
        <f>SUM(R905:R910)</f>
        <v>0</v>
      </c>
      <c r="S911" s="215"/>
      <c r="T911" s="103"/>
      <c r="U911" s="104" t="s">
        <v>120</v>
      </c>
      <c r="V911" s="214">
        <f>SUM(V905:V910)</f>
        <v>0</v>
      </c>
      <c r="W911" s="215"/>
      <c r="X911" s="103"/>
      <c r="Y911" s="104" t="s">
        <v>121</v>
      </c>
      <c r="Z911" s="214">
        <f>SUM(Z905:Z910)</f>
        <v>0</v>
      </c>
      <c r="AA911" s="215"/>
      <c r="AB911" s="103"/>
      <c r="AC911" s="104" t="s">
        <v>122</v>
      </c>
      <c r="AD911" s="214">
        <f>SUM(AD905:AD910)</f>
        <v>0</v>
      </c>
      <c r="AE911" s="215"/>
      <c r="AF911" s="103"/>
      <c r="AG911" s="104" t="s">
        <v>123</v>
      </c>
      <c r="AH911" s="214">
        <f>SUM(AH905:AH910)</f>
        <v>0</v>
      </c>
      <c r="AI911" s="215"/>
      <c r="AJ911" s="103"/>
      <c r="AK911" s="104" t="s">
        <v>124</v>
      </c>
      <c r="AL911" s="214">
        <f>SUM(AL905:AL910)</f>
        <v>0</v>
      </c>
      <c r="AM911" s="215"/>
      <c r="AN911" s="103"/>
      <c r="AO911" s="104" t="s">
        <v>125</v>
      </c>
      <c r="AP911" s="214">
        <f>SUM(AP905:AP910)</f>
        <v>0</v>
      </c>
      <c r="AQ911" s="215"/>
      <c r="AR911" s="103"/>
      <c r="AS911" s="104" t="s">
        <v>126</v>
      </c>
      <c r="AT911" s="214">
        <f>SUM(AT905:AT910)</f>
        <v>0</v>
      </c>
      <c r="AU911" s="215"/>
      <c r="AV911" s="103"/>
      <c r="AW911" s="104" t="s">
        <v>127</v>
      </c>
      <c r="AX911" s="214">
        <f>SUM(AX905:AX910)</f>
        <v>0</v>
      </c>
      <c r="AY911" s="215"/>
      <c r="AZ911" s="103"/>
      <c r="BA911" s="104" t="s">
        <v>128</v>
      </c>
      <c r="BB911" s="261">
        <f>SUM(BB905:BB910)</f>
        <v>0</v>
      </c>
      <c r="BC911" s="94"/>
      <c r="BD911" s="93">
        <f>SUM(BD905:BD910)</f>
        <v>0</v>
      </c>
      <c r="BE911" s="92"/>
      <c r="BF911" s="93">
        <v>0</v>
      </c>
      <c r="BG911" s="92"/>
      <c r="BH911" s="93">
        <v>0</v>
      </c>
      <c r="BI911" s="92"/>
      <c r="BJ911" s="93">
        <f t="shared" ref="BJ911" si="1556">SUM(BJ905:BJ910)</f>
        <v>0</v>
      </c>
      <c r="BK911" s="92"/>
      <c r="BL911" s="93">
        <f>SUM(BL905:BL910)</f>
        <v>0</v>
      </c>
      <c r="BM911" s="127"/>
      <c r="BN911" s="93">
        <f>SUM(BN905:BN910)</f>
        <v>0</v>
      </c>
    </row>
    <row r="912" spans="1:66" s="27" customFormat="1" ht="5.0999999999999996" customHeight="1" x14ac:dyDescent="0.2">
      <c r="A912" s="170"/>
      <c r="B912" s="128"/>
      <c r="C912" s="32"/>
      <c r="F912" s="51"/>
      <c r="G912" s="226"/>
      <c r="H912" s="52"/>
      <c r="I912" s="154"/>
      <c r="J912" s="227"/>
      <c r="K912" s="226"/>
      <c r="L912" s="52"/>
      <c r="M912" s="154"/>
      <c r="N912" s="227"/>
      <c r="O912" s="226"/>
      <c r="P912" s="52"/>
      <c r="Q912" s="154"/>
      <c r="R912" s="227"/>
      <c r="S912" s="226"/>
      <c r="T912" s="52"/>
      <c r="U912" s="154"/>
      <c r="V912" s="227"/>
      <c r="W912" s="226"/>
      <c r="X912" s="52"/>
      <c r="Y912" s="154"/>
      <c r="Z912" s="227"/>
      <c r="AA912" s="226"/>
      <c r="AB912" s="52"/>
      <c r="AC912" s="154"/>
      <c r="AD912" s="227"/>
      <c r="AE912" s="226"/>
      <c r="AF912" s="52"/>
      <c r="AG912" s="154"/>
      <c r="AH912" s="227"/>
      <c r="AI912" s="226"/>
      <c r="AJ912" s="52"/>
      <c r="AK912" s="154"/>
      <c r="AL912" s="227"/>
      <c r="AM912" s="226"/>
      <c r="AN912" s="52"/>
      <c r="AO912" s="154"/>
      <c r="AP912" s="227"/>
      <c r="AQ912" s="226"/>
      <c r="AR912" s="52"/>
      <c r="AS912" s="154"/>
      <c r="AT912" s="227"/>
      <c r="AU912" s="226"/>
      <c r="AV912" s="52"/>
      <c r="AW912" s="154"/>
      <c r="AX912" s="227"/>
      <c r="AY912" s="226"/>
      <c r="AZ912" s="52"/>
      <c r="BA912" s="154"/>
      <c r="BB912" s="267"/>
      <c r="BC912" s="34"/>
      <c r="BD912" s="608"/>
      <c r="BE912" s="608"/>
      <c r="BF912" s="608"/>
      <c r="BG912" s="608"/>
      <c r="BH912" s="608"/>
      <c r="BI912" s="608"/>
      <c r="BJ912" s="608"/>
      <c r="BK912" s="608"/>
      <c r="BL912" s="608"/>
      <c r="BM912" s="131"/>
      <c r="BN912" s="608"/>
    </row>
    <row r="913" spans="1:68" s="116" customFormat="1" ht="12.75" customHeight="1" x14ac:dyDescent="0.25">
      <c r="A913" s="171"/>
      <c r="B913" s="129"/>
      <c r="C913" s="113"/>
      <c r="D913" s="114"/>
      <c r="E913" s="114"/>
      <c r="F913" s="238" t="s">
        <v>231</v>
      </c>
      <c r="G913" s="216"/>
      <c r="H913" s="115"/>
      <c r="I913" s="56"/>
      <c r="J913" s="441">
        <f>SUM(J911,J903,J895,J887)</f>
        <v>9850</v>
      </c>
      <c r="K913" s="216"/>
      <c r="L913" s="115"/>
      <c r="M913" s="56"/>
      <c r="N913" s="441">
        <f>SUM(N911,N903,N895,N887)</f>
        <v>150</v>
      </c>
      <c r="O913" s="216"/>
      <c r="P913" s="115"/>
      <c r="Q913" s="56"/>
      <c r="R913" s="441">
        <f>SUM(R911,R903,R895,R887)</f>
        <v>150</v>
      </c>
      <c r="S913" s="216"/>
      <c r="T913" s="115"/>
      <c r="U913" s="56"/>
      <c r="V913" s="441">
        <f>SUM(V911,V903,V895,V887)</f>
        <v>150</v>
      </c>
      <c r="W913" s="216"/>
      <c r="X913" s="115"/>
      <c r="Y913" s="56"/>
      <c r="Z913" s="441">
        <f>SUM(Z911,Z903,Z895,Z887)</f>
        <v>150</v>
      </c>
      <c r="AA913" s="216"/>
      <c r="AB913" s="115"/>
      <c r="AC913" s="56"/>
      <c r="AD913" s="441">
        <f>SUM(AD911,AD903,AD895,AD887)</f>
        <v>150</v>
      </c>
      <c r="AE913" s="216"/>
      <c r="AF913" s="115"/>
      <c r="AG913" s="56"/>
      <c r="AH913" s="441">
        <f>SUM(AH911,AH903,AH895,AH887)</f>
        <v>150</v>
      </c>
      <c r="AI913" s="216"/>
      <c r="AJ913" s="115"/>
      <c r="AK913" s="56"/>
      <c r="AL913" s="441">
        <f>SUM(AL911,AL903,AL895,AL887)</f>
        <v>150</v>
      </c>
      <c r="AM913" s="216"/>
      <c r="AN913" s="115"/>
      <c r="AO913" s="56"/>
      <c r="AP913" s="441">
        <f>SUM(AP911,AP903,AP895,AP887)</f>
        <v>150</v>
      </c>
      <c r="AQ913" s="216"/>
      <c r="AR913" s="115"/>
      <c r="AS913" s="56"/>
      <c r="AT913" s="441">
        <f>SUM(AT911,AT903,AT895,AT887)</f>
        <v>150</v>
      </c>
      <c r="AU913" s="216"/>
      <c r="AV913" s="115"/>
      <c r="AW913" s="56"/>
      <c r="AX913" s="441">
        <f>SUM(AX911,AX903,AX895,AX887)</f>
        <v>150</v>
      </c>
      <c r="AY913" s="216"/>
      <c r="AZ913" s="115"/>
      <c r="BA913" s="56"/>
      <c r="BB913" s="441">
        <f>SUM(BB911,BB903,BB895,BB887)</f>
        <v>150</v>
      </c>
      <c r="BC913" s="56"/>
      <c r="BD913" s="440">
        <f>SUM(BD911,BD903,BD895,BD887)</f>
        <v>11500</v>
      </c>
      <c r="BE913" s="440"/>
      <c r="BF913" s="440">
        <f t="shared" ref="BF913:BJ913" si="1557">SUM(BF911,BF903,BF895,BF887)</f>
        <v>801.37</v>
      </c>
      <c r="BG913" s="440"/>
      <c r="BH913" s="440">
        <f t="shared" si="1557"/>
        <v>0</v>
      </c>
      <c r="BI913" s="440"/>
      <c r="BJ913" s="440">
        <f t="shared" si="1557"/>
        <v>801.37</v>
      </c>
      <c r="BK913" s="440"/>
      <c r="BL913" s="440">
        <f>SUM(BL911,BL903,BL895,BL887)</f>
        <v>4444</v>
      </c>
      <c r="BM913" s="130"/>
      <c r="BN913" s="440">
        <f>SUM(BN911,BN903,BN895,BN887)</f>
        <v>1609.81</v>
      </c>
    </row>
    <row r="914" spans="1:68" s="27" customFormat="1" ht="5.0999999999999996" customHeight="1" x14ac:dyDescent="0.2">
      <c r="A914" s="170"/>
      <c r="B914" s="128"/>
      <c r="C914" s="32"/>
      <c r="F914" s="51"/>
      <c r="G914" s="226"/>
      <c r="H914" s="52"/>
      <c r="I914" s="154"/>
      <c r="J914" s="227"/>
      <c r="K914" s="226"/>
      <c r="L914" s="52"/>
      <c r="M914" s="154"/>
      <c r="N914" s="227"/>
      <c r="O914" s="226"/>
      <c r="P914" s="52"/>
      <c r="Q914" s="154"/>
      <c r="R914" s="227"/>
      <c r="S914" s="226"/>
      <c r="T914" s="52"/>
      <c r="U914" s="154"/>
      <c r="V914" s="227"/>
      <c r="W914" s="226"/>
      <c r="X914" s="52"/>
      <c r="Y914" s="154"/>
      <c r="Z914" s="227"/>
      <c r="AA914" s="226"/>
      <c r="AB914" s="52"/>
      <c r="AC914" s="154"/>
      <c r="AD914" s="227"/>
      <c r="AE914" s="226"/>
      <c r="AF914" s="52"/>
      <c r="AG914" s="154"/>
      <c r="AH914" s="227"/>
      <c r="AI914" s="226"/>
      <c r="AJ914" s="52"/>
      <c r="AK914" s="154"/>
      <c r="AL914" s="227"/>
      <c r="AM914" s="226"/>
      <c r="AN914" s="52"/>
      <c r="AO914" s="154"/>
      <c r="AP914" s="227"/>
      <c r="AQ914" s="226"/>
      <c r="AR914" s="52"/>
      <c r="AS914" s="154"/>
      <c r="AT914" s="227"/>
      <c r="AU914" s="226"/>
      <c r="AV914" s="52"/>
      <c r="AW914" s="154"/>
      <c r="AX914" s="227"/>
      <c r="AY914" s="226"/>
      <c r="AZ914" s="52"/>
      <c r="BA914" s="154"/>
      <c r="BB914" s="267"/>
      <c r="BC914" s="34"/>
      <c r="BD914" s="608"/>
      <c r="BE914" s="608"/>
      <c r="BF914" s="608"/>
      <c r="BG914" s="608"/>
      <c r="BH914" s="608"/>
      <c r="BI914" s="608"/>
      <c r="BJ914" s="608"/>
      <c r="BK914" s="608"/>
      <c r="BL914" s="608"/>
      <c r="BM914" s="131"/>
      <c r="BN914" s="608"/>
    </row>
    <row r="915" spans="1:68" s="409" customFormat="1" x14ac:dyDescent="0.2">
      <c r="A915" s="170"/>
      <c r="B915" s="128"/>
      <c r="C915" s="577">
        <f>'General Fund Budget Summary'!A201</f>
        <v>65000</v>
      </c>
      <c r="D915" s="600" t="str">
        <f>'General Fund Budget Summary'!B201</f>
        <v>Fire Prevention/Safety</v>
      </c>
      <c r="E915" s="601"/>
      <c r="F915" s="602"/>
      <c r="G915" s="603"/>
      <c r="H915" s="604"/>
      <c r="I915" s="605"/>
      <c r="J915" s="606"/>
      <c r="K915" s="603"/>
      <c r="L915" s="604"/>
      <c r="M915" s="605"/>
      <c r="N915" s="606"/>
      <c r="O915" s="603"/>
      <c r="P915" s="604"/>
      <c r="Q915" s="605"/>
      <c r="R915" s="606"/>
      <c r="S915" s="603"/>
      <c r="T915" s="604"/>
      <c r="U915" s="605"/>
      <c r="V915" s="606"/>
      <c r="W915" s="603"/>
      <c r="X915" s="604"/>
      <c r="Y915" s="605"/>
      <c r="Z915" s="606"/>
      <c r="AA915" s="603"/>
      <c r="AB915" s="604"/>
      <c r="AC915" s="605"/>
      <c r="AD915" s="606"/>
      <c r="AE915" s="603"/>
      <c r="AF915" s="604"/>
      <c r="AG915" s="605"/>
      <c r="AH915" s="606"/>
      <c r="AI915" s="603"/>
      <c r="AJ915" s="604"/>
      <c r="AK915" s="605"/>
      <c r="AL915" s="606"/>
      <c r="AM915" s="603"/>
      <c r="AN915" s="604"/>
      <c r="AO915" s="605"/>
      <c r="AP915" s="606"/>
      <c r="AQ915" s="603"/>
      <c r="AR915" s="604"/>
      <c r="AS915" s="605"/>
      <c r="AT915" s="606"/>
      <c r="AU915" s="603"/>
      <c r="AV915" s="604"/>
      <c r="AW915" s="605"/>
      <c r="AX915" s="606"/>
      <c r="AY915" s="603"/>
      <c r="AZ915" s="604"/>
      <c r="BA915" s="605"/>
      <c r="BB915" s="607"/>
      <c r="BC915" s="34"/>
      <c r="BD915" s="608"/>
      <c r="BE915" s="608"/>
      <c r="BF915" s="608"/>
      <c r="BG915" s="608"/>
      <c r="BH915" s="608"/>
      <c r="BI915" s="608"/>
      <c r="BJ915" s="608"/>
      <c r="BK915" s="608"/>
      <c r="BL915" s="608"/>
      <c r="BM915" s="131"/>
      <c r="BN915" s="608"/>
    </row>
    <row r="916" spans="1:68" s="409" customFormat="1" ht="5.0999999999999996" customHeight="1" x14ac:dyDescent="0.2">
      <c r="A916" s="170"/>
      <c r="B916" s="128"/>
      <c r="C916" s="609"/>
      <c r="D916" s="610"/>
      <c r="E916" s="611"/>
      <c r="F916" s="612"/>
      <c r="G916" s="603"/>
      <c r="H916" s="604"/>
      <c r="I916" s="605"/>
      <c r="J916" s="606"/>
      <c r="K916" s="603"/>
      <c r="L916" s="604"/>
      <c r="M916" s="605"/>
      <c r="N916" s="606"/>
      <c r="O916" s="603"/>
      <c r="P916" s="604"/>
      <c r="Q916" s="605"/>
      <c r="R916" s="606"/>
      <c r="S916" s="603"/>
      <c r="T916" s="604"/>
      <c r="U916" s="605"/>
      <c r="V916" s="606"/>
      <c r="W916" s="603"/>
      <c r="X916" s="604"/>
      <c r="Y916" s="605"/>
      <c r="Z916" s="606"/>
      <c r="AA916" s="603"/>
      <c r="AB916" s="604"/>
      <c r="AC916" s="605"/>
      <c r="AD916" s="606"/>
      <c r="AE916" s="603"/>
      <c r="AF916" s="604"/>
      <c r="AG916" s="605"/>
      <c r="AH916" s="606"/>
      <c r="AI916" s="603"/>
      <c r="AJ916" s="604"/>
      <c r="AK916" s="605"/>
      <c r="AL916" s="606"/>
      <c r="AM916" s="603"/>
      <c r="AN916" s="604"/>
      <c r="AO916" s="605"/>
      <c r="AP916" s="606"/>
      <c r="AQ916" s="603"/>
      <c r="AR916" s="604"/>
      <c r="AS916" s="605"/>
      <c r="AT916" s="606"/>
      <c r="AU916" s="603"/>
      <c r="AV916" s="604"/>
      <c r="AW916" s="605"/>
      <c r="AX916" s="606"/>
      <c r="AY916" s="603"/>
      <c r="AZ916" s="604"/>
      <c r="BA916" s="605"/>
      <c r="BB916" s="607"/>
      <c r="BC916" s="34"/>
      <c r="BD916" s="613"/>
      <c r="BE916" s="608"/>
      <c r="BF916" s="613"/>
      <c r="BG916" s="608"/>
      <c r="BH916" s="613"/>
      <c r="BI916" s="608"/>
      <c r="BJ916" s="613"/>
      <c r="BK916" s="608"/>
      <c r="BL916" s="613"/>
      <c r="BM916" s="131"/>
      <c r="BN916" s="613"/>
    </row>
    <row r="917" spans="1:68" s="409" customFormat="1" ht="12.75" customHeight="1" x14ac:dyDescent="0.2">
      <c r="A917" s="598" t="s">
        <v>131</v>
      </c>
      <c r="B917" s="128"/>
      <c r="C917" s="97">
        <f>'General Fund Budget Summary'!A202</f>
        <v>65010</v>
      </c>
      <c r="D917" s="97"/>
      <c r="E917" s="97" t="str">
        <f>'General Fund Budget Summary'!C202</f>
        <v>Fire Education Expense</v>
      </c>
      <c r="F917" s="204"/>
      <c r="G917" s="211">
        <v>1</v>
      </c>
      <c r="H917" s="105" t="s">
        <v>36</v>
      </c>
      <c r="I917" s="410">
        <v>1000</v>
      </c>
      <c r="J917" s="212">
        <f t="shared" ref="J917:J922" si="1558">I917*G917</f>
        <v>1000</v>
      </c>
      <c r="K917" s="211"/>
      <c r="L917" s="248" t="str">
        <f t="shared" ref="L917:L922" si="1559">H917</f>
        <v>Fire</v>
      </c>
      <c r="M917" s="410"/>
      <c r="N917" s="212">
        <f t="shared" ref="N917:N922" si="1560">M917*K917</f>
        <v>0</v>
      </c>
      <c r="O917" s="211"/>
      <c r="P917" s="248"/>
      <c r="Q917" s="410"/>
      <c r="R917" s="212">
        <f t="shared" ref="R917:R922" si="1561">Q917*O917</f>
        <v>0</v>
      </c>
      <c r="S917" s="211"/>
      <c r="T917" s="248">
        <f t="shared" ref="T917:T922" si="1562">P917</f>
        <v>0</v>
      </c>
      <c r="U917" s="410"/>
      <c r="V917" s="212">
        <f t="shared" ref="V917:V922" si="1563">U917*S917</f>
        <v>0</v>
      </c>
      <c r="W917" s="211"/>
      <c r="X917" s="248"/>
      <c r="Y917" s="410"/>
      <c r="Z917" s="212">
        <f t="shared" ref="Z917:Z922" si="1564">Y917*W917</f>
        <v>0</v>
      </c>
      <c r="AA917" s="211"/>
      <c r="AB917" s="248">
        <f t="shared" ref="AB917:AB922" si="1565">X917</f>
        <v>0</v>
      </c>
      <c r="AC917" s="410"/>
      <c r="AD917" s="212">
        <f t="shared" ref="AD917:AD922" si="1566">AC917*AA917</f>
        <v>0</v>
      </c>
      <c r="AE917" s="211"/>
      <c r="AF917" s="248">
        <f t="shared" ref="AF917:AF922" si="1567">AB917</f>
        <v>0</v>
      </c>
      <c r="AG917" s="410"/>
      <c r="AH917" s="212">
        <f t="shared" ref="AH917:AH922" si="1568">AG917*AE917</f>
        <v>0</v>
      </c>
      <c r="AI917" s="211"/>
      <c r="AJ917" s="248">
        <f t="shared" ref="AJ917:AJ922" si="1569">AF917</f>
        <v>0</v>
      </c>
      <c r="AK917" s="410"/>
      <c r="AL917" s="212">
        <f t="shared" ref="AL917:AL922" si="1570">AK917*AI917</f>
        <v>0</v>
      </c>
      <c r="AM917" s="211"/>
      <c r="AN917" s="248">
        <f t="shared" ref="AN917:AN922" si="1571">AJ917</f>
        <v>0</v>
      </c>
      <c r="AO917" s="410"/>
      <c r="AP917" s="212">
        <f t="shared" ref="AP917:AP922" si="1572">AO917*AM917</f>
        <v>0</v>
      </c>
      <c r="AQ917" s="211"/>
      <c r="AR917" s="248">
        <f t="shared" ref="AR917:AR922" si="1573">AN917</f>
        <v>0</v>
      </c>
      <c r="AS917" s="410"/>
      <c r="AT917" s="212">
        <f t="shared" ref="AT917:AT922" si="1574">AS917*AQ917</f>
        <v>0</v>
      </c>
      <c r="AU917" s="211"/>
      <c r="AV917" s="248">
        <f t="shared" ref="AV917:AV922" si="1575">AR917</f>
        <v>0</v>
      </c>
      <c r="AW917" s="410"/>
      <c r="AX917" s="212">
        <f t="shared" ref="AX917:AX922" si="1576">AW917*AU917</f>
        <v>0</v>
      </c>
      <c r="AY917" s="211"/>
      <c r="AZ917" s="248">
        <f t="shared" ref="AZ917:AZ922" si="1577">AV917</f>
        <v>0</v>
      </c>
      <c r="BA917" s="410"/>
      <c r="BB917" s="260">
        <f t="shared" ref="BB917:BB922" si="1578">BA917*AY917</f>
        <v>0</v>
      </c>
      <c r="BC917" s="94"/>
      <c r="BD917" s="587">
        <f>SUM(BB917,AX917,AT917,AP917,AL917,AH917,AD917,Z917,R917,N917,J917,V917,)</f>
        <v>1000</v>
      </c>
      <c r="BE917" s="588"/>
      <c r="BF917" s="587">
        <v>0</v>
      </c>
      <c r="BG917" s="588"/>
      <c r="BH917" s="587">
        <v>0</v>
      </c>
      <c r="BI917" s="588"/>
      <c r="BJ917" s="587">
        <f>SUM(BF917,BH917)</f>
        <v>0</v>
      </c>
      <c r="BK917" s="588"/>
      <c r="BL917" s="587">
        <v>1000</v>
      </c>
      <c r="BM917" s="127"/>
      <c r="BN917" s="587">
        <v>227.95</v>
      </c>
    </row>
    <row r="918" spans="1:68" s="409" customFormat="1" ht="12.75" customHeight="1" x14ac:dyDescent="0.2">
      <c r="A918" s="170"/>
      <c r="B918" s="128"/>
      <c r="C918" s="41"/>
      <c r="D918" s="42"/>
      <c r="E918" s="100"/>
      <c r="F918" s="589"/>
      <c r="G918" s="590"/>
      <c r="H918" s="591"/>
      <c r="I918" s="592"/>
      <c r="J918" s="593">
        <f t="shared" si="1558"/>
        <v>0</v>
      </c>
      <c r="K918" s="590"/>
      <c r="L918" s="594">
        <f t="shared" si="1559"/>
        <v>0</v>
      </c>
      <c r="M918" s="592"/>
      <c r="N918" s="593">
        <f t="shared" si="1560"/>
        <v>0</v>
      </c>
      <c r="O918" s="590"/>
      <c r="P918" s="594"/>
      <c r="Q918" s="592"/>
      <c r="R918" s="593">
        <f t="shared" si="1561"/>
        <v>0</v>
      </c>
      <c r="S918" s="590"/>
      <c r="T918" s="594">
        <f t="shared" si="1562"/>
        <v>0</v>
      </c>
      <c r="U918" s="592"/>
      <c r="V918" s="593">
        <f t="shared" si="1563"/>
        <v>0</v>
      </c>
      <c r="W918" s="590"/>
      <c r="X918" s="594"/>
      <c r="Y918" s="592"/>
      <c r="Z918" s="593">
        <f t="shared" si="1564"/>
        <v>0</v>
      </c>
      <c r="AA918" s="590"/>
      <c r="AB918" s="594">
        <f t="shared" si="1565"/>
        <v>0</v>
      </c>
      <c r="AC918" s="592"/>
      <c r="AD918" s="593">
        <f t="shared" si="1566"/>
        <v>0</v>
      </c>
      <c r="AE918" s="590"/>
      <c r="AF918" s="594">
        <f t="shared" si="1567"/>
        <v>0</v>
      </c>
      <c r="AG918" s="592"/>
      <c r="AH918" s="593">
        <f t="shared" si="1568"/>
        <v>0</v>
      </c>
      <c r="AI918" s="590"/>
      <c r="AJ918" s="594">
        <f t="shared" si="1569"/>
        <v>0</v>
      </c>
      <c r="AK918" s="592"/>
      <c r="AL918" s="593">
        <f t="shared" si="1570"/>
        <v>0</v>
      </c>
      <c r="AM918" s="590"/>
      <c r="AN918" s="594">
        <f t="shared" si="1571"/>
        <v>0</v>
      </c>
      <c r="AO918" s="592"/>
      <c r="AP918" s="593">
        <f t="shared" si="1572"/>
        <v>0</v>
      </c>
      <c r="AQ918" s="590"/>
      <c r="AR918" s="594">
        <f t="shared" si="1573"/>
        <v>0</v>
      </c>
      <c r="AS918" s="592"/>
      <c r="AT918" s="593">
        <f t="shared" si="1574"/>
        <v>0</v>
      </c>
      <c r="AU918" s="590"/>
      <c r="AV918" s="594">
        <f t="shared" si="1575"/>
        <v>0</v>
      </c>
      <c r="AW918" s="592"/>
      <c r="AX918" s="593">
        <f t="shared" si="1576"/>
        <v>0</v>
      </c>
      <c r="AY918" s="590"/>
      <c r="AZ918" s="594">
        <f t="shared" si="1577"/>
        <v>0</v>
      </c>
      <c r="BA918" s="592"/>
      <c r="BB918" s="595">
        <f t="shared" si="1578"/>
        <v>0</v>
      </c>
      <c r="BC918" s="94"/>
      <c r="BD918" s="596">
        <f>SUM(BB918,AX918,AT918,AP918,AL918,AH918,AD918,Z918,R918,N918,J918,V918,)</f>
        <v>0</v>
      </c>
      <c r="BE918" s="596"/>
      <c r="BF918" s="596">
        <v>0</v>
      </c>
      <c r="BG918" s="596"/>
      <c r="BH918" s="596">
        <v>0</v>
      </c>
      <c r="BI918" s="596"/>
      <c r="BJ918" s="596">
        <v>0</v>
      </c>
      <c r="BK918" s="596"/>
      <c r="BL918" s="596">
        <v>0</v>
      </c>
      <c r="BM918" s="127"/>
      <c r="BN918" s="596"/>
    </row>
    <row r="919" spans="1:68" s="409" customFormat="1" x14ac:dyDescent="0.2">
      <c r="A919" s="170"/>
      <c r="B919" s="128"/>
      <c r="C919" s="41"/>
      <c r="D919" s="42"/>
      <c r="E919" s="100"/>
      <c r="F919" s="412"/>
      <c r="G919" s="213"/>
      <c r="H919" s="106"/>
      <c r="I919" s="411"/>
      <c r="J919" s="214">
        <f t="shared" si="1558"/>
        <v>0</v>
      </c>
      <c r="K919" s="213"/>
      <c r="L919" s="249">
        <f t="shared" si="1559"/>
        <v>0</v>
      </c>
      <c r="M919" s="411"/>
      <c r="N919" s="214">
        <f t="shared" si="1560"/>
        <v>0</v>
      </c>
      <c r="O919" s="213"/>
      <c r="P919" s="249"/>
      <c r="Q919" s="411"/>
      <c r="R919" s="214">
        <f t="shared" si="1561"/>
        <v>0</v>
      </c>
      <c r="S919" s="213"/>
      <c r="T919" s="249">
        <f t="shared" si="1562"/>
        <v>0</v>
      </c>
      <c r="U919" s="411"/>
      <c r="V919" s="214">
        <f t="shared" si="1563"/>
        <v>0</v>
      </c>
      <c r="W919" s="213"/>
      <c r="X919" s="249"/>
      <c r="Y919" s="411"/>
      <c r="Z919" s="214">
        <f t="shared" si="1564"/>
        <v>0</v>
      </c>
      <c r="AA919" s="213"/>
      <c r="AB919" s="249">
        <f t="shared" si="1565"/>
        <v>0</v>
      </c>
      <c r="AC919" s="411"/>
      <c r="AD919" s="214">
        <f t="shared" si="1566"/>
        <v>0</v>
      </c>
      <c r="AE919" s="213"/>
      <c r="AF919" s="249">
        <f t="shared" si="1567"/>
        <v>0</v>
      </c>
      <c r="AG919" s="411"/>
      <c r="AH919" s="214">
        <f t="shared" si="1568"/>
        <v>0</v>
      </c>
      <c r="AI919" s="213"/>
      <c r="AJ919" s="249">
        <f t="shared" si="1569"/>
        <v>0</v>
      </c>
      <c r="AK919" s="411"/>
      <c r="AL919" s="214">
        <f t="shared" si="1570"/>
        <v>0</v>
      </c>
      <c r="AM919" s="213"/>
      <c r="AN919" s="249">
        <f t="shared" si="1571"/>
        <v>0</v>
      </c>
      <c r="AO919" s="411"/>
      <c r="AP919" s="214">
        <f t="shared" si="1572"/>
        <v>0</v>
      </c>
      <c r="AQ919" s="213"/>
      <c r="AR919" s="249">
        <f t="shared" si="1573"/>
        <v>0</v>
      </c>
      <c r="AS919" s="411"/>
      <c r="AT919" s="214">
        <f t="shared" si="1574"/>
        <v>0</v>
      </c>
      <c r="AU919" s="213"/>
      <c r="AV919" s="249">
        <f t="shared" si="1575"/>
        <v>0</v>
      </c>
      <c r="AW919" s="411"/>
      <c r="AX919" s="214">
        <f t="shared" si="1576"/>
        <v>0</v>
      </c>
      <c r="AY919" s="213"/>
      <c r="AZ919" s="249">
        <f t="shared" si="1577"/>
        <v>0</v>
      </c>
      <c r="BA919" s="411"/>
      <c r="BB919" s="261">
        <f t="shared" si="1578"/>
        <v>0</v>
      </c>
      <c r="BC919" s="94"/>
      <c r="BD919" s="596">
        <f>SUM(BB919,AX919,AT919,AP919,AL919,AH919,AD919,Z919,R919,N919,J919,V919,)</f>
        <v>0</v>
      </c>
      <c r="BE919" s="596"/>
      <c r="BF919" s="596">
        <v>0</v>
      </c>
      <c r="BG919" s="596"/>
      <c r="BH919" s="596">
        <v>0</v>
      </c>
      <c r="BI919" s="596"/>
      <c r="BJ919" s="596">
        <v>0</v>
      </c>
      <c r="BK919" s="596"/>
      <c r="BL919" s="596">
        <v>0</v>
      </c>
      <c r="BM919" s="127"/>
      <c r="BN919" s="596"/>
    </row>
    <row r="920" spans="1:68" s="409" customFormat="1" x14ac:dyDescent="0.2">
      <c r="A920" s="170"/>
      <c r="B920" s="128"/>
      <c r="C920" s="41"/>
      <c r="D920" s="42"/>
      <c r="E920" s="100"/>
      <c r="F920" s="412"/>
      <c r="G920" s="213"/>
      <c r="H920" s="106"/>
      <c r="I920" s="411"/>
      <c r="J920" s="214">
        <f t="shared" si="1558"/>
        <v>0</v>
      </c>
      <c r="K920" s="213"/>
      <c r="L920" s="249">
        <f t="shared" si="1559"/>
        <v>0</v>
      </c>
      <c r="M920" s="411"/>
      <c r="N920" s="214">
        <f t="shared" si="1560"/>
        <v>0</v>
      </c>
      <c r="O920" s="213"/>
      <c r="P920" s="249"/>
      <c r="Q920" s="411"/>
      <c r="R920" s="214">
        <f t="shared" si="1561"/>
        <v>0</v>
      </c>
      <c r="S920" s="213"/>
      <c r="T920" s="249">
        <f t="shared" si="1562"/>
        <v>0</v>
      </c>
      <c r="U920" s="411"/>
      <c r="V920" s="214">
        <f t="shared" si="1563"/>
        <v>0</v>
      </c>
      <c r="W920" s="213"/>
      <c r="X920" s="249"/>
      <c r="Y920" s="411"/>
      <c r="Z920" s="214">
        <f t="shared" si="1564"/>
        <v>0</v>
      </c>
      <c r="AA920" s="213"/>
      <c r="AB920" s="249">
        <f t="shared" si="1565"/>
        <v>0</v>
      </c>
      <c r="AC920" s="411"/>
      <c r="AD920" s="214">
        <f t="shared" si="1566"/>
        <v>0</v>
      </c>
      <c r="AE920" s="213"/>
      <c r="AF920" s="249">
        <f t="shared" si="1567"/>
        <v>0</v>
      </c>
      <c r="AG920" s="411"/>
      <c r="AH920" s="214">
        <f t="shared" si="1568"/>
        <v>0</v>
      </c>
      <c r="AI920" s="213"/>
      <c r="AJ920" s="249">
        <f t="shared" si="1569"/>
        <v>0</v>
      </c>
      <c r="AK920" s="411"/>
      <c r="AL920" s="214">
        <f t="shared" si="1570"/>
        <v>0</v>
      </c>
      <c r="AM920" s="213"/>
      <c r="AN920" s="249">
        <f t="shared" si="1571"/>
        <v>0</v>
      </c>
      <c r="AO920" s="411"/>
      <c r="AP920" s="214">
        <f t="shared" si="1572"/>
        <v>0</v>
      </c>
      <c r="AQ920" s="213"/>
      <c r="AR920" s="249">
        <f t="shared" si="1573"/>
        <v>0</v>
      </c>
      <c r="AS920" s="411"/>
      <c r="AT920" s="214">
        <f t="shared" si="1574"/>
        <v>0</v>
      </c>
      <c r="AU920" s="213"/>
      <c r="AV920" s="249">
        <f t="shared" si="1575"/>
        <v>0</v>
      </c>
      <c r="AW920" s="411"/>
      <c r="AX920" s="214">
        <f t="shared" si="1576"/>
        <v>0</v>
      </c>
      <c r="AY920" s="213"/>
      <c r="AZ920" s="249">
        <f t="shared" si="1577"/>
        <v>0</v>
      </c>
      <c r="BA920" s="411"/>
      <c r="BB920" s="261">
        <f t="shared" si="1578"/>
        <v>0</v>
      </c>
      <c r="BC920" s="94"/>
      <c r="BD920" s="596">
        <f>SUM(BB920,AX920,AT920,AP920,AL920,AH920,AD920,Z920,R920,N920,J920,V920,)</f>
        <v>0</v>
      </c>
      <c r="BE920" s="596"/>
      <c r="BF920" s="596">
        <v>0</v>
      </c>
      <c r="BG920" s="596"/>
      <c r="BH920" s="596">
        <v>0</v>
      </c>
      <c r="BI920" s="596"/>
      <c r="BJ920" s="596">
        <v>0</v>
      </c>
      <c r="BK920" s="596"/>
      <c r="BL920" s="596">
        <v>0</v>
      </c>
      <c r="BM920" s="127"/>
      <c r="BN920" s="596"/>
    </row>
    <row r="921" spans="1:68" s="409" customFormat="1" x14ac:dyDescent="0.2">
      <c r="A921" s="170"/>
      <c r="B921" s="128"/>
      <c r="C921" s="41"/>
      <c r="D921" s="42"/>
      <c r="E921" s="100"/>
      <c r="F921" s="412"/>
      <c r="G921" s="213"/>
      <c r="H921" s="106"/>
      <c r="I921" s="411"/>
      <c r="J921" s="214">
        <f t="shared" si="1558"/>
        <v>0</v>
      </c>
      <c r="K921" s="213"/>
      <c r="L921" s="249">
        <f t="shared" si="1559"/>
        <v>0</v>
      </c>
      <c r="M921" s="411"/>
      <c r="N921" s="214">
        <f t="shared" si="1560"/>
        <v>0</v>
      </c>
      <c r="O921" s="213"/>
      <c r="P921" s="249"/>
      <c r="Q921" s="411"/>
      <c r="R921" s="214">
        <f t="shared" si="1561"/>
        <v>0</v>
      </c>
      <c r="S921" s="213"/>
      <c r="T921" s="249">
        <f t="shared" si="1562"/>
        <v>0</v>
      </c>
      <c r="U921" s="411"/>
      <c r="V921" s="214">
        <f t="shared" si="1563"/>
        <v>0</v>
      </c>
      <c r="W921" s="213"/>
      <c r="X921" s="249"/>
      <c r="Y921" s="411"/>
      <c r="Z921" s="214">
        <f t="shared" si="1564"/>
        <v>0</v>
      </c>
      <c r="AA921" s="213"/>
      <c r="AB921" s="249">
        <f t="shared" si="1565"/>
        <v>0</v>
      </c>
      <c r="AC921" s="411"/>
      <c r="AD921" s="214">
        <f t="shared" si="1566"/>
        <v>0</v>
      </c>
      <c r="AE921" s="213"/>
      <c r="AF921" s="249">
        <f t="shared" si="1567"/>
        <v>0</v>
      </c>
      <c r="AG921" s="411"/>
      <c r="AH921" s="214">
        <f t="shared" si="1568"/>
        <v>0</v>
      </c>
      <c r="AI921" s="213"/>
      <c r="AJ921" s="249">
        <f t="shared" si="1569"/>
        <v>0</v>
      </c>
      <c r="AK921" s="411"/>
      <c r="AL921" s="214">
        <f t="shared" si="1570"/>
        <v>0</v>
      </c>
      <c r="AM921" s="213"/>
      <c r="AN921" s="249">
        <f t="shared" si="1571"/>
        <v>0</v>
      </c>
      <c r="AO921" s="411"/>
      <c r="AP921" s="214">
        <f t="shared" si="1572"/>
        <v>0</v>
      </c>
      <c r="AQ921" s="213"/>
      <c r="AR921" s="249">
        <f t="shared" si="1573"/>
        <v>0</v>
      </c>
      <c r="AS921" s="411"/>
      <c r="AT921" s="214">
        <f t="shared" si="1574"/>
        <v>0</v>
      </c>
      <c r="AU921" s="213"/>
      <c r="AV921" s="249">
        <f t="shared" si="1575"/>
        <v>0</v>
      </c>
      <c r="AW921" s="411"/>
      <c r="AX921" s="214">
        <f t="shared" si="1576"/>
        <v>0</v>
      </c>
      <c r="AY921" s="213"/>
      <c r="AZ921" s="249">
        <f t="shared" si="1577"/>
        <v>0</v>
      </c>
      <c r="BA921" s="411"/>
      <c r="BB921" s="261">
        <f t="shared" si="1578"/>
        <v>0</v>
      </c>
      <c r="BC921" s="94"/>
      <c r="BD921" s="596">
        <f>SUM(BB921,AX921,AT921,AP921,AL921,AH921,AD921,Z921,R921,N921,J921)</f>
        <v>0</v>
      </c>
      <c r="BE921" s="596"/>
      <c r="BF921" s="596">
        <v>0</v>
      </c>
      <c r="BG921" s="596"/>
      <c r="BH921" s="596">
        <v>0</v>
      </c>
      <c r="BI921" s="596"/>
      <c r="BJ921" s="596">
        <v>0</v>
      </c>
      <c r="BK921" s="596"/>
      <c r="BL921" s="596">
        <v>0</v>
      </c>
      <c r="BM921" s="127"/>
      <c r="BN921" s="596"/>
    </row>
    <row r="922" spans="1:68" s="409" customFormat="1" x14ac:dyDescent="0.2">
      <c r="A922" s="170"/>
      <c r="B922" s="128"/>
      <c r="C922" s="41"/>
      <c r="D922" s="42"/>
      <c r="E922" s="100"/>
      <c r="F922" s="412"/>
      <c r="G922" s="213"/>
      <c r="H922" s="106"/>
      <c r="I922" s="411"/>
      <c r="J922" s="214">
        <f t="shared" si="1558"/>
        <v>0</v>
      </c>
      <c r="K922" s="213"/>
      <c r="L922" s="249">
        <f t="shared" si="1559"/>
        <v>0</v>
      </c>
      <c r="M922" s="411"/>
      <c r="N922" s="214">
        <f t="shared" si="1560"/>
        <v>0</v>
      </c>
      <c r="O922" s="213"/>
      <c r="P922" s="249"/>
      <c r="Q922" s="411"/>
      <c r="R922" s="214">
        <f t="shared" si="1561"/>
        <v>0</v>
      </c>
      <c r="S922" s="213"/>
      <c r="T922" s="249">
        <f t="shared" si="1562"/>
        <v>0</v>
      </c>
      <c r="U922" s="411"/>
      <c r="V922" s="214">
        <f t="shared" si="1563"/>
        <v>0</v>
      </c>
      <c r="W922" s="213"/>
      <c r="X922" s="249"/>
      <c r="Y922" s="411"/>
      <c r="Z922" s="214">
        <f t="shared" si="1564"/>
        <v>0</v>
      </c>
      <c r="AA922" s="213"/>
      <c r="AB922" s="249">
        <f t="shared" si="1565"/>
        <v>0</v>
      </c>
      <c r="AC922" s="411"/>
      <c r="AD922" s="214">
        <f t="shared" si="1566"/>
        <v>0</v>
      </c>
      <c r="AE922" s="213"/>
      <c r="AF922" s="249">
        <f t="shared" si="1567"/>
        <v>0</v>
      </c>
      <c r="AG922" s="411"/>
      <c r="AH922" s="214">
        <f t="shared" si="1568"/>
        <v>0</v>
      </c>
      <c r="AI922" s="213"/>
      <c r="AJ922" s="249">
        <f t="shared" si="1569"/>
        <v>0</v>
      </c>
      <c r="AK922" s="411"/>
      <c r="AL922" s="214">
        <f t="shared" si="1570"/>
        <v>0</v>
      </c>
      <c r="AM922" s="213"/>
      <c r="AN922" s="249">
        <f t="shared" si="1571"/>
        <v>0</v>
      </c>
      <c r="AO922" s="411"/>
      <c r="AP922" s="214">
        <f t="shared" si="1572"/>
        <v>0</v>
      </c>
      <c r="AQ922" s="213"/>
      <c r="AR922" s="249">
        <f t="shared" si="1573"/>
        <v>0</v>
      </c>
      <c r="AS922" s="411"/>
      <c r="AT922" s="214">
        <f t="shared" si="1574"/>
        <v>0</v>
      </c>
      <c r="AU922" s="213"/>
      <c r="AV922" s="249">
        <f t="shared" si="1575"/>
        <v>0</v>
      </c>
      <c r="AW922" s="411"/>
      <c r="AX922" s="214">
        <f t="shared" si="1576"/>
        <v>0</v>
      </c>
      <c r="AY922" s="213"/>
      <c r="AZ922" s="249">
        <f t="shared" si="1577"/>
        <v>0</v>
      </c>
      <c r="BA922" s="411"/>
      <c r="BB922" s="261">
        <f t="shared" si="1578"/>
        <v>0</v>
      </c>
      <c r="BC922" s="94"/>
      <c r="BD922" s="596">
        <f>SUM(BB922,AX922,AT922,AP922,AL922,AH922,AD922,Z922,R922,N922,J922)</f>
        <v>0</v>
      </c>
      <c r="BE922" s="596"/>
      <c r="BF922" s="596">
        <v>0</v>
      </c>
      <c r="BG922" s="596"/>
      <c r="BH922" s="596">
        <v>0</v>
      </c>
      <c r="BI922" s="596"/>
      <c r="BJ922" s="596">
        <v>0</v>
      </c>
      <c r="BK922" s="596"/>
      <c r="BL922" s="596">
        <v>0</v>
      </c>
      <c r="BM922" s="127"/>
      <c r="BN922" s="596"/>
    </row>
    <row r="923" spans="1:68" s="409" customFormat="1" x14ac:dyDescent="0.2">
      <c r="A923" s="170"/>
      <c r="B923" s="128"/>
      <c r="C923" s="48"/>
      <c r="D923" s="43"/>
      <c r="E923" s="101"/>
      <c r="F923" s="102"/>
      <c r="G923" s="215"/>
      <c r="H923" s="103"/>
      <c r="I923" s="104" t="s">
        <v>132</v>
      </c>
      <c r="J923" s="214">
        <f>SUM(J917:J922)</f>
        <v>1000</v>
      </c>
      <c r="K923" s="215"/>
      <c r="L923" s="103"/>
      <c r="M923" s="104" t="s">
        <v>118</v>
      </c>
      <c r="N923" s="214">
        <f>SUM(N917:N922)</f>
        <v>0</v>
      </c>
      <c r="O923" s="215"/>
      <c r="P923" s="103"/>
      <c r="Q923" s="104" t="s">
        <v>119</v>
      </c>
      <c r="R923" s="214">
        <f>SUM(R917:R922)</f>
        <v>0</v>
      </c>
      <c r="S923" s="215"/>
      <c r="T923" s="103"/>
      <c r="U923" s="104" t="s">
        <v>120</v>
      </c>
      <c r="V923" s="214">
        <f>SUM(V917:V922)</f>
        <v>0</v>
      </c>
      <c r="W923" s="215"/>
      <c r="X923" s="103"/>
      <c r="Y923" s="104" t="s">
        <v>121</v>
      </c>
      <c r="Z923" s="214">
        <f>SUM(Z917:Z922)</f>
        <v>0</v>
      </c>
      <c r="AA923" s="215"/>
      <c r="AB923" s="103"/>
      <c r="AC923" s="104" t="s">
        <v>122</v>
      </c>
      <c r="AD923" s="214">
        <f>SUM(AD917:AD922)</f>
        <v>0</v>
      </c>
      <c r="AE923" s="215"/>
      <c r="AF923" s="103"/>
      <c r="AG923" s="104" t="s">
        <v>123</v>
      </c>
      <c r="AH923" s="214">
        <f>SUM(AH917:AH922)</f>
        <v>0</v>
      </c>
      <c r="AI923" s="215"/>
      <c r="AJ923" s="103"/>
      <c r="AK923" s="104" t="s">
        <v>124</v>
      </c>
      <c r="AL923" s="214">
        <f>SUM(AL917:AL922)</f>
        <v>0</v>
      </c>
      <c r="AM923" s="215"/>
      <c r="AN923" s="103"/>
      <c r="AO923" s="104" t="s">
        <v>125</v>
      </c>
      <c r="AP923" s="214">
        <f>SUM(AP917:AP922)</f>
        <v>0</v>
      </c>
      <c r="AQ923" s="215"/>
      <c r="AR923" s="103"/>
      <c r="AS923" s="104" t="s">
        <v>126</v>
      </c>
      <c r="AT923" s="214">
        <f>SUM(AT917:AT922)</f>
        <v>0</v>
      </c>
      <c r="AU923" s="215"/>
      <c r="AV923" s="103"/>
      <c r="AW923" s="104" t="s">
        <v>127</v>
      </c>
      <c r="AX923" s="214">
        <f>SUM(AX917:AX922)</f>
        <v>0</v>
      </c>
      <c r="AY923" s="215"/>
      <c r="AZ923" s="103"/>
      <c r="BA923" s="104" t="s">
        <v>128</v>
      </c>
      <c r="BB923" s="261">
        <f>SUM(BB917:BB922)</f>
        <v>0</v>
      </c>
      <c r="BC923" s="94"/>
      <c r="BD923" s="93">
        <f>SUM(BD917:BD922)</f>
        <v>1000</v>
      </c>
      <c r="BE923" s="92"/>
      <c r="BF923" s="93">
        <f>SUM(BF917:BF922)</f>
        <v>0</v>
      </c>
      <c r="BG923" s="92"/>
      <c r="BH923" s="93">
        <f>SUM(BH917:BH922)</f>
        <v>0</v>
      </c>
      <c r="BI923" s="92"/>
      <c r="BJ923" s="93">
        <f>SUM(BJ917:BJ922)</f>
        <v>0</v>
      </c>
      <c r="BK923" s="92"/>
      <c r="BL923" s="93">
        <v>1000</v>
      </c>
      <c r="BM923" s="127"/>
      <c r="BN923" s="93">
        <f>SUM(BN917:BN922)</f>
        <v>227.95</v>
      </c>
    </row>
    <row r="924" spans="1:68" s="27" customFormat="1" ht="5.0999999999999996" customHeight="1" x14ac:dyDescent="0.2">
      <c r="A924" s="170"/>
      <c r="B924" s="128"/>
      <c r="C924" s="32"/>
      <c r="F924" s="51"/>
      <c r="G924" s="226"/>
      <c r="H924" s="52"/>
      <c r="I924" s="154"/>
      <c r="J924" s="227"/>
      <c r="K924" s="226"/>
      <c r="L924" s="52"/>
      <c r="M924" s="154"/>
      <c r="N924" s="227"/>
      <c r="O924" s="226"/>
      <c r="P924" s="52"/>
      <c r="Q924" s="154"/>
      <c r="R924" s="227"/>
      <c r="S924" s="226"/>
      <c r="T924" s="52"/>
      <c r="U924" s="154"/>
      <c r="V924" s="227"/>
      <c r="W924" s="226"/>
      <c r="X924" s="52"/>
      <c r="Y924" s="154"/>
      <c r="Z924" s="227"/>
      <c r="AA924" s="226"/>
      <c r="AB924" s="52"/>
      <c r="AC924" s="154"/>
      <c r="AD924" s="227"/>
      <c r="AE924" s="226"/>
      <c r="AF924" s="52"/>
      <c r="AG924" s="154"/>
      <c r="AH924" s="227"/>
      <c r="AI924" s="226"/>
      <c r="AJ924" s="52"/>
      <c r="AK924" s="154"/>
      <c r="AL924" s="227"/>
      <c r="AM924" s="226"/>
      <c r="AN924" s="52"/>
      <c r="AO924" s="154"/>
      <c r="AP924" s="227"/>
      <c r="AQ924" s="226"/>
      <c r="AR924" s="52"/>
      <c r="AS924" s="154"/>
      <c r="AT924" s="227"/>
      <c r="AU924" s="226"/>
      <c r="AV924" s="52"/>
      <c r="AW924" s="154"/>
      <c r="AX924" s="227"/>
      <c r="AY924" s="226"/>
      <c r="AZ924" s="52"/>
      <c r="BA924" s="154"/>
      <c r="BB924" s="267"/>
      <c r="BC924" s="34"/>
      <c r="BD924" s="608"/>
      <c r="BE924" s="608"/>
      <c r="BF924" s="608"/>
      <c r="BG924" s="608"/>
      <c r="BH924" s="608"/>
      <c r="BI924" s="608"/>
      <c r="BJ924" s="608"/>
      <c r="BK924" s="608"/>
      <c r="BL924" s="608"/>
      <c r="BM924" s="131"/>
      <c r="BN924" s="608"/>
    </row>
    <row r="925" spans="1:68" s="409" customFormat="1" x14ac:dyDescent="0.2">
      <c r="A925" s="598" t="s">
        <v>131</v>
      </c>
      <c r="B925" s="128"/>
      <c r="C925" s="97">
        <f>'General Fund Budget Summary'!A203</f>
        <v>65020</v>
      </c>
      <c r="D925" s="97"/>
      <c r="E925" s="97" t="str">
        <f>'General Fund Budget Summary'!C203</f>
        <v>Fire Prevention/Promo Exp</v>
      </c>
      <c r="F925" s="204"/>
      <c r="G925" s="211">
        <v>1</v>
      </c>
      <c r="H925" s="105" t="s">
        <v>36</v>
      </c>
      <c r="I925" s="410">
        <v>500</v>
      </c>
      <c r="J925" s="212">
        <f t="shared" ref="J925:J930" si="1579">I925*G925</f>
        <v>500</v>
      </c>
      <c r="K925" s="211"/>
      <c r="L925" s="248" t="str">
        <f t="shared" ref="L925:L930" si="1580">H925</f>
        <v>Fire</v>
      </c>
      <c r="M925" s="410"/>
      <c r="N925" s="212">
        <f t="shared" ref="N925:N930" si="1581">M925*K925</f>
        <v>0</v>
      </c>
      <c r="O925" s="211"/>
      <c r="P925" s="248"/>
      <c r="Q925" s="410"/>
      <c r="R925" s="212">
        <f t="shared" ref="R925:R930" si="1582">Q925*O925</f>
        <v>0</v>
      </c>
      <c r="S925" s="211"/>
      <c r="T925" s="248">
        <f t="shared" ref="T925:T930" si="1583">P925</f>
        <v>0</v>
      </c>
      <c r="U925" s="410"/>
      <c r="V925" s="212">
        <f t="shared" ref="V925:V930" si="1584">U925*S925</f>
        <v>0</v>
      </c>
      <c r="W925" s="211"/>
      <c r="X925" s="248"/>
      <c r="Y925" s="410"/>
      <c r="Z925" s="212">
        <f t="shared" ref="Z925:Z930" si="1585">Y925*W925</f>
        <v>0</v>
      </c>
      <c r="AA925" s="211"/>
      <c r="AB925" s="248">
        <f t="shared" ref="AB925:AB930" si="1586">X925</f>
        <v>0</v>
      </c>
      <c r="AC925" s="410"/>
      <c r="AD925" s="212">
        <f t="shared" ref="AD925:AD930" si="1587">AC925*AA925</f>
        <v>0</v>
      </c>
      <c r="AE925" s="211"/>
      <c r="AF925" s="248">
        <f t="shared" ref="AF925:AF930" si="1588">AB925</f>
        <v>0</v>
      </c>
      <c r="AG925" s="410"/>
      <c r="AH925" s="212">
        <f t="shared" ref="AH925:AH930" si="1589">AG925*AE925</f>
        <v>0</v>
      </c>
      <c r="AI925" s="211"/>
      <c r="AJ925" s="248">
        <f t="shared" ref="AJ925:AJ930" si="1590">AF925</f>
        <v>0</v>
      </c>
      <c r="AK925" s="410"/>
      <c r="AL925" s="212">
        <f t="shared" ref="AL925:AL930" si="1591">AK925*AI925</f>
        <v>0</v>
      </c>
      <c r="AM925" s="211"/>
      <c r="AN925" s="248">
        <f t="shared" ref="AN925:AN930" si="1592">AJ925</f>
        <v>0</v>
      </c>
      <c r="AO925" s="410"/>
      <c r="AP925" s="212">
        <f t="shared" ref="AP925:AP930" si="1593">AO925*AM925</f>
        <v>0</v>
      </c>
      <c r="AQ925" s="211"/>
      <c r="AR925" s="248">
        <f t="shared" ref="AR925:AR930" si="1594">AN925</f>
        <v>0</v>
      </c>
      <c r="AS925" s="410"/>
      <c r="AT925" s="212">
        <f t="shared" ref="AT925:AT930" si="1595">AS925*AQ925</f>
        <v>0</v>
      </c>
      <c r="AU925" s="211"/>
      <c r="AV925" s="248">
        <f t="shared" ref="AV925:AV930" si="1596">AR925</f>
        <v>0</v>
      </c>
      <c r="AW925" s="410"/>
      <c r="AX925" s="212">
        <f t="shared" ref="AX925:AX930" si="1597">AW925*AU925</f>
        <v>0</v>
      </c>
      <c r="AY925" s="211"/>
      <c r="AZ925" s="248">
        <f t="shared" ref="AZ925:AZ930" si="1598">AV925</f>
        <v>0</v>
      </c>
      <c r="BA925" s="410"/>
      <c r="BB925" s="260">
        <f t="shared" ref="BB925:BB930" si="1599">BA925*AY925</f>
        <v>0</v>
      </c>
      <c r="BC925" s="94"/>
      <c r="BD925" s="587">
        <f t="shared" ref="BD925:BD930" si="1600">SUM(BB925,AX925,AT925,AP925,AL925,AH925,AD925,Z925,R925,N925,J925,V925,)</f>
        <v>500</v>
      </c>
      <c r="BE925" s="588"/>
      <c r="BF925" s="587">
        <v>0</v>
      </c>
      <c r="BG925" s="588"/>
      <c r="BH925" s="587">
        <v>0</v>
      </c>
      <c r="BI925" s="588"/>
      <c r="BJ925" s="587">
        <f>SUM(BF925,BH925)</f>
        <v>0</v>
      </c>
      <c r="BK925" s="588"/>
      <c r="BL925" s="587">
        <v>500</v>
      </c>
      <c r="BM925" s="127"/>
      <c r="BN925" s="587">
        <v>147.59</v>
      </c>
      <c r="BP925" s="15"/>
    </row>
    <row r="926" spans="1:68" s="409" customFormat="1" x14ac:dyDescent="0.2">
      <c r="A926" s="170"/>
      <c r="B926" s="128"/>
      <c r="C926" s="95"/>
      <c r="D926" s="42"/>
      <c r="E926" s="100"/>
      <c r="F926" s="589"/>
      <c r="G926" s="590"/>
      <c r="H926" s="591"/>
      <c r="I926" s="592"/>
      <c r="J926" s="593">
        <f t="shared" si="1579"/>
        <v>0</v>
      </c>
      <c r="K926" s="590"/>
      <c r="L926" s="594">
        <f t="shared" si="1580"/>
        <v>0</v>
      </c>
      <c r="M926" s="592"/>
      <c r="N926" s="593">
        <f t="shared" si="1581"/>
        <v>0</v>
      </c>
      <c r="O926" s="590"/>
      <c r="P926" s="594"/>
      <c r="Q926" s="592"/>
      <c r="R926" s="593">
        <f t="shared" si="1582"/>
        <v>0</v>
      </c>
      <c r="S926" s="590"/>
      <c r="T926" s="594">
        <f t="shared" si="1583"/>
        <v>0</v>
      </c>
      <c r="U926" s="592"/>
      <c r="V926" s="593">
        <f t="shared" si="1584"/>
        <v>0</v>
      </c>
      <c r="W926" s="590"/>
      <c r="X926" s="594"/>
      <c r="Y926" s="592"/>
      <c r="Z926" s="593">
        <f t="shared" si="1585"/>
        <v>0</v>
      </c>
      <c r="AA926" s="590"/>
      <c r="AB926" s="594">
        <f t="shared" si="1586"/>
        <v>0</v>
      </c>
      <c r="AC926" s="592"/>
      <c r="AD926" s="593">
        <f t="shared" si="1587"/>
        <v>0</v>
      </c>
      <c r="AE926" s="590"/>
      <c r="AF926" s="594">
        <f t="shared" si="1588"/>
        <v>0</v>
      </c>
      <c r="AG926" s="592"/>
      <c r="AH926" s="593">
        <f t="shared" si="1589"/>
        <v>0</v>
      </c>
      <c r="AI926" s="590"/>
      <c r="AJ926" s="594">
        <f t="shared" si="1590"/>
        <v>0</v>
      </c>
      <c r="AK926" s="592"/>
      <c r="AL926" s="593">
        <f t="shared" si="1591"/>
        <v>0</v>
      </c>
      <c r="AM926" s="590"/>
      <c r="AN926" s="594">
        <f t="shared" si="1592"/>
        <v>0</v>
      </c>
      <c r="AO926" s="592"/>
      <c r="AP926" s="593">
        <f t="shared" si="1593"/>
        <v>0</v>
      </c>
      <c r="AQ926" s="590"/>
      <c r="AR926" s="594">
        <f t="shared" si="1594"/>
        <v>0</v>
      </c>
      <c r="AS926" s="592"/>
      <c r="AT926" s="593">
        <f t="shared" si="1595"/>
        <v>0</v>
      </c>
      <c r="AU926" s="590"/>
      <c r="AV926" s="594">
        <f t="shared" si="1596"/>
        <v>0</v>
      </c>
      <c r="AW926" s="592"/>
      <c r="AX926" s="593">
        <f t="shared" si="1597"/>
        <v>0</v>
      </c>
      <c r="AY926" s="590"/>
      <c r="AZ926" s="594">
        <f t="shared" si="1598"/>
        <v>0</v>
      </c>
      <c r="BA926" s="592"/>
      <c r="BB926" s="595">
        <f t="shared" si="1599"/>
        <v>0</v>
      </c>
      <c r="BC926" s="94"/>
      <c r="BD926" s="596">
        <f t="shared" si="1600"/>
        <v>0</v>
      </c>
      <c r="BE926" s="596"/>
      <c r="BF926" s="596">
        <v>0</v>
      </c>
      <c r="BG926" s="596"/>
      <c r="BH926" s="596">
        <v>0</v>
      </c>
      <c r="BI926" s="596"/>
      <c r="BJ926" s="596">
        <v>0</v>
      </c>
      <c r="BK926" s="596"/>
      <c r="BL926" s="596">
        <v>0</v>
      </c>
      <c r="BM926" s="127"/>
      <c r="BN926" s="596"/>
    </row>
    <row r="927" spans="1:68" s="409" customFormat="1" x14ac:dyDescent="0.2">
      <c r="A927" s="170"/>
      <c r="B927" s="128"/>
      <c r="C927" s="95"/>
      <c r="D927" s="42"/>
      <c r="E927" s="100"/>
      <c r="F927" s="412"/>
      <c r="G927" s="213"/>
      <c r="H927" s="106"/>
      <c r="I927" s="411"/>
      <c r="J927" s="214">
        <f t="shared" si="1579"/>
        <v>0</v>
      </c>
      <c r="K927" s="213"/>
      <c r="L927" s="249">
        <f t="shared" si="1580"/>
        <v>0</v>
      </c>
      <c r="M927" s="411"/>
      <c r="N927" s="214">
        <f t="shared" si="1581"/>
        <v>0</v>
      </c>
      <c r="O927" s="213"/>
      <c r="P927" s="249"/>
      <c r="Q927" s="411"/>
      <c r="R927" s="214">
        <f t="shared" si="1582"/>
        <v>0</v>
      </c>
      <c r="S927" s="213"/>
      <c r="T927" s="249">
        <f t="shared" si="1583"/>
        <v>0</v>
      </c>
      <c r="U927" s="411"/>
      <c r="V927" s="214">
        <f t="shared" si="1584"/>
        <v>0</v>
      </c>
      <c r="W927" s="213"/>
      <c r="X927" s="249"/>
      <c r="Y927" s="411"/>
      <c r="Z927" s="214">
        <f t="shared" si="1585"/>
        <v>0</v>
      </c>
      <c r="AA927" s="213"/>
      <c r="AB927" s="249">
        <f t="shared" si="1586"/>
        <v>0</v>
      </c>
      <c r="AC927" s="411"/>
      <c r="AD927" s="214">
        <f t="shared" si="1587"/>
        <v>0</v>
      </c>
      <c r="AE927" s="213"/>
      <c r="AF927" s="249">
        <f t="shared" si="1588"/>
        <v>0</v>
      </c>
      <c r="AG927" s="411"/>
      <c r="AH927" s="214">
        <f t="shared" si="1589"/>
        <v>0</v>
      </c>
      <c r="AI927" s="213"/>
      <c r="AJ927" s="249">
        <f t="shared" si="1590"/>
        <v>0</v>
      </c>
      <c r="AK927" s="411"/>
      <c r="AL927" s="214">
        <f t="shared" si="1591"/>
        <v>0</v>
      </c>
      <c r="AM927" s="213"/>
      <c r="AN927" s="249">
        <f t="shared" si="1592"/>
        <v>0</v>
      </c>
      <c r="AO927" s="411"/>
      <c r="AP927" s="214">
        <f t="shared" si="1593"/>
        <v>0</v>
      </c>
      <c r="AQ927" s="213"/>
      <c r="AR927" s="249">
        <f t="shared" si="1594"/>
        <v>0</v>
      </c>
      <c r="AS927" s="411"/>
      <c r="AT927" s="214">
        <f t="shared" si="1595"/>
        <v>0</v>
      </c>
      <c r="AU927" s="213"/>
      <c r="AV927" s="249">
        <f t="shared" si="1596"/>
        <v>0</v>
      </c>
      <c r="AW927" s="411"/>
      <c r="AX927" s="214">
        <f t="shared" si="1597"/>
        <v>0</v>
      </c>
      <c r="AY927" s="213"/>
      <c r="AZ927" s="249">
        <f t="shared" si="1598"/>
        <v>0</v>
      </c>
      <c r="BA927" s="411"/>
      <c r="BB927" s="261">
        <f t="shared" si="1599"/>
        <v>0</v>
      </c>
      <c r="BC927" s="94"/>
      <c r="BD927" s="596">
        <f t="shared" si="1600"/>
        <v>0</v>
      </c>
      <c r="BE927" s="596"/>
      <c r="BF927" s="596">
        <v>0</v>
      </c>
      <c r="BG927" s="596"/>
      <c r="BH927" s="596">
        <v>0</v>
      </c>
      <c r="BI927" s="596"/>
      <c r="BJ927" s="596">
        <v>0</v>
      </c>
      <c r="BK927" s="596"/>
      <c r="BL927" s="596">
        <v>0</v>
      </c>
      <c r="BM927" s="127"/>
      <c r="BN927" s="596"/>
    </row>
    <row r="928" spans="1:68" s="409" customFormat="1" x14ac:dyDescent="0.2">
      <c r="A928" s="170"/>
      <c r="B928" s="128"/>
      <c r="C928" s="95"/>
      <c r="D928" s="42"/>
      <c r="E928" s="100"/>
      <c r="F928" s="412"/>
      <c r="G928" s="213"/>
      <c r="H928" s="106"/>
      <c r="I928" s="411"/>
      <c r="J928" s="214">
        <f t="shared" si="1579"/>
        <v>0</v>
      </c>
      <c r="K928" s="213"/>
      <c r="L928" s="249">
        <f t="shared" si="1580"/>
        <v>0</v>
      </c>
      <c r="M928" s="411"/>
      <c r="N928" s="214">
        <f t="shared" si="1581"/>
        <v>0</v>
      </c>
      <c r="O928" s="213"/>
      <c r="P928" s="249"/>
      <c r="Q928" s="411"/>
      <c r="R928" s="214">
        <f t="shared" si="1582"/>
        <v>0</v>
      </c>
      <c r="S928" s="213"/>
      <c r="T928" s="249">
        <f t="shared" si="1583"/>
        <v>0</v>
      </c>
      <c r="U928" s="411"/>
      <c r="V928" s="214">
        <f t="shared" si="1584"/>
        <v>0</v>
      </c>
      <c r="W928" s="213"/>
      <c r="X928" s="249"/>
      <c r="Y928" s="411"/>
      <c r="Z928" s="214">
        <f t="shared" si="1585"/>
        <v>0</v>
      </c>
      <c r="AA928" s="213"/>
      <c r="AB928" s="249">
        <f t="shared" si="1586"/>
        <v>0</v>
      </c>
      <c r="AC928" s="411"/>
      <c r="AD928" s="214">
        <f t="shared" si="1587"/>
        <v>0</v>
      </c>
      <c r="AE928" s="213"/>
      <c r="AF928" s="249">
        <f t="shared" si="1588"/>
        <v>0</v>
      </c>
      <c r="AG928" s="411"/>
      <c r="AH928" s="214">
        <f t="shared" si="1589"/>
        <v>0</v>
      </c>
      <c r="AI928" s="213"/>
      <c r="AJ928" s="249">
        <f t="shared" si="1590"/>
        <v>0</v>
      </c>
      <c r="AK928" s="411"/>
      <c r="AL928" s="214">
        <f t="shared" si="1591"/>
        <v>0</v>
      </c>
      <c r="AM928" s="213"/>
      <c r="AN928" s="249">
        <f t="shared" si="1592"/>
        <v>0</v>
      </c>
      <c r="AO928" s="411"/>
      <c r="AP928" s="214">
        <f t="shared" si="1593"/>
        <v>0</v>
      </c>
      <c r="AQ928" s="213"/>
      <c r="AR928" s="249">
        <f t="shared" si="1594"/>
        <v>0</v>
      </c>
      <c r="AS928" s="411"/>
      <c r="AT928" s="214">
        <f t="shared" si="1595"/>
        <v>0</v>
      </c>
      <c r="AU928" s="213"/>
      <c r="AV928" s="249">
        <f t="shared" si="1596"/>
        <v>0</v>
      </c>
      <c r="AW928" s="411"/>
      <c r="AX928" s="214">
        <f t="shared" si="1597"/>
        <v>0</v>
      </c>
      <c r="AY928" s="213"/>
      <c r="AZ928" s="249">
        <f t="shared" si="1598"/>
        <v>0</v>
      </c>
      <c r="BA928" s="411"/>
      <c r="BB928" s="261">
        <f t="shared" si="1599"/>
        <v>0</v>
      </c>
      <c r="BC928" s="94"/>
      <c r="BD928" s="596">
        <f t="shared" si="1600"/>
        <v>0</v>
      </c>
      <c r="BE928" s="596"/>
      <c r="BF928" s="596">
        <v>0</v>
      </c>
      <c r="BG928" s="596"/>
      <c r="BH928" s="596">
        <v>0</v>
      </c>
      <c r="BI928" s="596"/>
      <c r="BJ928" s="596">
        <v>0</v>
      </c>
      <c r="BK928" s="596"/>
      <c r="BL928" s="596">
        <v>0</v>
      </c>
      <c r="BM928" s="127"/>
      <c r="BN928" s="596"/>
    </row>
    <row r="929" spans="1:68" s="409" customFormat="1" x14ac:dyDescent="0.2">
      <c r="A929" s="170"/>
      <c r="B929" s="128"/>
      <c r="C929" s="95"/>
      <c r="D929" s="42"/>
      <c r="E929" s="100"/>
      <c r="F929" s="412"/>
      <c r="G929" s="213"/>
      <c r="H929" s="106"/>
      <c r="I929" s="411"/>
      <c r="J929" s="214">
        <f t="shared" si="1579"/>
        <v>0</v>
      </c>
      <c r="K929" s="213"/>
      <c r="L929" s="249">
        <f t="shared" si="1580"/>
        <v>0</v>
      </c>
      <c r="M929" s="411"/>
      <c r="N929" s="214">
        <f t="shared" si="1581"/>
        <v>0</v>
      </c>
      <c r="O929" s="213"/>
      <c r="P929" s="249"/>
      <c r="Q929" s="411"/>
      <c r="R929" s="214">
        <f t="shared" si="1582"/>
        <v>0</v>
      </c>
      <c r="S929" s="213"/>
      <c r="T929" s="249">
        <f t="shared" si="1583"/>
        <v>0</v>
      </c>
      <c r="U929" s="411"/>
      <c r="V929" s="214">
        <f t="shared" si="1584"/>
        <v>0</v>
      </c>
      <c r="W929" s="213"/>
      <c r="X929" s="249"/>
      <c r="Y929" s="411"/>
      <c r="Z929" s="214">
        <f t="shared" si="1585"/>
        <v>0</v>
      </c>
      <c r="AA929" s="213"/>
      <c r="AB929" s="249">
        <f t="shared" si="1586"/>
        <v>0</v>
      </c>
      <c r="AC929" s="411"/>
      <c r="AD929" s="214">
        <f t="shared" si="1587"/>
        <v>0</v>
      </c>
      <c r="AE929" s="213"/>
      <c r="AF929" s="249">
        <f t="shared" si="1588"/>
        <v>0</v>
      </c>
      <c r="AG929" s="411"/>
      <c r="AH929" s="214">
        <f t="shared" si="1589"/>
        <v>0</v>
      </c>
      <c r="AI929" s="213"/>
      <c r="AJ929" s="249">
        <f t="shared" si="1590"/>
        <v>0</v>
      </c>
      <c r="AK929" s="411"/>
      <c r="AL929" s="214">
        <f t="shared" si="1591"/>
        <v>0</v>
      </c>
      <c r="AM929" s="213"/>
      <c r="AN929" s="249">
        <f t="shared" si="1592"/>
        <v>0</v>
      </c>
      <c r="AO929" s="411"/>
      <c r="AP929" s="214">
        <f t="shared" si="1593"/>
        <v>0</v>
      </c>
      <c r="AQ929" s="213"/>
      <c r="AR929" s="249">
        <f t="shared" si="1594"/>
        <v>0</v>
      </c>
      <c r="AS929" s="411"/>
      <c r="AT929" s="214">
        <f t="shared" si="1595"/>
        <v>0</v>
      </c>
      <c r="AU929" s="213"/>
      <c r="AV929" s="249">
        <f t="shared" si="1596"/>
        <v>0</v>
      </c>
      <c r="AW929" s="411"/>
      <c r="AX929" s="214">
        <f t="shared" si="1597"/>
        <v>0</v>
      </c>
      <c r="AY929" s="213"/>
      <c r="AZ929" s="249">
        <f t="shared" si="1598"/>
        <v>0</v>
      </c>
      <c r="BA929" s="411"/>
      <c r="BB929" s="261">
        <f t="shared" si="1599"/>
        <v>0</v>
      </c>
      <c r="BC929" s="94"/>
      <c r="BD929" s="596">
        <f t="shared" si="1600"/>
        <v>0</v>
      </c>
      <c r="BE929" s="596"/>
      <c r="BF929" s="596">
        <v>0</v>
      </c>
      <c r="BG929" s="596"/>
      <c r="BH929" s="596">
        <v>0</v>
      </c>
      <c r="BI929" s="596"/>
      <c r="BJ929" s="596">
        <v>0</v>
      </c>
      <c r="BK929" s="596"/>
      <c r="BL929" s="596">
        <v>0</v>
      </c>
      <c r="BM929" s="127"/>
      <c r="BN929" s="596"/>
    </row>
    <row r="930" spans="1:68" s="409" customFormat="1" x14ac:dyDescent="0.2">
      <c r="A930" s="170"/>
      <c r="B930" s="128"/>
      <c r="C930" s="95"/>
      <c r="D930" s="42"/>
      <c r="E930" s="100"/>
      <c r="F930" s="412"/>
      <c r="G930" s="213"/>
      <c r="H930" s="106"/>
      <c r="I930" s="411"/>
      <c r="J930" s="214">
        <f t="shared" si="1579"/>
        <v>0</v>
      </c>
      <c r="K930" s="213"/>
      <c r="L930" s="249">
        <f t="shared" si="1580"/>
        <v>0</v>
      </c>
      <c r="M930" s="411"/>
      <c r="N930" s="214">
        <f t="shared" si="1581"/>
        <v>0</v>
      </c>
      <c r="O930" s="213"/>
      <c r="P930" s="249"/>
      <c r="Q930" s="411"/>
      <c r="R930" s="214">
        <f t="shared" si="1582"/>
        <v>0</v>
      </c>
      <c r="S930" s="213"/>
      <c r="T930" s="249">
        <f t="shared" si="1583"/>
        <v>0</v>
      </c>
      <c r="U930" s="411"/>
      <c r="V930" s="214">
        <f t="shared" si="1584"/>
        <v>0</v>
      </c>
      <c r="W930" s="213"/>
      <c r="X930" s="249"/>
      <c r="Y930" s="411"/>
      <c r="Z930" s="214">
        <f t="shared" si="1585"/>
        <v>0</v>
      </c>
      <c r="AA930" s="213"/>
      <c r="AB930" s="249">
        <f t="shared" si="1586"/>
        <v>0</v>
      </c>
      <c r="AC930" s="411"/>
      <c r="AD930" s="214">
        <f t="shared" si="1587"/>
        <v>0</v>
      </c>
      <c r="AE930" s="213"/>
      <c r="AF930" s="249">
        <f t="shared" si="1588"/>
        <v>0</v>
      </c>
      <c r="AG930" s="411"/>
      <c r="AH930" s="214">
        <f t="shared" si="1589"/>
        <v>0</v>
      </c>
      <c r="AI930" s="213"/>
      <c r="AJ930" s="249">
        <f t="shared" si="1590"/>
        <v>0</v>
      </c>
      <c r="AK930" s="411"/>
      <c r="AL930" s="214">
        <f t="shared" si="1591"/>
        <v>0</v>
      </c>
      <c r="AM930" s="213"/>
      <c r="AN930" s="249">
        <f t="shared" si="1592"/>
        <v>0</v>
      </c>
      <c r="AO930" s="411"/>
      <c r="AP930" s="214">
        <f t="shared" si="1593"/>
        <v>0</v>
      </c>
      <c r="AQ930" s="213"/>
      <c r="AR930" s="249">
        <f t="shared" si="1594"/>
        <v>0</v>
      </c>
      <c r="AS930" s="411"/>
      <c r="AT930" s="214">
        <f t="shared" si="1595"/>
        <v>0</v>
      </c>
      <c r="AU930" s="213"/>
      <c r="AV930" s="249">
        <f t="shared" si="1596"/>
        <v>0</v>
      </c>
      <c r="AW930" s="411"/>
      <c r="AX930" s="214">
        <f t="shared" si="1597"/>
        <v>0</v>
      </c>
      <c r="AY930" s="213"/>
      <c r="AZ930" s="249">
        <f t="shared" si="1598"/>
        <v>0</v>
      </c>
      <c r="BA930" s="411"/>
      <c r="BB930" s="261">
        <f t="shared" si="1599"/>
        <v>0</v>
      </c>
      <c r="BC930" s="94"/>
      <c r="BD930" s="596">
        <f t="shared" si="1600"/>
        <v>0</v>
      </c>
      <c r="BE930" s="596"/>
      <c r="BF930" s="596">
        <v>0</v>
      </c>
      <c r="BG930" s="596"/>
      <c r="BH930" s="596">
        <v>0</v>
      </c>
      <c r="BI930" s="596"/>
      <c r="BJ930" s="596">
        <v>0</v>
      </c>
      <c r="BK930" s="596"/>
      <c r="BL930" s="596">
        <v>0</v>
      </c>
      <c r="BM930" s="127"/>
      <c r="BN930" s="596"/>
    </row>
    <row r="931" spans="1:68" s="409" customFormat="1" x14ac:dyDescent="0.2">
      <c r="A931" s="170"/>
      <c r="B931" s="128"/>
      <c r="C931" s="96"/>
      <c r="D931" s="43"/>
      <c r="E931" s="101"/>
      <c r="F931" s="102"/>
      <c r="G931" s="215"/>
      <c r="H931" s="103"/>
      <c r="I931" s="104" t="s">
        <v>132</v>
      </c>
      <c r="J931" s="214">
        <f>SUM(J925:J930)</f>
        <v>500</v>
      </c>
      <c r="K931" s="215"/>
      <c r="L931" s="103"/>
      <c r="M931" s="104" t="s">
        <v>118</v>
      </c>
      <c r="N931" s="214">
        <f>SUM(N925:N930)</f>
        <v>0</v>
      </c>
      <c r="O931" s="215"/>
      <c r="P931" s="103"/>
      <c r="Q931" s="104" t="s">
        <v>119</v>
      </c>
      <c r="R931" s="214">
        <f>SUM(R925:R930)</f>
        <v>0</v>
      </c>
      <c r="S931" s="215"/>
      <c r="T931" s="103"/>
      <c r="U931" s="104" t="s">
        <v>120</v>
      </c>
      <c r="V931" s="214">
        <f>SUM(V925:V930)</f>
        <v>0</v>
      </c>
      <c r="W931" s="215"/>
      <c r="X931" s="103"/>
      <c r="Y931" s="104" t="s">
        <v>121</v>
      </c>
      <c r="Z931" s="214">
        <f>SUM(Z925:Z930)</f>
        <v>0</v>
      </c>
      <c r="AA931" s="215"/>
      <c r="AB931" s="103"/>
      <c r="AC931" s="104" t="s">
        <v>122</v>
      </c>
      <c r="AD931" s="214">
        <f>SUM(AD925:AD930)</f>
        <v>0</v>
      </c>
      <c r="AE931" s="215"/>
      <c r="AF931" s="103"/>
      <c r="AG931" s="104" t="s">
        <v>123</v>
      </c>
      <c r="AH931" s="214">
        <f>SUM(AH925:AH930)</f>
        <v>0</v>
      </c>
      <c r="AI931" s="215"/>
      <c r="AJ931" s="103"/>
      <c r="AK931" s="104" t="s">
        <v>124</v>
      </c>
      <c r="AL931" s="214">
        <f>SUM(AL925:AL930)</f>
        <v>0</v>
      </c>
      <c r="AM931" s="215"/>
      <c r="AN931" s="103"/>
      <c r="AO931" s="104" t="s">
        <v>125</v>
      </c>
      <c r="AP931" s="214">
        <f>SUM(AP925:AP930)</f>
        <v>0</v>
      </c>
      <c r="AQ931" s="215"/>
      <c r="AR931" s="103"/>
      <c r="AS931" s="104" t="s">
        <v>126</v>
      </c>
      <c r="AT931" s="214">
        <f>SUM(AT925:AT930)</f>
        <v>0</v>
      </c>
      <c r="AU931" s="215"/>
      <c r="AV931" s="103"/>
      <c r="AW931" s="104" t="s">
        <v>127</v>
      </c>
      <c r="AX931" s="214">
        <f>SUM(AX925:AX930)</f>
        <v>0</v>
      </c>
      <c r="AY931" s="215"/>
      <c r="AZ931" s="103"/>
      <c r="BA931" s="104" t="s">
        <v>128</v>
      </c>
      <c r="BB931" s="261">
        <f>SUM(BB925:BB930)</f>
        <v>0</v>
      </c>
      <c r="BC931" s="94"/>
      <c r="BD931" s="93">
        <f>SUM(BD925:BD930)</f>
        <v>500</v>
      </c>
      <c r="BE931" s="92"/>
      <c r="BF931" s="93">
        <f>SUM(BF925:BF930)</f>
        <v>0</v>
      </c>
      <c r="BG931" s="92"/>
      <c r="BH931" s="93">
        <f>SUM(BH925:BH930)</f>
        <v>0</v>
      </c>
      <c r="BI931" s="92"/>
      <c r="BJ931" s="93">
        <f>SUM(BJ925:BJ930)</f>
        <v>0</v>
      </c>
      <c r="BK931" s="92"/>
      <c r="BL931" s="93">
        <v>500</v>
      </c>
      <c r="BM931" s="127"/>
      <c r="BN931" s="93">
        <f>SUM(BN925:BN930)</f>
        <v>147.59</v>
      </c>
    </row>
    <row r="932" spans="1:68" s="27" customFormat="1" ht="5.0999999999999996" customHeight="1" x14ac:dyDescent="0.2">
      <c r="A932" s="170"/>
      <c r="B932" s="128"/>
      <c r="C932" s="32"/>
      <c r="F932" s="51"/>
      <c r="G932" s="226"/>
      <c r="H932" s="52"/>
      <c r="I932" s="154"/>
      <c r="J932" s="227"/>
      <c r="K932" s="226"/>
      <c r="L932" s="52"/>
      <c r="M932" s="154"/>
      <c r="N932" s="227"/>
      <c r="O932" s="226"/>
      <c r="P932" s="52"/>
      <c r="Q932" s="154"/>
      <c r="R932" s="227"/>
      <c r="S932" s="226"/>
      <c r="T932" s="52"/>
      <c r="U932" s="154"/>
      <c r="V932" s="227"/>
      <c r="W932" s="226"/>
      <c r="X932" s="52"/>
      <c r="Y932" s="154"/>
      <c r="Z932" s="227"/>
      <c r="AA932" s="226"/>
      <c r="AB932" s="52"/>
      <c r="AC932" s="154"/>
      <c r="AD932" s="227"/>
      <c r="AE932" s="226"/>
      <c r="AF932" s="52"/>
      <c r="AG932" s="154"/>
      <c r="AH932" s="227"/>
      <c r="AI932" s="226"/>
      <c r="AJ932" s="52"/>
      <c r="AK932" s="154"/>
      <c r="AL932" s="227"/>
      <c r="AM932" s="226"/>
      <c r="AN932" s="52"/>
      <c r="AO932" s="154"/>
      <c r="AP932" s="227"/>
      <c r="AQ932" s="226"/>
      <c r="AR932" s="52"/>
      <c r="AS932" s="154"/>
      <c r="AT932" s="227"/>
      <c r="AU932" s="226"/>
      <c r="AV932" s="52"/>
      <c r="AW932" s="154"/>
      <c r="AX932" s="227"/>
      <c r="AY932" s="226"/>
      <c r="AZ932" s="52"/>
      <c r="BA932" s="154"/>
      <c r="BB932" s="267"/>
      <c r="BC932" s="34"/>
      <c r="BD932" s="608"/>
      <c r="BE932" s="608"/>
      <c r="BF932" s="608"/>
      <c r="BG932" s="608"/>
      <c r="BH932" s="608"/>
      <c r="BI932" s="608"/>
      <c r="BJ932" s="608"/>
      <c r="BK932" s="608"/>
      <c r="BL932" s="608"/>
      <c r="BM932" s="131"/>
      <c r="BN932" s="608"/>
    </row>
    <row r="933" spans="1:68" s="116" customFormat="1" ht="12.75" customHeight="1" x14ac:dyDescent="0.25">
      <c r="A933" s="171"/>
      <c r="B933" s="129"/>
      <c r="C933" s="113"/>
      <c r="D933" s="114"/>
      <c r="E933" s="748"/>
      <c r="F933" s="238" t="s">
        <v>232</v>
      </c>
      <c r="G933" s="216"/>
      <c r="H933" s="115"/>
      <c r="I933" s="56"/>
      <c r="J933" s="441">
        <f>SUM(J931,J923)</f>
        <v>1500</v>
      </c>
      <c r="K933" s="216"/>
      <c r="L933" s="115"/>
      <c r="M933" s="56"/>
      <c r="N933" s="441">
        <f>SUM(N931,N923)</f>
        <v>0</v>
      </c>
      <c r="O933" s="216"/>
      <c r="P933" s="115"/>
      <c r="Q933" s="56"/>
      <c r="R933" s="441">
        <f>SUM(R931,R923)</f>
        <v>0</v>
      </c>
      <c r="S933" s="216"/>
      <c r="T933" s="115"/>
      <c r="U933" s="56"/>
      <c r="V933" s="441">
        <f>SUM(V931,V923)</f>
        <v>0</v>
      </c>
      <c r="W933" s="216"/>
      <c r="X933" s="115"/>
      <c r="Y933" s="56"/>
      <c r="Z933" s="441">
        <f>SUM(Z931,Z923)</f>
        <v>0</v>
      </c>
      <c r="AA933" s="216"/>
      <c r="AB933" s="115"/>
      <c r="AC933" s="56"/>
      <c r="AD933" s="441">
        <f>SUM(AD931,AD923)</f>
        <v>0</v>
      </c>
      <c r="AE933" s="216"/>
      <c r="AF933" s="115"/>
      <c r="AG933" s="56"/>
      <c r="AH933" s="441">
        <f>SUM(AH931,AH923)</f>
        <v>0</v>
      </c>
      <c r="AI933" s="216"/>
      <c r="AJ933" s="115"/>
      <c r="AK933" s="56"/>
      <c r="AL933" s="441">
        <f>SUM(AL931,AL923)</f>
        <v>0</v>
      </c>
      <c r="AM933" s="216"/>
      <c r="AN933" s="115"/>
      <c r="AO933" s="56"/>
      <c r="AP933" s="441">
        <f>SUM(AP931,AP923)</f>
        <v>0</v>
      </c>
      <c r="AQ933" s="216"/>
      <c r="AR933" s="115"/>
      <c r="AS933" s="56"/>
      <c r="AT933" s="441">
        <f>SUM(AT931,AT923)</f>
        <v>0</v>
      </c>
      <c r="AU933" s="216"/>
      <c r="AV933" s="115"/>
      <c r="AW933" s="56"/>
      <c r="AX933" s="441">
        <f>SUM(AX931,AX923)</f>
        <v>0</v>
      </c>
      <c r="AY933" s="216"/>
      <c r="AZ933" s="115"/>
      <c r="BA933" s="56"/>
      <c r="BB933" s="441">
        <f>SUM(BB931,BB923)</f>
        <v>0</v>
      </c>
      <c r="BC933" s="56"/>
      <c r="BD933" s="440">
        <f>SUM(BD931,BD923)</f>
        <v>1500</v>
      </c>
      <c r="BE933" s="440"/>
      <c r="BF933" s="440">
        <f t="shared" ref="BF933" si="1601">SUM(BF931,BF923)</f>
        <v>0</v>
      </c>
      <c r="BG933" s="440"/>
      <c r="BH933" s="440">
        <f t="shared" ref="BH933" si="1602">SUM(BH931,BH923)</f>
        <v>0</v>
      </c>
      <c r="BI933" s="440"/>
      <c r="BJ933" s="440">
        <f t="shared" ref="BJ933" si="1603">SUM(BJ931,BJ923)</f>
        <v>0</v>
      </c>
      <c r="BK933" s="440"/>
      <c r="BL933" s="440">
        <v>1500</v>
      </c>
      <c r="BM933" s="130"/>
      <c r="BN933" s="440">
        <f>SUM(BN931,BN923)</f>
        <v>375.53999999999996</v>
      </c>
    </row>
    <row r="934" spans="1:68" s="27" customFormat="1" ht="5.0999999999999996" customHeight="1" x14ac:dyDescent="0.2">
      <c r="A934" s="170"/>
      <c r="B934" s="128"/>
      <c r="C934" s="32"/>
      <c r="E934" s="714"/>
      <c r="F934" s="51"/>
      <c r="G934" s="226"/>
      <c r="H934" s="52"/>
      <c r="I934" s="154"/>
      <c r="J934" s="227"/>
      <c r="K934" s="226"/>
      <c r="L934" s="52"/>
      <c r="M934" s="154"/>
      <c r="N934" s="227"/>
      <c r="O934" s="226"/>
      <c r="P934" s="52"/>
      <c r="Q934" s="154"/>
      <c r="R934" s="227"/>
      <c r="S934" s="226"/>
      <c r="T934" s="52"/>
      <c r="U934" s="154"/>
      <c r="V934" s="227"/>
      <c r="W934" s="226"/>
      <c r="X934" s="52"/>
      <c r="Y934" s="154"/>
      <c r="Z934" s="227"/>
      <c r="AA934" s="226"/>
      <c r="AB934" s="52"/>
      <c r="AC934" s="154"/>
      <c r="AD934" s="227"/>
      <c r="AE934" s="226"/>
      <c r="AF934" s="52"/>
      <c r="AG934" s="154"/>
      <c r="AH934" s="227"/>
      <c r="AI934" s="226"/>
      <c r="AJ934" s="52"/>
      <c r="AK934" s="154"/>
      <c r="AL934" s="227"/>
      <c r="AM934" s="226"/>
      <c r="AN934" s="52"/>
      <c r="AO934" s="154"/>
      <c r="AP934" s="227"/>
      <c r="AQ934" s="226"/>
      <c r="AR934" s="52"/>
      <c r="AS934" s="154"/>
      <c r="AT934" s="227"/>
      <c r="AU934" s="226"/>
      <c r="AV934" s="52"/>
      <c r="AW934" s="154"/>
      <c r="AX934" s="227"/>
      <c r="AY934" s="226"/>
      <c r="AZ934" s="52"/>
      <c r="BA934" s="154"/>
      <c r="BB934" s="267"/>
      <c r="BC934" s="34"/>
      <c r="BD934" s="608"/>
      <c r="BE934" s="608"/>
      <c r="BF934" s="608"/>
      <c r="BG934" s="608"/>
      <c r="BH934" s="608"/>
      <c r="BI934" s="608"/>
      <c r="BJ934" s="608"/>
      <c r="BK934" s="608"/>
      <c r="BL934" s="608"/>
      <c r="BM934" s="131"/>
      <c r="BN934" s="608"/>
    </row>
    <row r="935" spans="1:68" s="409" customFormat="1" x14ac:dyDescent="0.2">
      <c r="A935" s="170"/>
      <c r="B935" s="128"/>
      <c r="C935" s="577">
        <f>'General Fund Budget Summary'!A206</f>
        <v>66000</v>
      </c>
      <c r="D935" s="600" t="str">
        <f>'General Fund Budget Summary'!B206</f>
        <v>FD Professional Contracts</v>
      </c>
      <c r="E935" s="749"/>
      <c r="F935" s="602"/>
      <c r="G935" s="603"/>
      <c r="H935" s="604"/>
      <c r="I935" s="605"/>
      <c r="J935" s="606"/>
      <c r="K935" s="603"/>
      <c r="L935" s="604"/>
      <c r="M935" s="605"/>
      <c r="N935" s="606"/>
      <c r="O935" s="603"/>
      <c r="P935" s="604"/>
      <c r="Q935" s="605"/>
      <c r="R935" s="606"/>
      <c r="S935" s="603"/>
      <c r="T935" s="604"/>
      <c r="U935" s="605"/>
      <c r="V935" s="606"/>
      <c r="W935" s="603"/>
      <c r="X935" s="604"/>
      <c r="Y935" s="605"/>
      <c r="Z935" s="606"/>
      <c r="AA935" s="603"/>
      <c r="AB935" s="604"/>
      <c r="AC935" s="605"/>
      <c r="AD935" s="606"/>
      <c r="AE935" s="603"/>
      <c r="AF935" s="604"/>
      <c r="AG935" s="605"/>
      <c r="AH935" s="606"/>
      <c r="AI935" s="603"/>
      <c r="AJ935" s="604"/>
      <c r="AK935" s="605"/>
      <c r="AL935" s="606"/>
      <c r="AM935" s="603"/>
      <c r="AN935" s="604"/>
      <c r="AO935" s="605"/>
      <c r="AP935" s="606"/>
      <c r="AQ935" s="603"/>
      <c r="AR935" s="604"/>
      <c r="AS935" s="605"/>
      <c r="AT935" s="606"/>
      <c r="AU935" s="603"/>
      <c r="AV935" s="604"/>
      <c r="AW935" s="605"/>
      <c r="AX935" s="606"/>
      <c r="AY935" s="603"/>
      <c r="AZ935" s="604"/>
      <c r="BA935" s="605"/>
      <c r="BB935" s="607"/>
      <c r="BC935" s="34"/>
      <c r="BD935" s="608"/>
      <c r="BE935" s="608"/>
      <c r="BF935" s="608"/>
      <c r="BG935" s="608"/>
      <c r="BH935" s="608"/>
      <c r="BI935" s="608"/>
      <c r="BJ935" s="608"/>
      <c r="BK935" s="608"/>
      <c r="BL935" s="608"/>
      <c r="BM935" s="131"/>
      <c r="BN935" s="608"/>
    </row>
    <row r="936" spans="1:68" s="409" customFormat="1" ht="5.0999999999999996" customHeight="1" x14ac:dyDescent="0.2">
      <c r="A936" s="170"/>
      <c r="B936" s="128"/>
      <c r="C936" s="609"/>
      <c r="D936" s="610"/>
      <c r="E936" s="750"/>
      <c r="F936" s="612"/>
      <c r="G936" s="603"/>
      <c r="H936" s="604"/>
      <c r="I936" s="605"/>
      <c r="J936" s="606"/>
      <c r="K936" s="603"/>
      <c r="L936" s="604"/>
      <c r="M936" s="605"/>
      <c r="N936" s="606"/>
      <c r="O936" s="603"/>
      <c r="P936" s="604"/>
      <c r="Q936" s="605"/>
      <c r="R936" s="606"/>
      <c r="S936" s="603"/>
      <c r="T936" s="604"/>
      <c r="U936" s="605"/>
      <c r="V936" s="606"/>
      <c r="W936" s="603"/>
      <c r="X936" s="604"/>
      <c r="Y936" s="605"/>
      <c r="Z936" s="606"/>
      <c r="AA936" s="603"/>
      <c r="AB936" s="604"/>
      <c r="AC936" s="605"/>
      <c r="AD936" s="606"/>
      <c r="AE936" s="603"/>
      <c r="AF936" s="604"/>
      <c r="AG936" s="605"/>
      <c r="AH936" s="606"/>
      <c r="AI936" s="603"/>
      <c r="AJ936" s="604"/>
      <c r="AK936" s="605"/>
      <c r="AL936" s="606"/>
      <c r="AM936" s="603"/>
      <c r="AN936" s="604"/>
      <c r="AO936" s="605"/>
      <c r="AP936" s="606"/>
      <c r="AQ936" s="603"/>
      <c r="AR936" s="604"/>
      <c r="AS936" s="605"/>
      <c r="AT936" s="606"/>
      <c r="AU936" s="603"/>
      <c r="AV936" s="604"/>
      <c r="AW936" s="605"/>
      <c r="AX936" s="606"/>
      <c r="AY936" s="603"/>
      <c r="AZ936" s="604"/>
      <c r="BA936" s="605"/>
      <c r="BB936" s="607"/>
      <c r="BC936" s="34"/>
      <c r="BD936" s="613"/>
      <c r="BE936" s="608"/>
      <c r="BF936" s="613"/>
      <c r="BG936" s="608"/>
      <c r="BH936" s="613"/>
      <c r="BI936" s="608"/>
      <c r="BJ936" s="613"/>
      <c r="BK936" s="608"/>
      <c r="BL936" s="613"/>
      <c r="BM936" s="131"/>
      <c r="BN936" s="613"/>
    </row>
    <row r="937" spans="1:68" s="409" customFormat="1" ht="12.75" customHeight="1" x14ac:dyDescent="0.2">
      <c r="A937" s="170"/>
      <c r="B937" s="128"/>
      <c r="C937" s="97">
        <f>'General Fund Budget Summary'!A207</f>
        <v>66010</v>
      </c>
      <c r="D937" s="97"/>
      <c r="E937" s="751" t="str">
        <f>'General Fund Budget Summary'!C207</f>
        <v>Emergency Reporting</v>
      </c>
      <c r="F937" s="204" t="s">
        <v>233</v>
      </c>
      <c r="G937" s="211">
        <v>1</v>
      </c>
      <c r="H937" s="105" t="s">
        <v>36</v>
      </c>
      <c r="I937" s="410">
        <v>3500</v>
      </c>
      <c r="J937" s="212">
        <f t="shared" ref="J937:J942" si="1604">I937*G937</f>
        <v>3500</v>
      </c>
      <c r="K937" s="211"/>
      <c r="L937" s="248" t="str">
        <f t="shared" ref="L937:L942" si="1605">H937</f>
        <v>Fire</v>
      </c>
      <c r="M937" s="410"/>
      <c r="N937" s="212">
        <f t="shared" ref="N937:N942" si="1606">M937*K937</f>
        <v>0</v>
      </c>
      <c r="O937" s="211"/>
      <c r="P937" s="248"/>
      <c r="Q937" s="410"/>
      <c r="R937" s="212">
        <f t="shared" ref="R937:R942" si="1607">Q937*O937</f>
        <v>0</v>
      </c>
      <c r="S937" s="211"/>
      <c r="T937" s="248">
        <f t="shared" ref="T937:T942" si="1608">P937</f>
        <v>0</v>
      </c>
      <c r="U937" s="410"/>
      <c r="V937" s="212">
        <f t="shared" ref="V937:V942" si="1609">U937*S937</f>
        <v>0</v>
      </c>
      <c r="W937" s="211"/>
      <c r="X937" s="248"/>
      <c r="Y937" s="410"/>
      <c r="Z937" s="212">
        <f t="shared" ref="Z937:Z942" si="1610">Y937*W937</f>
        <v>0</v>
      </c>
      <c r="AA937" s="211"/>
      <c r="AB937" s="248">
        <f t="shared" ref="AB937:AB942" si="1611">X937</f>
        <v>0</v>
      </c>
      <c r="AC937" s="410"/>
      <c r="AD937" s="212">
        <f t="shared" ref="AD937:AD942" si="1612">AC937*AA937</f>
        <v>0</v>
      </c>
      <c r="AE937" s="211"/>
      <c r="AF937" s="248">
        <f t="shared" ref="AF937:AF942" si="1613">AB937</f>
        <v>0</v>
      </c>
      <c r="AG937" s="410"/>
      <c r="AH937" s="212">
        <f t="shared" ref="AH937:AH942" si="1614">AG937*AE937</f>
        <v>0</v>
      </c>
      <c r="AI937" s="211"/>
      <c r="AJ937" s="248">
        <f t="shared" ref="AJ937:AJ942" si="1615">AF937</f>
        <v>0</v>
      </c>
      <c r="AK937" s="410"/>
      <c r="AL937" s="212">
        <f t="shared" ref="AL937:AL942" si="1616">AK937*AI937</f>
        <v>0</v>
      </c>
      <c r="AM937" s="211"/>
      <c r="AN937" s="248">
        <f t="shared" ref="AN937:AN942" si="1617">AJ937</f>
        <v>0</v>
      </c>
      <c r="AO937" s="410"/>
      <c r="AP937" s="212">
        <f t="shared" ref="AP937:AP942" si="1618">AO937*AM937</f>
        <v>0</v>
      </c>
      <c r="AQ937" s="211"/>
      <c r="AR937" s="248">
        <f t="shared" ref="AR937:AR942" si="1619">AN937</f>
        <v>0</v>
      </c>
      <c r="AS937" s="410"/>
      <c r="AT937" s="212">
        <f t="shared" ref="AT937:AT942" si="1620">AS937*AQ937</f>
        <v>0</v>
      </c>
      <c r="AU937" s="211"/>
      <c r="AV937" s="248">
        <f t="shared" ref="AV937:AV942" si="1621">AR937</f>
        <v>0</v>
      </c>
      <c r="AW937" s="410"/>
      <c r="AX937" s="212">
        <f t="shared" ref="AX937:AX942" si="1622">AW937*AU937</f>
        <v>0</v>
      </c>
      <c r="AY937" s="211"/>
      <c r="AZ937" s="248">
        <f t="shared" ref="AZ937:AZ942" si="1623">AV937</f>
        <v>0</v>
      </c>
      <c r="BA937" s="410"/>
      <c r="BB937" s="260">
        <f t="shared" ref="BB937:BB942" si="1624">BA937*AY937</f>
        <v>0</v>
      </c>
      <c r="BC937" s="94"/>
      <c r="BD937" s="587">
        <f>SUM(BB937,AX937,AT937,AP937,AL937,AH937,AD937,Z937,R937,N937,J937,V937,)</f>
        <v>3500</v>
      </c>
      <c r="BE937" s="588"/>
      <c r="BF937" s="723"/>
      <c r="BG937" s="588"/>
      <c r="BH937" s="723">
        <v>3126.6</v>
      </c>
      <c r="BI937" s="588"/>
      <c r="BJ937" s="587">
        <f>SUM(BF937,BH937)</f>
        <v>3126.6</v>
      </c>
      <c r="BK937" s="588"/>
      <c r="BL937" s="587">
        <v>4460</v>
      </c>
      <c r="BM937" s="127"/>
      <c r="BN937" s="587">
        <v>3401.54</v>
      </c>
      <c r="BP937" s="717"/>
    </row>
    <row r="938" spans="1:68" s="409" customFormat="1" ht="12.75" customHeight="1" x14ac:dyDescent="0.2">
      <c r="A938" s="170"/>
      <c r="B938" s="128"/>
      <c r="C938" s="41"/>
      <c r="D938" s="42"/>
      <c r="E938" s="752"/>
      <c r="F938" s="589" t="s">
        <v>234</v>
      </c>
      <c r="G938" s="590">
        <v>2</v>
      </c>
      <c r="H938" s="105" t="s">
        <v>36</v>
      </c>
      <c r="I938" s="592">
        <v>480</v>
      </c>
      <c r="J938" s="593">
        <f t="shared" si="1604"/>
        <v>960</v>
      </c>
      <c r="K938" s="590"/>
      <c r="L938" s="594" t="str">
        <f t="shared" si="1605"/>
        <v>Fire</v>
      </c>
      <c r="M938" s="592"/>
      <c r="N938" s="593">
        <f t="shared" si="1606"/>
        <v>0</v>
      </c>
      <c r="O938" s="590"/>
      <c r="P938" s="594"/>
      <c r="Q938" s="592"/>
      <c r="R938" s="593">
        <f t="shared" si="1607"/>
        <v>0</v>
      </c>
      <c r="S938" s="590"/>
      <c r="T938" s="594">
        <f t="shared" si="1608"/>
        <v>0</v>
      </c>
      <c r="U938" s="592"/>
      <c r="V938" s="593">
        <f t="shared" si="1609"/>
        <v>0</v>
      </c>
      <c r="W938" s="590"/>
      <c r="X938" s="594"/>
      <c r="Y938" s="592"/>
      <c r="Z938" s="593">
        <f t="shared" si="1610"/>
        <v>0</v>
      </c>
      <c r="AA938" s="590"/>
      <c r="AB938" s="594">
        <f t="shared" si="1611"/>
        <v>0</v>
      </c>
      <c r="AC938" s="592"/>
      <c r="AD938" s="593">
        <f t="shared" si="1612"/>
        <v>0</v>
      </c>
      <c r="AE938" s="590"/>
      <c r="AF938" s="594">
        <f t="shared" si="1613"/>
        <v>0</v>
      </c>
      <c r="AG938" s="592"/>
      <c r="AH938" s="593">
        <f t="shared" si="1614"/>
        <v>0</v>
      </c>
      <c r="AI938" s="590"/>
      <c r="AJ938" s="594">
        <f t="shared" si="1615"/>
        <v>0</v>
      </c>
      <c r="AK938" s="592"/>
      <c r="AL938" s="593">
        <f t="shared" si="1616"/>
        <v>0</v>
      </c>
      <c r="AM938" s="590"/>
      <c r="AN938" s="594">
        <f t="shared" si="1617"/>
        <v>0</v>
      </c>
      <c r="AO938" s="592"/>
      <c r="AP938" s="593">
        <f t="shared" si="1618"/>
        <v>0</v>
      </c>
      <c r="AQ938" s="590"/>
      <c r="AR938" s="594">
        <f t="shared" si="1619"/>
        <v>0</v>
      </c>
      <c r="AS938" s="592"/>
      <c r="AT938" s="593">
        <f t="shared" si="1620"/>
        <v>0</v>
      </c>
      <c r="AU938" s="590"/>
      <c r="AV938" s="594">
        <f t="shared" si="1621"/>
        <v>0</v>
      </c>
      <c r="AW938" s="592"/>
      <c r="AX938" s="593">
        <f t="shared" si="1622"/>
        <v>0</v>
      </c>
      <c r="AY938" s="590"/>
      <c r="AZ938" s="594">
        <f t="shared" si="1623"/>
        <v>0</v>
      </c>
      <c r="BA938" s="592"/>
      <c r="BB938" s="595">
        <f t="shared" si="1624"/>
        <v>0</v>
      </c>
      <c r="BC938" s="94"/>
      <c r="BD938" s="596">
        <f>SUM(BB938,AX938,AT938,AP938,AL938,AH938,AD938,Z938,R938,N938,J938,V938,)</f>
        <v>960</v>
      </c>
      <c r="BE938" s="596"/>
      <c r="BF938" s="596"/>
      <c r="BG938" s="596"/>
      <c r="BH938" s="596"/>
      <c r="BI938" s="596"/>
      <c r="BJ938" s="596"/>
      <c r="BK938" s="596"/>
      <c r="BL938" s="596"/>
      <c r="BM938" s="127"/>
      <c r="BN938" s="596"/>
    </row>
    <row r="939" spans="1:68" s="409" customFormat="1" x14ac:dyDescent="0.2">
      <c r="A939" s="170"/>
      <c r="B939" s="128"/>
      <c r="C939" s="41"/>
      <c r="D939" s="42"/>
      <c r="E939" s="752"/>
      <c r="F939" s="412"/>
      <c r="G939" s="213"/>
      <c r="H939" s="106"/>
      <c r="I939" s="411"/>
      <c r="J939" s="214">
        <f t="shared" si="1604"/>
        <v>0</v>
      </c>
      <c r="K939" s="213"/>
      <c r="L939" s="249">
        <f t="shared" si="1605"/>
        <v>0</v>
      </c>
      <c r="M939" s="411"/>
      <c r="N939" s="214">
        <f t="shared" si="1606"/>
        <v>0</v>
      </c>
      <c r="O939" s="213"/>
      <c r="P939" s="249"/>
      <c r="Q939" s="411"/>
      <c r="R939" s="214">
        <f t="shared" si="1607"/>
        <v>0</v>
      </c>
      <c r="S939" s="213"/>
      <c r="T939" s="249">
        <f t="shared" si="1608"/>
        <v>0</v>
      </c>
      <c r="U939" s="411"/>
      <c r="V939" s="214">
        <f t="shared" si="1609"/>
        <v>0</v>
      </c>
      <c r="W939" s="213"/>
      <c r="X939" s="249"/>
      <c r="Y939" s="411"/>
      <c r="Z939" s="214">
        <f t="shared" si="1610"/>
        <v>0</v>
      </c>
      <c r="AA939" s="213"/>
      <c r="AB939" s="249">
        <f t="shared" si="1611"/>
        <v>0</v>
      </c>
      <c r="AC939" s="411"/>
      <c r="AD939" s="214">
        <f t="shared" si="1612"/>
        <v>0</v>
      </c>
      <c r="AE939" s="213"/>
      <c r="AF939" s="249">
        <f t="shared" si="1613"/>
        <v>0</v>
      </c>
      <c r="AG939" s="411"/>
      <c r="AH939" s="214">
        <f t="shared" si="1614"/>
        <v>0</v>
      </c>
      <c r="AI939" s="213"/>
      <c r="AJ939" s="249">
        <f t="shared" si="1615"/>
        <v>0</v>
      </c>
      <c r="AK939" s="411"/>
      <c r="AL939" s="214">
        <f t="shared" si="1616"/>
        <v>0</v>
      </c>
      <c r="AM939" s="213"/>
      <c r="AN939" s="249">
        <f t="shared" si="1617"/>
        <v>0</v>
      </c>
      <c r="AO939" s="411"/>
      <c r="AP939" s="214">
        <f t="shared" si="1618"/>
        <v>0</v>
      </c>
      <c r="AQ939" s="213"/>
      <c r="AR939" s="249">
        <f t="shared" si="1619"/>
        <v>0</v>
      </c>
      <c r="AS939" s="411"/>
      <c r="AT939" s="214">
        <f t="shared" si="1620"/>
        <v>0</v>
      </c>
      <c r="AU939" s="213"/>
      <c r="AV939" s="249">
        <f t="shared" si="1621"/>
        <v>0</v>
      </c>
      <c r="AW939" s="411"/>
      <c r="AX939" s="214">
        <f t="shared" si="1622"/>
        <v>0</v>
      </c>
      <c r="AY939" s="213"/>
      <c r="AZ939" s="249">
        <f t="shared" si="1623"/>
        <v>0</v>
      </c>
      <c r="BA939" s="411"/>
      <c r="BB939" s="261">
        <f t="shared" si="1624"/>
        <v>0</v>
      </c>
      <c r="BC939" s="94"/>
      <c r="BD939" s="596">
        <f>SUM(BB939,AX939,AT939,AP939,AL939,AH939,AD939,Z939,R939,N939,J939,V939,)</f>
        <v>0</v>
      </c>
      <c r="BE939" s="596"/>
      <c r="BF939" s="596">
        <v>0</v>
      </c>
      <c r="BG939" s="596"/>
      <c r="BH939" s="596">
        <v>0</v>
      </c>
      <c r="BI939" s="596"/>
      <c r="BJ939" s="596">
        <v>0</v>
      </c>
      <c r="BK939" s="596"/>
      <c r="BL939" s="596">
        <v>0</v>
      </c>
      <c r="BM939" s="127"/>
      <c r="BN939" s="596"/>
    </row>
    <row r="940" spans="1:68" s="409" customFormat="1" x14ac:dyDescent="0.2">
      <c r="A940" s="170"/>
      <c r="B940" s="128"/>
      <c r="C940" s="41"/>
      <c r="D940" s="42"/>
      <c r="E940" s="752"/>
      <c r="F940" s="412"/>
      <c r="G940" s="213"/>
      <c r="H940" s="106"/>
      <c r="I940" s="411"/>
      <c r="J940" s="214">
        <f t="shared" si="1604"/>
        <v>0</v>
      </c>
      <c r="K940" s="213"/>
      <c r="L940" s="249">
        <f t="shared" si="1605"/>
        <v>0</v>
      </c>
      <c r="M940" s="411"/>
      <c r="N940" s="214">
        <f t="shared" si="1606"/>
        <v>0</v>
      </c>
      <c r="O940" s="213"/>
      <c r="P940" s="249"/>
      <c r="Q940" s="411"/>
      <c r="R940" s="214">
        <f t="shared" si="1607"/>
        <v>0</v>
      </c>
      <c r="S940" s="213"/>
      <c r="T940" s="249">
        <f t="shared" si="1608"/>
        <v>0</v>
      </c>
      <c r="U940" s="411"/>
      <c r="V940" s="214">
        <f t="shared" si="1609"/>
        <v>0</v>
      </c>
      <c r="W940" s="213"/>
      <c r="X940" s="249"/>
      <c r="Y940" s="411"/>
      <c r="Z940" s="214">
        <f t="shared" si="1610"/>
        <v>0</v>
      </c>
      <c r="AA940" s="213"/>
      <c r="AB940" s="249">
        <f t="shared" si="1611"/>
        <v>0</v>
      </c>
      <c r="AC940" s="411"/>
      <c r="AD940" s="214">
        <f t="shared" si="1612"/>
        <v>0</v>
      </c>
      <c r="AE940" s="213"/>
      <c r="AF940" s="249">
        <f t="shared" si="1613"/>
        <v>0</v>
      </c>
      <c r="AG940" s="411"/>
      <c r="AH940" s="214">
        <f t="shared" si="1614"/>
        <v>0</v>
      </c>
      <c r="AI940" s="213"/>
      <c r="AJ940" s="249">
        <f t="shared" si="1615"/>
        <v>0</v>
      </c>
      <c r="AK940" s="411"/>
      <c r="AL940" s="214">
        <f t="shared" si="1616"/>
        <v>0</v>
      </c>
      <c r="AM940" s="213"/>
      <c r="AN940" s="249">
        <f t="shared" si="1617"/>
        <v>0</v>
      </c>
      <c r="AO940" s="411"/>
      <c r="AP940" s="214">
        <f t="shared" si="1618"/>
        <v>0</v>
      </c>
      <c r="AQ940" s="213"/>
      <c r="AR940" s="249">
        <f t="shared" si="1619"/>
        <v>0</v>
      </c>
      <c r="AS940" s="411"/>
      <c r="AT940" s="214">
        <f t="shared" si="1620"/>
        <v>0</v>
      </c>
      <c r="AU940" s="213"/>
      <c r="AV940" s="249">
        <f t="shared" si="1621"/>
        <v>0</v>
      </c>
      <c r="AW940" s="411"/>
      <c r="AX940" s="214">
        <f t="shared" si="1622"/>
        <v>0</v>
      </c>
      <c r="AY940" s="213"/>
      <c r="AZ940" s="249">
        <f t="shared" si="1623"/>
        <v>0</v>
      </c>
      <c r="BA940" s="411"/>
      <c r="BB940" s="261">
        <f t="shared" si="1624"/>
        <v>0</v>
      </c>
      <c r="BC940" s="94"/>
      <c r="BD940" s="596">
        <f>SUM(BB940,AX940,AT940,AP940,AL940,AH940,AD940,Z940,R940,N940,J940,V940,)</f>
        <v>0</v>
      </c>
      <c r="BE940" s="596"/>
      <c r="BF940" s="596">
        <v>0</v>
      </c>
      <c r="BG940" s="596"/>
      <c r="BH940" s="596">
        <v>0</v>
      </c>
      <c r="BI940" s="596"/>
      <c r="BJ940" s="596">
        <v>0</v>
      </c>
      <c r="BK940" s="596"/>
      <c r="BL940" s="596">
        <v>0</v>
      </c>
      <c r="BM940" s="127"/>
      <c r="BN940" s="596"/>
    </row>
    <row r="941" spans="1:68" s="409" customFormat="1" x14ac:dyDescent="0.2">
      <c r="A941" s="170"/>
      <c r="B941" s="128"/>
      <c r="C941" s="41"/>
      <c r="D941" s="42"/>
      <c r="E941" s="752"/>
      <c r="F941" s="412"/>
      <c r="G941" s="213"/>
      <c r="H941" s="106"/>
      <c r="I941" s="411"/>
      <c r="J941" s="214">
        <f t="shared" si="1604"/>
        <v>0</v>
      </c>
      <c r="K941" s="213"/>
      <c r="L941" s="249">
        <f t="shared" si="1605"/>
        <v>0</v>
      </c>
      <c r="M941" s="411"/>
      <c r="N941" s="214">
        <f t="shared" si="1606"/>
        <v>0</v>
      </c>
      <c r="O941" s="213"/>
      <c r="P941" s="249"/>
      <c r="Q941" s="411"/>
      <c r="R941" s="214">
        <f t="shared" si="1607"/>
        <v>0</v>
      </c>
      <c r="S941" s="213"/>
      <c r="T941" s="249">
        <f t="shared" si="1608"/>
        <v>0</v>
      </c>
      <c r="U941" s="411"/>
      <c r="V941" s="214">
        <f t="shared" si="1609"/>
        <v>0</v>
      </c>
      <c r="W941" s="213"/>
      <c r="X941" s="249"/>
      <c r="Y941" s="411"/>
      <c r="Z941" s="214">
        <f t="shared" si="1610"/>
        <v>0</v>
      </c>
      <c r="AA941" s="213"/>
      <c r="AB941" s="249">
        <f t="shared" si="1611"/>
        <v>0</v>
      </c>
      <c r="AC941" s="411"/>
      <c r="AD941" s="214">
        <f t="shared" si="1612"/>
        <v>0</v>
      </c>
      <c r="AE941" s="213"/>
      <c r="AF941" s="249">
        <f t="shared" si="1613"/>
        <v>0</v>
      </c>
      <c r="AG941" s="411"/>
      <c r="AH941" s="214">
        <f t="shared" si="1614"/>
        <v>0</v>
      </c>
      <c r="AI941" s="213"/>
      <c r="AJ941" s="249">
        <f t="shared" si="1615"/>
        <v>0</v>
      </c>
      <c r="AK941" s="411"/>
      <c r="AL941" s="214">
        <f t="shared" si="1616"/>
        <v>0</v>
      </c>
      <c r="AM941" s="213"/>
      <c r="AN941" s="249">
        <f t="shared" si="1617"/>
        <v>0</v>
      </c>
      <c r="AO941" s="411"/>
      <c r="AP941" s="214">
        <f t="shared" si="1618"/>
        <v>0</v>
      </c>
      <c r="AQ941" s="213"/>
      <c r="AR941" s="249">
        <f t="shared" si="1619"/>
        <v>0</v>
      </c>
      <c r="AS941" s="411"/>
      <c r="AT941" s="214">
        <f t="shared" si="1620"/>
        <v>0</v>
      </c>
      <c r="AU941" s="213"/>
      <c r="AV941" s="249">
        <f t="shared" si="1621"/>
        <v>0</v>
      </c>
      <c r="AW941" s="411"/>
      <c r="AX941" s="214">
        <f t="shared" si="1622"/>
        <v>0</v>
      </c>
      <c r="AY941" s="213"/>
      <c r="AZ941" s="249">
        <f t="shared" si="1623"/>
        <v>0</v>
      </c>
      <c r="BA941" s="411"/>
      <c r="BB941" s="261">
        <f t="shared" si="1624"/>
        <v>0</v>
      </c>
      <c r="BC941" s="94"/>
      <c r="BD941" s="596">
        <f>SUM(BB941,AX941,AT941,AP941,AL941,AH941,AD941,Z941,R941,N941,J941)</f>
        <v>0</v>
      </c>
      <c r="BE941" s="596"/>
      <c r="BF941" s="596">
        <v>0</v>
      </c>
      <c r="BG941" s="596"/>
      <c r="BH941" s="596">
        <v>0</v>
      </c>
      <c r="BI941" s="596"/>
      <c r="BJ941" s="596">
        <v>0</v>
      </c>
      <c r="BK941" s="596"/>
      <c r="BL941" s="596">
        <v>0</v>
      </c>
      <c r="BM941" s="127"/>
      <c r="BN941" s="596"/>
      <c r="BP941" s="718"/>
    </row>
    <row r="942" spans="1:68" s="409" customFormat="1" x14ac:dyDescent="0.2">
      <c r="A942" s="170"/>
      <c r="B942" s="128"/>
      <c r="C942" s="41"/>
      <c r="D942" s="42"/>
      <c r="E942" s="752"/>
      <c r="F942" s="412"/>
      <c r="G942" s="213"/>
      <c r="H942" s="106"/>
      <c r="I942" s="411"/>
      <c r="J942" s="214">
        <f t="shared" si="1604"/>
        <v>0</v>
      </c>
      <c r="K942" s="213"/>
      <c r="L942" s="249">
        <f t="shared" si="1605"/>
        <v>0</v>
      </c>
      <c r="M942" s="411"/>
      <c r="N942" s="214">
        <f t="shared" si="1606"/>
        <v>0</v>
      </c>
      <c r="O942" s="213"/>
      <c r="P942" s="249"/>
      <c r="Q942" s="411"/>
      <c r="R942" s="214">
        <f t="shared" si="1607"/>
        <v>0</v>
      </c>
      <c r="S942" s="213"/>
      <c r="T942" s="249">
        <f t="shared" si="1608"/>
        <v>0</v>
      </c>
      <c r="U942" s="411"/>
      <c r="V942" s="214">
        <f t="shared" si="1609"/>
        <v>0</v>
      </c>
      <c r="W942" s="213"/>
      <c r="X942" s="249"/>
      <c r="Y942" s="411"/>
      <c r="Z942" s="214">
        <f t="shared" si="1610"/>
        <v>0</v>
      </c>
      <c r="AA942" s="213"/>
      <c r="AB942" s="249">
        <f t="shared" si="1611"/>
        <v>0</v>
      </c>
      <c r="AC942" s="411"/>
      <c r="AD942" s="214">
        <f t="shared" si="1612"/>
        <v>0</v>
      </c>
      <c r="AE942" s="213"/>
      <c r="AF942" s="249">
        <f t="shared" si="1613"/>
        <v>0</v>
      </c>
      <c r="AG942" s="411"/>
      <c r="AH942" s="214">
        <f t="shared" si="1614"/>
        <v>0</v>
      </c>
      <c r="AI942" s="213"/>
      <c r="AJ942" s="249">
        <f t="shared" si="1615"/>
        <v>0</v>
      </c>
      <c r="AK942" s="411"/>
      <c r="AL942" s="214">
        <f t="shared" si="1616"/>
        <v>0</v>
      </c>
      <c r="AM942" s="213"/>
      <c r="AN942" s="249">
        <f t="shared" si="1617"/>
        <v>0</v>
      </c>
      <c r="AO942" s="411"/>
      <c r="AP942" s="214">
        <f t="shared" si="1618"/>
        <v>0</v>
      </c>
      <c r="AQ942" s="213"/>
      <c r="AR942" s="249">
        <f t="shared" si="1619"/>
        <v>0</v>
      </c>
      <c r="AS942" s="411"/>
      <c r="AT942" s="214">
        <f t="shared" si="1620"/>
        <v>0</v>
      </c>
      <c r="AU942" s="213"/>
      <c r="AV942" s="249">
        <f t="shared" si="1621"/>
        <v>0</v>
      </c>
      <c r="AW942" s="411"/>
      <c r="AX942" s="214">
        <f t="shared" si="1622"/>
        <v>0</v>
      </c>
      <c r="AY942" s="213"/>
      <c r="AZ942" s="249">
        <f t="shared" si="1623"/>
        <v>0</v>
      </c>
      <c r="BA942" s="411"/>
      <c r="BB942" s="261">
        <f t="shared" si="1624"/>
        <v>0</v>
      </c>
      <c r="BC942" s="94"/>
      <c r="BD942" s="596">
        <f>SUM(BB942,AX942,AT942,AP942,AL942,AH942,AD942,Z942,R942,N942,J942)</f>
        <v>0</v>
      </c>
      <c r="BE942" s="596"/>
      <c r="BF942" s="596">
        <v>0</v>
      </c>
      <c r="BG942" s="596"/>
      <c r="BH942" s="596">
        <v>0</v>
      </c>
      <c r="BI942" s="596"/>
      <c r="BJ942" s="596">
        <v>0</v>
      </c>
      <c r="BK942" s="596"/>
      <c r="BL942" s="596">
        <v>0</v>
      </c>
      <c r="BM942" s="127"/>
      <c r="BN942" s="596"/>
      <c r="BP942" s="718"/>
    </row>
    <row r="943" spans="1:68" s="409" customFormat="1" x14ac:dyDescent="0.2">
      <c r="A943" s="170"/>
      <c r="B943" s="128"/>
      <c r="C943" s="48"/>
      <c r="D943" s="43"/>
      <c r="E943" s="753"/>
      <c r="F943" s="102"/>
      <c r="G943" s="215"/>
      <c r="H943" s="103"/>
      <c r="I943" s="104" t="s">
        <v>132</v>
      </c>
      <c r="J943" s="214">
        <f>SUM(J937:J942)</f>
        <v>4460</v>
      </c>
      <c r="K943" s="215"/>
      <c r="L943" s="103"/>
      <c r="M943" s="104" t="s">
        <v>118</v>
      </c>
      <c r="N943" s="214">
        <f>SUM(N937:N942)</f>
        <v>0</v>
      </c>
      <c r="O943" s="215"/>
      <c r="P943" s="103"/>
      <c r="Q943" s="104" t="s">
        <v>119</v>
      </c>
      <c r="R943" s="214">
        <f>SUM(R937:R942)</f>
        <v>0</v>
      </c>
      <c r="S943" s="215"/>
      <c r="T943" s="103"/>
      <c r="U943" s="104" t="s">
        <v>120</v>
      </c>
      <c r="V943" s="214">
        <f>SUM(V937:V942)</f>
        <v>0</v>
      </c>
      <c r="W943" s="215"/>
      <c r="X943" s="103"/>
      <c r="Y943" s="104" t="s">
        <v>121</v>
      </c>
      <c r="Z943" s="214">
        <f>SUM(Z937:Z942)</f>
        <v>0</v>
      </c>
      <c r="AA943" s="215"/>
      <c r="AB943" s="103"/>
      <c r="AC943" s="104" t="s">
        <v>122</v>
      </c>
      <c r="AD943" s="214">
        <f>SUM(AD937:AD942)</f>
        <v>0</v>
      </c>
      <c r="AE943" s="215"/>
      <c r="AF943" s="103"/>
      <c r="AG943" s="104" t="s">
        <v>123</v>
      </c>
      <c r="AH943" s="214">
        <f>SUM(AH937:AH942)</f>
        <v>0</v>
      </c>
      <c r="AI943" s="215"/>
      <c r="AJ943" s="103"/>
      <c r="AK943" s="104" t="s">
        <v>124</v>
      </c>
      <c r="AL943" s="214">
        <f>SUM(AL937:AL942)</f>
        <v>0</v>
      </c>
      <c r="AM943" s="215"/>
      <c r="AN943" s="103"/>
      <c r="AO943" s="104" t="s">
        <v>125</v>
      </c>
      <c r="AP943" s="214">
        <f>SUM(AP937:AP942)</f>
        <v>0</v>
      </c>
      <c r="AQ943" s="215"/>
      <c r="AR943" s="103"/>
      <c r="AS943" s="104" t="s">
        <v>126</v>
      </c>
      <c r="AT943" s="214">
        <f>SUM(AT937:AT942)</f>
        <v>0</v>
      </c>
      <c r="AU943" s="215"/>
      <c r="AV943" s="103"/>
      <c r="AW943" s="104" t="s">
        <v>127</v>
      </c>
      <c r="AX943" s="214">
        <f>SUM(AX937:AX942)</f>
        <v>0</v>
      </c>
      <c r="AY943" s="215"/>
      <c r="AZ943" s="103"/>
      <c r="BA943" s="104" t="s">
        <v>128</v>
      </c>
      <c r="BB943" s="261">
        <f>SUM(BB937:BB942)</f>
        <v>0</v>
      </c>
      <c r="BC943" s="94"/>
      <c r="BD943" s="93">
        <f>SUM(BD937:BD942)</f>
        <v>4460</v>
      </c>
      <c r="BE943" s="92"/>
      <c r="BF943" s="93">
        <f>SUM(BF937:BF942)</f>
        <v>0</v>
      </c>
      <c r="BG943" s="92"/>
      <c r="BH943" s="93">
        <f>SUM(BH937:BH942)</f>
        <v>3126.6</v>
      </c>
      <c r="BI943" s="92"/>
      <c r="BJ943" s="93">
        <f>SUM(BJ937:BJ942)</f>
        <v>3126.6</v>
      </c>
      <c r="BK943" s="92"/>
      <c r="BL943" s="93">
        <v>4460</v>
      </c>
      <c r="BM943" s="127"/>
      <c r="BN943" s="93">
        <f>SUM(BN937:BN942)</f>
        <v>3401.54</v>
      </c>
      <c r="BP943" s="718"/>
    </row>
    <row r="944" spans="1:68" s="27" customFormat="1" ht="5.0999999999999996" customHeight="1" x14ac:dyDescent="0.2">
      <c r="A944" s="170"/>
      <c r="B944" s="128"/>
      <c r="C944" s="32"/>
      <c r="E944" s="714"/>
      <c r="F944" s="51"/>
      <c r="G944" s="226"/>
      <c r="H944" s="52"/>
      <c r="I944" s="154"/>
      <c r="J944" s="227"/>
      <c r="K944" s="226"/>
      <c r="L944" s="52"/>
      <c r="M944" s="154"/>
      <c r="N944" s="227"/>
      <c r="O944" s="226"/>
      <c r="P944" s="52"/>
      <c r="Q944" s="154"/>
      <c r="R944" s="227"/>
      <c r="S944" s="226"/>
      <c r="T944" s="52"/>
      <c r="U944" s="154"/>
      <c r="V944" s="227"/>
      <c r="W944" s="226"/>
      <c r="X944" s="52"/>
      <c r="Y944" s="154"/>
      <c r="Z944" s="227"/>
      <c r="AA944" s="226"/>
      <c r="AB944" s="52"/>
      <c r="AC944" s="154"/>
      <c r="AD944" s="227"/>
      <c r="AE944" s="226"/>
      <c r="AF944" s="52"/>
      <c r="AG944" s="154"/>
      <c r="AH944" s="227"/>
      <c r="AI944" s="226"/>
      <c r="AJ944" s="52"/>
      <c r="AK944" s="154"/>
      <c r="AL944" s="227"/>
      <c r="AM944" s="226"/>
      <c r="AN944" s="52"/>
      <c r="AO944" s="154"/>
      <c r="AP944" s="227"/>
      <c r="AQ944" s="226"/>
      <c r="AR944" s="52"/>
      <c r="AS944" s="154"/>
      <c r="AT944" s="227"/>
      <c r="AU944" s="226"/>
      <c r="AV944" s="52"/>
      <c r="AW944" s="154"/>
      <c r="AX944" s="227"/>
      <c r="AY944" s="226"/>
      <c r="AZ944" s="52"/>
      <c r="BA944" s="154"/>
      <c r="BB944" s="267"/>
      <c r="BC944" s="34"/>
      <c r="BD944" s="608"/>
      <c r="BE944" s="608"/>
      <c r="BF944" s="608"/>
      <c r="BG944" s="608"/>
      <c r="BH944" s="608"/>
      <c r="BI944" s="608"/>
      <c r="BJ944" s="608"/>
      <c r="BK944" s="608"/>
      <c r="BL944" s="608"/>
      <c r="BM944" s="131"/>
      <c r="BN944" s="608"/>
      <c r="BP944" s="714"/>
    </row>
    <row r="945" spans="1:68" s="409" customFormat="1" x14ac:dyDescent="0.2">
      <c r="A945" s="170"/>
      <c r="B945" s="128"/>
      <c r="C945" s="97">
        <f>'General Fund Budget Summary'!A208</f>
        <v>66020</v>
      </c>
      <c r="D945" s="97"/>
      <c r="E945" s="754" t="str">
        <f>'General Fund Budget Summary'!C208</f>
        <v>Target Solutions</v>
      </c>
      <c r="F945" s="204" t="s">
        <v>235</v>
      </c>
      <c r="G945" s="211">
        <v>1</v>
      </c>
      <c r="H945" s="105" t="s">
        <v>36</v>
      </c>
      <c r="I945" s="410">
        <v>7009</v>
      </c>
      <c r="J945" s="212">
        <f t="shared" ref="J945:J950" si="1625">I945*G945</f>
        <v>7009</v>
      </c>
      <c r="K945" s="211"/>
      <c r="L945" s="248" t="str">
        <f t="shared" ref="L945:L946" si="1626">H945</f>
        <v>Fire</v>
      </c>
      <c r="M945" s="410"/>
      <c r="N945" s="212">
        <f t="shared" ref="N945:N950" si="1627">M945*K945</f>
        <v>0</v>
      </c>
      <c r="O945" s="211"/>
      <c r="P945" s="248"/>
      <c r="Q945" s="410"/>
      <c r="R945" s="212">
        <f t="shared" ref="R945:R950" si="1628">Q945*O945</f>
        <v>0</v>
      </c>
      <c r="S945" s="211">
        <v>1</v>
      </c>
      <c r="T945" s="248">
        <f t="shared" ref="T945:T946" si="1629">P945</f>
        <v>0</v>
      </c>
      <c r="U945" s="410"/>
      <c r="V945" s="212">
        <f t="shared" ref="V945:V950" si="1630">U945*S945</f>
        <v>0</v>
      </c>
      <c r="W945" s="211"/>
      <c r="X945" s="248"/>
      <c r="Y945" s="410"/>
      <c r="Z945" s="212">
        <f t="shared" ref="Z945:Z950" si="1631">Y945*W945</f>
        <v>0</v>
      </c>
      <c r="AA945" s="211"/>
      <c r="AB945" s="248">
        <f t="shared" ref="AB945:AB946" si="1632">X945</f>
        <v>0</v>
      </c>
      <c r="AC945" s="410"/>
      <c r="AD945" s="212">
        <f t="shared" ref="AD945:AD950" si="1633">AC945*AA945</f>
        <v>0</v>
      </c>
      <c r="AE945" s="211">
        <v>1</v>
      </c>
      <c r="AF945" s="248">
        <f t="shared" ref="AF945:AF946" si="1634">AB945</f>
        <v>0</v>
      </c>
      <c r="AG945" s="410"/>
      <c r="AH945" s="212">
        <f t="shared" ref="AH945:AH950" si="1635">AG945*AE945</f>
        <v>0</v>
      </c>
      <c r="AI945" s="211"/>
      <c r="AJ945" s="248">
        <f t="shared" ref="AJ945:AJ946" si="1636">AF945</f>
        <v>0</v>
      </c>
      <c r="AK945" s="410"/>
      <c r="AL945" s="212">
        <f t="shared" ref="AL945:AL950" si="1637">AK945*AI945</f>
        <v>0</v>
      </c>
      <c r="AM945" s="211"/>
      <c r="AN945" s="248">
        <f t="shared" ref="AN945:AN946" si="1638">AJ945</f>
        <v>0</v>
      </c>
      <c r="AO945" s="410"/>
      <c r="AP945" s="212">
        <f t="shared" ref="AP945:AP950" si="1639">AO945*AM945</f>
        <v>0</v>
      </c>
      <c r="AQ945" s="211">
        <v>1</v>
      </c>
      <c r="AR945" s="248">
        <f t="shared" ref="AR945:AR946" si="1640">AN945</f>
        <v>0</v>
      </c>
      <c r="AS945" s="410"/>
      <c r="AT945" s="212">
        <f t="shared" ref="AT945:AT950" si="1641">AS945*AQ945</f>
        <v>0</v>
      </c>
      <c r="AU945" s="211"/>
      <c r="AV945" s="248">
        <f t="shared" ref="AV945:AV946" si="1642">AR945</f>
        <v>0</v>
      </c>
      <c r="AW945" s="410"/>
      <c r="AX945" s="212">
        <f t="shared" ref="AX945:AX950" si="1643">AW945*AU945</f>
        <v>0</v>
      </c>
      <c r="AY945" s="211"/>
      <c r="AZ945" s="248">
        <f t="shared" ref="AZ945" si="1644">AV945</f>
        <v>0</v>
      </c>
      <c r="BA945" s="410"/>
      <c r="BB945" s="260">
        <f t="shared" ref="BB945:BB950" si="1645">BA945*AY945</f>
        <v>0</v>
      </c>
      <c r="BC945" s="94"/>
      <c r="BD945" s="587">
        <f t="shared" ref="BD945:BD950" si="1646">SUM(BB945,AX945,AT945,AP945,AL945,AH945,AD945,Z945,R945,N945,J945,V945,)</f>
        <v>7009</v>
      </c>
      <c r="BE945" s="588"/>
      <c r="BF945" s="777">
        <v>14018</v>
      </c>
      <c r="BG945" s="588"/>
      <c r="BH945" s="587">
        <v>14018</v>
      </c>
      <c r="BI945" s="588"/>
      <c r="BJ945" s="587">
        <f t="shared" ref="BJ945" si="1647">SUM(BF945,BH945)</f>
        <v>28036</v>
      </c>
      <c r="BK945" s="588"/>
      <c r="BL945" s="587">
        <v>31443</v>
      </c>
      <c r="BM945" s="127"/>
      <c r="BN945" s="587">
        <v>29361.87</v>
      </c>
      <c r="BP945" s="718"/>
    </row>
    <row r="946" spans="1:68" s="409" customFormat="1" x14ac:dyDescent="0.2">
      <c r="A946" s="170"/>
      <c r="B946" s="128"/>
      <c r="C946" s="95"/>
      <c r="D946" s="42"/>
      <c r="E946" s="752"/>
      <c r="F946" s="589" t="s">
        <v>236</v>
      </c>
      <c r="G946" s="590">
        <v>3</v>
      </c>
      <c r="H946" s="105" t="s">
        <v>36</v>
      </c>
      <c r="I946" s="592">
        <v>167</v>
      </c>
      <c r="J946" s="212">
        <f t="shared" si="1625"/>
        <v>501</v>
      </c>
      <c r="K946" s="590">
        <v>1</v>
      </c>
      <c r="L946" s="594" t="str">
        <f t="shared" si="1626"/>
        <v>Fire</v>
      </c>
      <c r="M946" s="592">
        <v>501</v>
      </c>
      <c r="N946" s="593">
        <f t="shared" si="1627"/>
        <v>501</v>
      </c>
      <c r="O946" s="590">
        <v>1</v>
      </c>
      <c r="P946" s="106" t="s">
        <v>36</v>
      </c>
      <c r="Q946" s="592">
        <v>501</v>
      </c>
      <c r="R946" s="593">
        <f t="shared" si="1628"/>
        <v>501</v>
      </c>
      <c r="S946" s="590">
        <v>1</v>
      </c>
      <c r="T946" s="594" t="str">
        <f t="shared" si="1629"/>
        <v>Fire</v>
      </c>
      <c r="U946" s="592">
        <v>501</v>
      </c>
      <c r="V946" s="593">
        <f t="shared" si="1630"/>
        <v>501</v>
      </c>
      <c r="W946" s="590">
        <v>1</v>
      </c>
      <c r="X946" s="106" t="s">
        <v>36</v>
      </c>
      <c r="Y946" s="592">
        <v>501</v>
      </c>
      <c r="Z946" s="593">
        <f t="shared" si="1631"/>
        <v>501</v>
      </c>
      <c r="AA946" s="590">
        <v>1</v>
      </c>
      <c r="AB946" s="594" t="str">
        <f t="shared" si="1632"/>
        <v>Fire</v>
      </c>
      <c r="AC946" s="592">
        <v>501</v>
      </c>
      <c r="AD946" s="593">
        <f t="shared" si="1633"/>
        <v>501</v>
      </c>
      <c r="AE946" s="590">
        <v>1</v>
      </c>
      <c r="AF946" s="594" t="str">
        <f t="shared" si="1634"/>
        <v>Fire</v>
      </c>
      <c r="AG946" s="592">
        <v>501</v>
      </c>
      <c r="AH946" s="593">
        <f t="shared" si="1635"/>
        <v>501</v>
      </c>
      <c r="AI946" s="590">
        <v>1</v>
      </c>
      <c r="AJ946" s="594" t="str">
        <f t="shared" si="1636"/>
        <v>Fire</v>
      </c>
      <c r="AK946" s="592">
        <v>501</v>
      </c>
      <c r="AL946" s="593">
        <f t="shared" si="1637"/>
        <v>501</v>
      </c>
      <c r="AM946" s="590">
        <v>1</v>
      </c>
      <c r="AN946" s="594" t="str">
        <f t="shared" si="1638"/>
        <v>Fire</v>
      </c>
      <c r="AO946" s="592">
        <v>501</v>
      </c>
      <c r="AP946" s="593">
        <f t="shared" si="1639"/>
        <v>501</v>
      </c>
      <c r="AQ946" s="590">
        <v>1</v>
      </c>
      <c r="AR946" s="594" t="str">
        <f t="shared" si="1640"/>
        <v>Fire</v>
      </c>
      <c r="AS946" s="592">
        <v>501</v>
      </c>
      <c r="AT946" s="593">
        <f t="shared" si="1641"/>
        <v>501</v>
      </c>
      <c r="AU946" s="590">
        <v>1</v>
      </c>
      <c r="AV946" s="594" t="str">
        <f t="shared" si="1642"/>
        <v>Fire</v>
      </c>
      <c r="AW946" s="592">
        <v>501</v>
      </c>
      <c r="AX946" s="593">
        <f t="shared" si="1643"/>
        <v>501</v>
      </c>
      <c r="AY946" s="590">
        <v>1</v>
      </c>
      <c r="AZ946" s="106" t="s">
        <v>36</v>
      </c>
      <c r="BA946" s="592">
        <v>501</v>
      </c>
      <c r="BB946" s="595">
        <f t="shared" si="1645"/>
        <v>501</v>
      </c>
      <c r="BC946" s="94"/>
      <c r="BD946" s="596">
        <f t="shared" si="1646"/>
        <v>6012</v>
      </c>
      <c r="BE946" s="596"/>
      <c r="BF946" s="710"/>
      <c r="BG946" s="596"/>
      <c r="BH946" s="710"/>
      <c r="BI946" s="596"/>
      <c r="BJ946" s="596"/>
      <c r="BK946" s="596"/>
      <c r="BL946" s="596"/>
      <c r="BM946" s="127"/>
      <c r="BN946" s="596"/>
      <c r="BP946" s="776"/>
    </row>
    <row r="947" spans="1:68" s="409" customFormat="1" x14ac:dyDescent="0.2">
      <c r="A947" s="170"/>
      <c r="B947" s="128"/>
      <c r="C947" s="95"/>
      <c r="D947" s="42"/>
      <c r="E947" s="752"/>
      <c r="F947" s="412"/>
      <c r="G947" s="213"/>
      <c r="H947" s="106"/>
      <c r="I947" s="411"/>
      <c r="J947" s="212">
        <f t="shared" si="1625"/>
        <v>0</v>
      </c>
      <c r="K947" s="213"/>
      <c r="L947" s="106" t="s">
        <v>36</v>
      </c>
      <c r="M947" s="411"/>
      <c r="N947" s="214">
        <f t="shared" si="1627"/>
        <v>0</v>
      </c>
      <c r="O947" s="213">
        <v>1</v>
      </c>
      <c r="P947" s="106" t="s">
        <v>36</v>
      </c>
      <c r="Q947" s="411"/>
      <c r="R947" s="214">
        <f t="shared" si="1628"/>
        <v>0</v>
      </c>
      <c r="S947" s="213">
        <v>1</v>
      </c>
      <c r="T947" s="106" t="s">
        <v>36</v>
      </c>
      <c r="U947" s="411"/>
      <c r="V947" s="214">
        <f t="shared" si="1630"/>
        <v>0</v>
      </c>
      <c r="W947" s="213">
        <v>1</v>
      </c>
      <c r="X947" s="106" t="s">
        <v>36</v>
      </c>
      <c r="Y947" s="411"/>
      <c r="Z947" s="214">
        <f t="shared" si="1631"/>
        <v>0</v>
      </c>
      <c r="AA947" s="213">
        <v>1</v>
      </c>
      <c r="AB947" s="106" t="s">
        <v>36</v>
      </c>
      <c r="AC947" s="411"/>
      <c r="AD947" s="214">
        <f t="shared" si="1633"/>
        <v>0</v>
      </c>
      <c r="AE947" s="213">
        <v>1</v>
      </c>
      <c r="AF947" s="106" t="s">
        <v>36</v>
      </c>
      <c r="AG947" s="411"/>
      <c r="AH947" s="214">
        <f t="shared" si="1635"/>
        <v>0</v>
      </c>
      <c r="AI947" s="213">
        <v>1</v>
      </c>
      <c r="AJ947" s="106" t="s">
        <v>36</v>
      </c>
      <c r="AK947" s="411"/>
      <c r="AL947" s="214">
        <f t="shared" si="1637"/>
        <v>0</v>
      </c>
      <c r="AM947" s="213">
        <v>1</v>
      </c>
      <c r="AN947" s="106" t="s">
        <v>36</v>
      </c>
      <c r="AO947" s="411"/>
      <c r="AP947" s="214">
        <f t="shared" si="1639"/>
        <v>0</v>
      </c>
      <c r="AQ947" s="213">
        <v>1</v>
      </c>
      <c r="AR947" s="106" t="s">
        <v>36</v>
      </c>
      <c r="AS947" s="411"/>
      <c r="AT947" s="214">
        <f t="shared" si="1641"/>
        <v>0</v>
      </c>
      <c r="AU947" s="213">
        <v>1</v>
      </c>
      <c r="AV947" s="106" t="s">
        <v>36</v>
      </c>
      <c r="AW947" s="411"/>
      <c r="AX947" s="214">
        <f t="shared" si="1643"/>
        <v>0</v>
      </c>
      <c r="AY947" s="213"/>
      <c r="AZ947" s="106" t="s">
        <v>36</v>
      </c>
      <c r="BA947" s="411"/>
      <c r="BB947" s="214">
        <f t="shared" si="1645"/>
        <v>0</v>
      </c>
      <c r="BC947" s="94"/>
      <c r="BD947" s="596">
        <f t="shared" si="1646"/>
        <v>0</v>
      </c>
      <c r="BE947" s="596"/>
      <c r="BF947" s="596">
        <v>0</v>
      </c>
      <c r="BG947" s="596"/>
      <c r="BH947" s="596">
        <v>0</v>
      </c>
      <c r="BI947" s="596"/>
      <c r="BJ947" s="596">
        <v>0</v>
      </c>
      <c r="BK947" s="596"/>
      <c r="BL947" s="596"/>
      <c r="BM947" s="127"/>
      <c r="BN947" s="596"/>
      <c r="BP947" s="718"/>
    </row>
    <row r="948" spans="1:68" s="409" customFormat="1" x14ac:dyDescent="0.2">
      <c r="A948" s="170"/>
      <c r="B948" s="128"/>
      <c r="C948" s="95"/>
      <c r="D948" s="42"/>
      <c r="E948" s="100"/>
      <c r="F948" s="412"/>
      <c r="G948" s="213"/>
      <c r="H948" s="106"/>
      <c r="I948" s="411"/>
      <c r="J948" s="214">
        <f t="shared" si="1625"/>
        <v>0</v>
      </c>
      <c r="K948" s="213"/>
      <c r="L948" s="249">
        <f t="shared" ref="L948:L950" si="1648">H948</f>
        <v>0</v>
      </c>
      <c r="M948" s="411"/>
      <c r="N948" s="214">
        <f t="shared" si="1627"/>
        <v>0</v>
      </c>
      <c r="O948" s="213"/>
      <c r="P948" s="249"/>
      <c r="Q948" s="411"/>
      <c r="R948" s="214">
        <f t="shared" si="1628"/>
        <v>0</v>
      </c>
      <c r="S948" s="213"/>
      <c r="T948" s="249">
        <f t="shared" ref="T948:T950" si="1649">P948</f>
        <v>0</v>
      </c>
      <c r="U948" s="411"/>
      <c r="V948" s="214">
        <f t="shared" si="1630"/>
        <v>0</v>
      </c>
      <c r="W948" s="213"/>
      <c r="X948" s="249"/>
      <c r="Y948" s="411"/>
      <c r="Z948" s="214">
        <f t="shared" si="1631"/>
        <v>0</v>
      </c>
      <c r="AA948" s="213"/>
      <c r="AB948" s="249">
        <f t="shared" ref="AB948:AB950" si="1650">X948</f>
        <v>0</v>
      </c>
      <c r="AC948" s="411"/>
      <c r="AD948" s="214">
        <f t="shared" si="1633"/>
        <v>0</v>
      </c>
      <c r="AE948" s="213"/>
      <c r="AF948" s="249">
        <f t="shared" ref="AF948:AF950" si="1651">AB948</f>
        <v>0</v>
      </c>
      <c r="AG948" s="411"/>
      <c r="AH948" s="214">
        <f t="shared" si="1635"/>
        <v>0</v>
      </c>
      <c r="AI948" s="213"/>
      <c r="AJ948" s="249">
        <f t="shared" ref="AJ948:AJ950" si="1652">AF948</f>
        <v>0</v>
      </c>
      <c r="AK948" s="411"/>
      <c r="AL948" s="214">
        <f t="shared" si="1637"/>
        <v>0</v>
      </c>
      <c r="AM948" s="213"/>
      <c r="AN948" s="249">
        <f t="shared" ref="AN948:AN950" si="1653">AJ948</f>
        <v>0</v>
      </c>
      <c r="AO948" s="411"/>
      <c r="AP948" s="214">
        <f t="shared" si="1639"/>
        <v>0</v>
      </c>
      <c r="AQ948" s="213"/>
      <c r="AR948" s="249">
        <f t="shared" ref="AR948:AR950" si="1654">AN948</f>
        <v>0</v>
      </c>
      <c r="AS948" s="411"/>
      <c r="AT948" s="214">
        <f t="shared" si="1641"/>
        <v>0</v>
      </c>
      <c r="AU948" s="213"/>
      <c r="AV948" s="249">
        <f t="shared" ref="AV948:AV950" si="1655">AR948</f>
        <v>0</v>
      </c>
      <c r="AW948" s="411"/>
      <c r="AX948" s="214">
        <f t="shared" si="1643"/>
        <v>0</v>
      </c>
      <c r="AY948" s="213"/>
      <c r="AZ948" s="249">
        <f t="shared" ref="AZ948:AZ950" si="1656">AV948</f>
        <v>0</v>
      </c>
      <c r="BA948" s="411"/>
      <c r="BB948" s="261">
        <f t="shared" si="1645"/>
        <v>0</v>
      </c>
      <c r="BC948" s="94"/>
      <c r="BD948" s="596">
        <f t="shared" si="1646"/>
        <v>0</v>
      </c>
      <c r="BE948" s="596"/>
      <c r="BF948" s="596">
        <v>0</v>
      </c>
      <c r="BG948" s="596"/>
      <c r="BH948" s="596">
        <v>0</v>
      </c>
      <c r="BI948" s="596"/>
      <c r="BJ948" s="596">
        <v>0</v>
      </c>
      <c r="BK948" s="596"/>
      <c r="BL948" s="596">
        <v>0</v>
      </c>
      <c r="BM948" s="127"/>
      <c r="BN948" s="596"/>
      <c r="BP948" s="718"/>
    </row>
    <row r="949" spans="1:68" s="409" customFormat="1" x14ac:dyDescent="0.2">
      <c r="A949" s="170"/>
      <c r="B949" s="128"/>
      <c r="C949" s="95"/>
      <c r="D949" s="42"/>
      <c r="E949" s="100"/>
      <c r="F949" s="412"/>
      <c r="G949" s="213"/>
      <c r="H949" s="106"/>
      <c r="I949" s="411"/>
      <c r="J949" s="214">
        <f t="shared" si="1625"/>
        <v>0</v>
      </c>
      <c r="K949" s="213"/>
      <c r="L949" s="249">
        <f t="shared" si="1648"/>
        <v>0</v>
      </c>
      <c r="M949" s="411"/>
      <c r="N949" s="214">
        <f t="shared" si="1627"/>
        <v>0</v>
      </c>
      <c r="O949" s="213"/>
      <c r="P949" s="249"/>
      <c r="Q949" s="411"/>
      <c r="R949" s="214">
        <f t="shared" si="1628"/>
        <v>0</v>
      </c>
      <c r="S949" s="213"/>
      <c r="T949" s="249">
        <f t="shared" si="1649"/>
        <v>0</v>
      </c>
      <c r="U949" s="411"/>
      <c r="V949" s="214">
        <f t="shared" si="1630"/>
        <v>0</v>
      </c>
      <c r="W949" s="213"/>
      <c r="X949" s="249"/>
      <c r="Y949" s="411"/>
      <c r="Z949" s="214">
        <f t="shared" si="1631"/>
        <v>0</v>
      </c>
      <c r="AA949" s="213"/>
      <c r="AB949" s="249">
        <f t="shared" si="1650"/>
        <v>0</v>
      </c>
      <c r="AC949" s="411"/>
      <c r="AD949" s="214">
        <f t="shared" si="1633"/>
        <v>0</v>
      </c>
      <c r="AE949" s="213"/>
      <c r="AF949" s="249">
        <f t="shared" si="1651"/>
        <v>0</v>
      </c>
      <c r="AG949" s="411"/>
      <c r="AH949" s="214">
        <f t="shared" si="1635"/>
        <v>0</v>
      </c>
      <c r="AI949" s="213"/>
      <c r="AJ949" s="249">
        <f t="shared" si="1652"/>
        <v>0</v>
      </c>
      <c r="AK949" s="411"/>
      <c r="AL949" s="214">
        <f t="shared" si="1637"/>
        <v>0</v>
      </c>
      <c r="AM949" s="213"/>
      <c r="AN949" s="249">
        <f t="shared" si="1653"/>
        <v>0</v>
      </c>
      <c r="AO949" s="411"/>
      <c r="AP949" s="214">
        <f t="shared" si="1639"/>
        <v>0</v>
      </c>
      <c r="AQ949" s="213"/>
      <c r="AR949" s="249">
        <f t="shared" si="1654"/>
        <v>0</v>
      </c>
      <c r="AS949" s="411"/>
      <c r="AT949" s="214">
        <f t="shared" si="1641"/>
        <v>0</v>
      </c>
      <c r="AU949" s="213"/>
      <c r="AV949" s="249">
        <f t="shared" si="1655"/>
        <v>0</v>
      </c>
      <c r="AW949" s="411"/>
      <c r="AX949" s="214">
        <f t="shared" si="1643"/>
        <v>0</v>
      </c>
      <c r="AY949" s="213"/>
      <c r="AZ949" s="249">
        <f t="shared" si="1656"/>
        <v>0</v>
      </c>
      <c r="BA949" s="411"/>
      <c r="BB949" s="261">
        <f t="shared" si="1645"/>
        <v>0</v>
      </c>
      <c r="BC949" s="94"/>
      <c r="BD949" s="596">
        <f t="shared" si="1646"/>
        <v>0</v>
      </c>
      <c r="BE949" s="596"/>
      <c r="BF949" s="596">
        <v>0</v>
      </c>
      <c r="BG949" s="596"/>
      <c r="BH949" s="596">
        <v>0</v>
      </c>
      <c r="BI949" s="596"/>
      <c r="BJ949" s="596">
        <v>0</v>
      </c>
      <c r="BK949" s="596"/>
      <c r="BL949" s="596">
        <v>0</v>
      </c>
      <c r="BM949" s="127"/>
      <c r="BN949" s="596"/>
    </row>
    <row r="950" spans="1:68" s="409" customFormat="1" x14ac:dyDescent="0.2">
      <c r="A950" s="170"/>
      <c r="B950" s="128"/>
      <c r="C950" s="95"/>
      <c r="D950" s="42"/>
      <c r="E950" s="100"/>
      <c r="F950" s="412"/>
      <c r="G950" s="213"/>
      <c r="H950" s="106"/>
      <c r="I950" s="411"/>
      <c r="J950" s="214">
        <f t="shared" si="1625"/>
        <v>0</v>
      </c>
      <c r="K950" s="213"/>
      <c r="L950" s="249">
        <f t="shared" si="1648"/>
        <v>0</v>
      </c>
      <c r="M950" s="411"/>
      <c r="N950" s="214">
        <f t="shared" si="1627"/>
        <v>0</v>
      </c>
      <c r="O950" s="213"/>
      <c r="P950" s="249"/>
      <c r="Q950" s="411"/>
      <c r="R950" s="214">
        <f t="shared" si="1628"/>
        <v>0</v>
      </c>
      <c r="S950" s="213"/>
      <c r="T950" s="249">
        <f t="shared" si="1649"/>
        <v>0</v>
      </c>
      <c r="U950" s="411"/>
      <c r="V950" s="214">
        <f t="shared" si="1630"/>
        <v>0</v>
      </c>
      <c r="W950" s="213"/>
      <c r="X950" s="249"/>
      <c r="Y950" s="411"/>
      <c r="Z950" s="214">
        <f t="shared" si="1631"/>
        <v>0</v>
      </c>
      <c r="AA950" s="213"/>
      <c r="AB950" s="249">
        <f t="shared" si="1650"/>
        <v>0</v>
      </c>
      <c r="AC950" s="411"/>
      <c r="AD950" s="214">
        <f t="shared" si="1633"/>
        <v>0</v>
      </c>
      <c r="AE950" s="213"/>
      <c r="AF950" s="249">
        <f t="shared" si="1651"/>
        <v>0</v>
      </c>
      <c r="AG950" s="411"/>
      <c r="AH950" s="214">
        <f t="shared" si="1635"/>
        <v>0</v>
      </c>
      <c r="AI950" s="213"/>
      <c r="AJ950" s="249">
        <f t="shared" si="1652"/>
        <v>0</v>
      </c>
      <c r="AK950" s="411"/>
      <c r="AL950" s="214">
        <f t="shared" si="1637"/>
        <v>0</v>
      </c>
      <c r="AM950" s="213"/>
      <c r="AN950" s="249">
        <f t="shared" si="1653"/>
        <v>0</v>
      </c>
      <c r="AO950" s="411"/>
      <c r="AP950" s="214">
        <f t="shared" si="1639"/>
        <v>0</v>
      </c>
      <c r="AQ950" s="213"/>
      <c r="AR950" s="249">
        <f t="shared" si="1654"/>
        <v>0</v>
      </c>
      <c r="AS950" s="411"/>
      <c r="AT950" s="214">
        <f t="shared" si="1641"/>
        <v>0</v>
      </c>
      <c r="AU950" s="213"/>
      <c r="AV950" s="249">
        <f t="shared" si="1655"/>
        <v>0</v>
      </c>
      <c r="AW950" s="411"/>
      <c r="AX950" s="214">
        <f t="shared" si="1643"/>
        <v>0</v>
      </c>
      <c r="AY950" s="213"/>
      <c r="AZ950" s="249">
        <f t="shared" si="1656"/>
        <v>0</v>
      </c>
      <c r="BA950" s="411"/>
      <c r="BB950" s="261">
        <f t="shared" si="1645"/>
        <v>0</v>
      </c>
      <c r="BC950" s="94"/>
      <c r="BD950" s="596">
        <f t="shared" si="1646"/>
        <v>0</v>
      </c>
      <c r="BE950" s="596"/>
      <c r="BF950" s="596">
        <v>0</v>
      </c>
      <c r="BG950" s="596"/>
      <c r="BH950" s="596">
        <v>0</v>
      </c>
      <c r="BI950" s="596"/>
      <c r="BJ950" s="596">
        <v>0</v>
      </c>
      <c r="BK950" s="596"/>
      <c r="BL950" s="596">
        <v>0</v>
      </c>
      <c r="BM950" s="127"/>
      <c r="BN950" s="596"/>
    </row>
    <row r="951" spans="1:68" s="409" customFormat="1" x14ac:dyDescent="0.2">
      <c r="A951" s="170"/>
      <c r="B951" s="128"/>
      <c r="C951" s="96"/>
      <c r="D951" s="43"/>
      <c r="E951" s="101"/>
      <c r="F951" s="102"/>
      <c r="G951" s="215"/>
      <c r="H951" s="103"/>
      <c r="I951" s="104" t="s">
        <v>132</v>
      </c>
      <c r="J951" s="214">
        <f>SUM(J945:J950)</f>
        <v>7510</v>
      </c>
      <c r="K951" s="215"/>
      <c r="L951" s="103"/>
      <c r="M951" s="104" t="s">
        <v>118</v>
      </c>
      <c r="N951" s="214">
        <f>SUM(N945:N950)</f>
        <v>501</v>
      </c>
      <c r="O951" s="215"/>
      <c r="P951" s="103"/>
      <c r="Q951" s="104" t="s">
        <v>119</v>
      </c>
      <c r="R951" s="214">
        <f>SUM(R945:R950)</f>
        <v>501</v>
      </c>
      <c r="S951" s="215"/>
      <c r="T951" s="103"/>
      <c r="U951" s="104" t="s">
        <v>120</v>
      </c>
      <c r="V951" s="214">
        <f>SUM(V945:V950)</f>
        <v>501</v>
      </c>
      <c r="W951" s="215"/>
      <c r="X951" s="103"/>
      <c r="Y951" s="104" t="s">
        <v>121</v>
      </c>
      <c r="Z951" s="214">
        <f>SUM(Z945:Z950)</f>
        <v>501</v>
      </c>
      <c r="AA951" s="215"/>
      <c r="AB951" s="103"/>
      <c r="AC951" s="104" t="s">
        <v>122</v>
      </c>
      <c r="AD951" s="214">
        <f>SUM(AD945:AD950)</f>
        <v>501</v>
      </c>
      <c r="AE951" s="215"/>
      <c r="AF951" s="103"/>
      <c r="AG951" s="104" t="s">
        <v>123</v>
      </c>
      <c r="AH951" s="214">
        <f>SUM(AH945:AH950)</f>
        <v>501</v>
      </c>
      <c r="AI951" s="215"/>
      <c r="AJ951" s="103"/>
      <c r="AK951" s="104" t="s">
        <v>124</v>
      </c>
      <c r="AL951" s="214">
        <f>SUM(AL945:AL950)</f>
        <v>501</v>
      </c>
      <c r="AM951" s="215"/>
      <c r="AN951" s="103"/>
      <c r="AO951" s="104" t="s">
        <v>125</v>
      </c>
      <c r="AP951" s="214">
        <f>SUM(AP945:AP950)</f>
        <v>501</v>
      </c>
      <c r="AQ951" s="215"/>
      <c r="AR951" s="103"/>
      <c r="AS951" s="104" t="s">
        <v>126</v>
      </c>
      <c r="AT951" s="214">
        <f>SUM(AT945:AT950)</f>
        <v>501</v>
      </c>
      <c r="AU951" s="215"/>
      <c r="AV951" s="103"/>
      <c r="AW951" s="104" t="s">
        <v>127</v>
      </c>
      <c r="AX951" s="214">
        <f>SUM(AX945:AX950)</f>
        <v>501</v>
      </c>
      <c r="AY951" s="215"/>
      <c r="AZ951" s="103"/>
      <c r="BA951" s="104" t="s">
        <v>128</v>
      </c>
      <c r="BB951" s="261">
        <f>SUM(BB945:BB950)</f>
        <v>501</v>
      </c>
      <c r="BC951" s="94"/>
      <c r="BD951" s="93">
        <f>SUM(BD945:BD950)</f>
        <v>13021</v>
      </c>
      <c r="BE951" s="92"/>
      <c r="BF951" s="93">
        <f>SUM(BF945:BF950)</f>
        <v>14018</v>
      </c>
      <c r="BG951" s="92"/>
      <c r="BH951" s="93">
        <f>SUM(BH945:BH950)</f>
        <v>14018</v>
      </c>
      <c r="BI951" s="92"/>
      <c r="BJ951" s="93">
        <f t="shared" ref="BJ951" si="1657">SUM(BJ945:BJ950)</f>
        <v>28036</v>
      </c>
      <c r="BK951" s="92"/>
      <c r="BL951" s="93">
        <v>31443</v>
      </c>
      <c r="BM951" s="127"/>
      <c r="BN951" s="93">
        <f>SUM(BN945:BN950)</f>
        <v>29361.87</v>
      </c>
    </row>
    <row r="952" spans="1:68" s="27" customFormat="1" ht="5.0999999999999996" customHeight="1" x14ac:dyDescent="0.2">
      <c r="A952" s="170"/>
      <c r="B952" s="128"/>
      <c r="C952" s="32"/>
      <c r="F952" s="51"/>
      <c r="G952" s="226"/>
      <c r="H952" s="52"/>
      <c r="I952" s="154"/>
      <c r="J952" s="227"/>
      <c r="K952" s="226"/>
      <c r="L952" s="52"/>
      <c r="M952" s="154"/>
      <c r="N952" s="227"/>
      <c r="O952" s="226"/>
      <c r="P952" s="52"/>
      <c r="Q952" s="154"/>
      <c r="R952" s="227"/>
      <c r="S952" s="226"/>
      <c r="T952" s="52"/>
      <c r="U952" s="154"/>
      <c r="V952" s="227"/>
      <c r="W952" s="226"/>
      <c r="X952" s="52"/>
      <c r="Y952" s="154"/>
      <c r="Z952" s="227"/>
      <c r="AA952" s="226"/>
      <c r="AB952" s="52"/>
      <c r="AC952" s="154"/>
      <c r="AD952" s="227"/>
      <c r="AE952" s="226"/>
      <c r="AF952" s="52"/>
      <c r="AG952" s="154"/>
      <c r="AH952" s="227"/>
      <c r="AI952" s="226"/>
      <c r="AJ952" s="52"/>
      <c r="AK952" s="154"/>
      <c r="AL952" s="227"/>
      <c r="AM952" s="226"/>
      <c r="AN952" s="52"/>
      <c r="AO952" s="154"/>
      <c r="AP952" s="227"/>
      <c r="AQ952" s="226"/>
      <c r="AR952" s="52"/>
      <c r="AS952" s="154"/>
      <c r="AT952" s="227"/>
      <c r="AU952" s="226"/>
      <c r="AV952" s="52"/>
      <c r="AW952" s="154"/>
      <c r="AX952" s="227"/>
      <c r="AY952" s="226"/>
      <c r="AZ952" s="52"/>
      <c r="BA952" s="154"/>
      <c r="BB952" s="267"/>
      <c r="BC952" s="34"/>
      <c r="BD952" s="608"/>
      <c r="BE952" s="608"/>
      <c r="BF952" s="608"/>
      <c r="BG952" s="608"/>
      <c r="BH952" s="608"/>
      <c r="BI952" s="608"/>
      <c r="BJ952" s="608"/>
      <c r="BK952" s="608"/>
      <c r="BL952" s="608"/>
      <c r="BM952" s="131"/>
      <c r="BN952" s="608"/>
    </row>
    <row r="953" spans="1:68" s="409" customFormat="1" x14ac:dyDescent="0.2">
      <c r="A953" s="170"/>
      <c r="B953" s="128"/>
      <c r="C953" s="730">
        <f>'General Fund Budget Summary'!A209</f>
        <v>66000</v>
      </c>
      <c r="D953" s="97"/>
      <c r="E953" s="493" t="str">
        <f>'General Fund Budget Summary'!C209</f>
        <v>Other</v>
      </c>
      <c r="F953" s="204"/>
      <c r="G953" s="211"/>
      <c r="H953" s="105"/>
      <c r="I953" s="410"/>
      <c r="J953" s="212">
        <f t="shared" ref="J953:J955" si="1658">I953*G953</f>
        <v>0</v>
      </c>
      <c r="K953" s="211"/>
      <c r="L953" s="248">
        <f t="shared" ref="L953:L958" si="1659">H953</f>
        <v>0</v>
      </c>
      <c r="M953" s="410"/>
      <c r="N953" s="212">
        <f t="shared" ref="N953:N958" si="1660">M953*K953</f>
        <v>0</v>
      </c>
      <c r="O953" s="211"/>
      <c r="P953" s="248"/>
      <c r="Q953" s="410"/>
      <c r="R953" s="212">
        <f t="shared" ref="R953:R958" si="1661">Q953*O953</f>
        <v>0</v>
      </c>
      <c r="S953" s="211">
        <v>1</v>
      </c>
      <c r="T953" s="248">
        <f t="shared" ref="T953:T958" si="1662">P953</f>
        <v>0</v>
      </c>
      <c r="U953" s="410"/>
      <c r="V953" s="212">
        <f t="shared" ref="V953:V958" si="1663">U953*S953</f>
        <v>0</v>
      </c>
      <c r="W953" s="211"/>
      <c r="X953" s="248"/>
      <c r="Y953" s="410"/>
      <c r="Z953" s="212">
        <f t="shared" ref="Z953:Z958" si="1664">Y953*W953</f>
        <v>0</v>
      </c>
      <c r="AA953" s="211"/>
      <c r="AB953" s="248">
        <f t="shared" ref="AB953:AB958" si="1665">X953</f>
        <v>0</v>
      </c>
      <c r="AC953" s="410"/>
      <c r="AD953" s="212">
        <f t="shared" ref="AD953:AD958" si="1666">AC953*AA953</f>
        <v>0</v>
      </c>
      <c r="AE953" s="211">
        <v>1</v>
      </c>
      <c r="AF953" s="248">
        <f t="shared" ref="AF953:AF958" si="1667">AB953</f>
        <v>0</v>
      </c>
      <c r="AG953" s="410"/>
      <c r="AH953" s="212">
        <f t="shared" ref="AH953:AH958" si="1668">AG953*AE953</f>
        <v>0</v>
      </c>
      <c r="AI953" s="211"/>
      <c r="AJ953" s="248">
        <f t="shared" ref="AJ953:AJ958" si="1669">AF953</f>
        <v>0</v>
      </c>
      <c r="AK953" s="410"/>
      <c r="AL953" s="212">
        <f t="shared" ref="AL953:AL958" si="1670">AK953*AI953</f>
        <v>0</v>
      </c>
      <c r="AM953" s="211"/>
      <c r="AN953" s="248">
        <f t="shared" ref="AN953:AN958" si="1671">AJ953</f>
        <v>0</v>
      </c>
      <c r="AO953" s="410"/>
      <c r="AP953" s="212">
        <f t="shared" ref="AP953:AP958" si="1672">AO953*AM953</f>
        <v>0</v>
      </c>
      <c r="AQ953" s="211">
        <v>1</v>
      </c>
      <c r="AR953" s="248">
        <f t="shared" ref="AR953:AR958" si="1673">AN953</f>
        <v>0</v>
      </c>
      <c r="AS953" s="410"/>
      <c r="AT953" s="212">
        <f t="shared" ref="AT953:AT958" si="1674">AS953*AQ953</f>
        <v>0</v>
      </c>
      <c r="AU953" s="211"/>
      <c r="AV953" s="248">
        <f t="shared" ref="AV953:AV958" si="1675">AR953</f>
        <v>0</v>
      </c>
      <c r="AW953" s="410"/>
      <c r="AX953" s="212">
        <f t="shared" ref="AX953:AX958" si="1676">AW953*AU953</f>
        <v>0</v>
      </c>
      <c r="AY953" s="211"/>
      <c r="AZ953" s="248">
        <f t="shared" ref="AZ953:AZ958" si="1677">AV953</f>
        <v>0</v>
      </c>
      <c r="BA953" s="410"/>
      <c r="BB953" s="260">
        <f t="shared" ref="BB953:BB958" si="1678">BA953*AY953</f>
        <v>0</v>
      </c>
      <c r="BC953" s="94"/>
      <c r="BD953" s="587">
        <v>0</v>
      </c>
      <c r="BE953" s="588"/>
      <c r="BF953" s="587">
        <v>0</v>
      </c>
      <c r="BG953" s="588"/>
      <c r="BH953" s="587">
        <v>0</v>
      </c>
      <c r="BI953" s="588"/>
      <c r="BJ953" s="587">
        <f t="shared" ref="BJ953" si="1679">SUM(BF953,BH953)</f>
        <v>0</v>
      </c>
      <c r="BK953" s="588"/>
      <c r="BL953" s="587">
        <v>0</v>
      </c>
      <c r="BM953" s="127"/>
      <c r="BN953" s="587">
        <v>138</v>
      </c>
    </row>
    <row r="954" spans="1:68" s="409" customFormat="1" x14ac:dyDescent="0.2">
      <c r="A954" s="170"/>
      <c r="B954" s="128"/>
      <c r="C954" s="95"/>
      <c r="D954" s="42"/>
      <c r="E954" s="100"/>
      <c r="F954" s="589"/>
      <c r="G954" s="590"/>
      <c r="H954" s="105"/>
      <c r="I954" s="592"/>
      <c r="J954" s="212">
        <f t="shared" si="1658"/>
        <v>0</v>
      </c>
      <c r="K954" s="590"/>
      <c r="L954" s="594">
        <f t="shared" si="1659"/>
        <v>0</v>
      </c>
      <c r="M954" s="592"/>
      <c r="N954" s="593">
        <f t="shared" si="1660"/>
        <v>0</v>
      </c>
      <c r="O954" s="590"/>
      <c r="P954" s="594"/>
      <c r="Q954" s="592"/>
      <c r="R954" s="593">
        <f t="shared" si="1661"/>
        <v>0</v>
      </c>
      <c r="S954" s="590"/>
      <c r="T954" s="594">
        <f t="shared" si="1662"/>
        <v>0</v>
      </c>
      <c r="U954" s="592"/>
      <c r="V954" s="593">
        <f t="shared" si="1663"/>
        <v>0</v>
      </c>
      <c r="W954" s="590"/>
      <c r="X954" s="594"/>
      <c r="Y954" s="592"/>
      <c r="Z954" s="593">
        <f t="shared" si="1664"/>
        <v>0</v>
      </c>
      <c r="AA954" s="590"/>
      <c r="AB954" s="594">
        <f t="shared" si="1665"/>
        <v>0</v>
      </c>
      <c r="AC954" s="592"/>
      <c r="AD954" s="593">
        <f t="shared" si="1666"/>
        <v>0</v>
      </c>
      <c r="AE954" s="590"/>
      <c r="AF954" s="594">
        <f t="shared" si="1667"/>
        <v>0</v>
      </c>
      <c r="AG954" s="592"/>
      <c r="AH954" s="593">
        <f t="shared" si="1668"/>
        <v>0</v>
      </c>
      <c r="AI954" s="590"/>
      <c r="AJ954" s="594">
        <f t="shared" si="1669"/>
        <v>0</v>
      </c>
      <c r="AK954" s="592"/>
      <c r="AL954" s="593">
        <f t="shared" si="1670"/>
        <v>0</v>
      </c>
      <c r="AM954" s="590"/>
      <c r="AN954" s="594">
        <f t="shared" si="1671"/>
        <v>0</v>
      </c>
      <c r="AO954" s="592"/>
      <c r="AP954" s="593">
        <f t="shared" si="1672"/>
        <v>0</v>
      </c>
      <c r="AQ954" s="590"/>
      <c r="AR954" s="594">
        <f t="shared" si="1673"/>
        <v>0</v>
      </c>
      <c r="AS954" s="592"/>
      <c r="AT954" s="593">
        <f t="shared" si="1674"/>
        <v>0</v>
      </c>
      <c r="AU954" s="590"/>
      <c r="AV954" s="594">
        <f t="shared" si="1675"/>
        <v>0</v>
      </c>
      <c r="AW954" s="592"/>
      <c r="AX954" s="593">
        <f t="shared" si="1676"/>
        <v>0</v>
      </c>
      <c r="AY954" s="590"/>
      <c r="AZ954" s="594">
        <f t="shared" si="1677"/>
        <v>0</v>
      </c>
      <c r="BA954" s="592"/>
      <c r="BB954" s="595">
        <f t="shared" si="1678"/>
        <v>0</v>
      </c>
      <c r="BC954" s="94"/>
      <c r="BD954" s="596"/>
      <c r="BE954" s="596"/>
      <c r="BF954" s="596"/>
      <c r="BG954" s="596"/>
      <c r="BH954" s="596"/>
      <c r="BI954" s="596"/>
      <c r="BJ954" s="596"/>
      <c r="BK954" s="596"/>
      <c r="BL954" s="596">
        <v>0</v>
      </c>
      <c r="BM954" s="127"/>
      <c r="BN954" s="596"/>
    </row>
    <row r="955" spans="1:68" s="409" customFormat="1" x14ac:dyDescent="0.2">
      <c r="A955" s="170"/>
      <c r="B955" s="128"/>
      <c r="C955" s="95"/>
      <c r="D955" s="42"/>
      <c r="E955" s="100"/>
      <c r="F955" s="412"/>
      <c r="G955" s="213"/>
      <c r="H955" s="106"/>
      <c r="I955" s="411"/>
      <c r="J955" s="212">
        <f t="shared" si="1658"/>
        <v>0</v>
      </c>
      <c r="K955" s="213">
        <v>1</v>
      </c>
      <c r="L955" s="106" t="s">
        <v>36</v>
      </c>
      <c r="M955" s="411"/>
      <c r="N955" s="214">
        <f t="shared" si="1660"/>
        <v>0</v>
      </c>
      <c r="O955" s="213">
        <v>1</v>
      </c>
      <c r="P955" s="106" t="s">
        <v>36</v>
      </c>
      <c r="Q955" s="411"/>
      <c r="R955" s="214">
        <f t="shared" si="1661"/>
        <v>0</v>
      </c>
      <c r="S955" s="213">
        <v>1</v>
      </c>
      <c r="T955" s="106" t="s">
        <v>36</v>
      </c>
      <c r="U955" s="411"/>
      <c r="V955" s="214">
        <f t="shared" si="1663"/>
        <v>0</v>
      </c>
      <c r="W955" s="213">
        <v>1</v>
      </c>
      <c r="X955" s="106" t="s">
        <v>36</v>
      </c>
      <c r="Y955" s="411"/>
      <c r="Z955" s="214">
        <f t="shared" si="1664"/>
        <v>0</v>
      </c>
      <c r="AA955" s="213">
        <v>1</v>
      </c>
      <c r="AB955" s="106" t="s">
        <v>36</v>
      </c>
      <c r="AC955" s="411"/>
      <c r="AD955" s="214">
        <f t="shared" si="1666"/>
        <v>0</v>
      </c>
      <c r="AE955" s="213">
        <v>1</v>
      </c>
      <c r="AF955" s="106" t="s">
        <v>36</v>
      </c>
      <c r="AG955" s="411"/>
      <c r="AH955" s="214">
        <f t="shared" si="1668"/>
        <v>0</v>
      </c>
      <c r="AI955" s="213">
        <v>1</v>
      </c>
      <c r="AJ955" s="106" t="s">
        <v>36</v>
      </c>
      <c r="AK955" s="411"/>
      <c r="AL955" s="214">
        <f t="shared" si="1670"/>
        <v>0</v>
      </c>
      <c r="AM955" s="213">
        <v>1</v>
      </c>
      <c r="AN955" s="106" t="s">
        <v>36</v>
      </c>
      <c r="AO955" s="411"/>
      <c r="AP955" s="214">
        <f t="shared" si="1672"/>
        <v>0</v>
      </c>
      <c r="AQ955" s="213">
        <v>1</v>
      </c>
      <c r="AR955" s="106" t="s">
        <v>36</v>
      </c>
      <c r="AS955" s="411"/>
      <c r="AT955" s="214">
        <f t="shared" si="1674"/>
        <v>0</v>
      </c>
      <c r="AU955" s="213">
        <v>1</v>
      </c>
      <c r="AV955" s="106" t="s">
        <v>36</v>
      </c>
      <c r="AW955" s="411"/>
      <c r="AX955" s="214">
        <f t="shared" si="1676"/>
        <v>0</v>
      </c>
      <c r="AY955" s="213">
        <v>1</v>
      </c>
      <c r="AZ955" s="106" t="s">
        <v>36</v>
      </c>
      <c r="BA955" s="411"/>
      <c r="BB955" s="214">
        <f t="shared" si="1678"/>
        <v>0</v>
      </c>
      <c r="BC955" s="94"/>
      <c r="BD955" s="596"/>
      <c r="BE955" s="596"/>
      <c r="BF955" s="596">
        <v>0</v>
      </c>
      <c r="BG955" s="596"/>
      <c r="BH955" s="596">
        <v>0</v>
      </c>
      <c r="BI955" s="596"/>
      <c r="BJ955" s="596">
        <v>0</v>
      </c>
      <c r="BK955" s="596"/>
      <c r="BL955" s="596">
        <v>0</v>
      </c>
      <c r="BM955" s="127"/>
      <c r="BN955" s="596"/>
    </row>
    <row r="956" spans="1:68" s="409" customFormat="1" x14ac:dyDescent="0.2">
      <c r="A956" s="170"/>
      <c r="B956" s="128"/>
      <c r="C956" s="95"/>
      <c r="D956" s="42"/>
      <c r="E956" s="100"/>
      <c r="F956" s="412"/>
      <c r="G956" s="213"/>
      <c r="H956" s="106"/>
      <c r="I956" s="411"/>
      <c r="J956" s="214">
        <f t="shared" ref="J956:J958" si="1680">I956*G956</f>
        <v>0</v>
      </c>
      <c r="K956" s="213"/>
      <c r="L956" s="249">
        <f t="shared" si="1659"/>
        <v>0</v>
      </c>
      <c r="M956" s="411"/>
      <c r="N956" s="214">
        <f t="shared" si="1660"/>
        <v>0</v>
      </c>
      <c r="O956" s="213"/>
      <c r="P956" s="249"/>
      <c r="Q956" s="411"/>
      <c r="R956" s="214">
        <f t="shared" si="1661"/>
        <v>0</v>
      </c>
      <c r="S956" s="213"/>
      <c r="T956" s="249">
        <f t="shared" si="1662"/>
        <v>0</v>
      </c>
      <c r="U956" s="411"/>
      <c r="V956" s="214">
        <f t="shared" si="1663"/>
        <v>0</v>
      </c>
      <c r="W956" s="213"/>
      <c r="X956" s="249"/>
      <c r="Y956" s="411"/>
      <c r="Z956" s="214">
        <f t="shared" si="1664"/>
        <v>0</v>
      </c>
      <c r="AA956" s="213"/>
      <c r="AB956" s="249">
        <f t="shared" si="1665"/>
        <v>0</v>
      </c>
      <c r="AC956" s="411"/>
      <c r="AD956" s="214">
        <f t="shared" si="1666"/>
        <v>0</v>
      </c>
      <c r="AE956" s="213"/>
      <c r="AF956" s="249">
        <f t="shared" si="1667"/>
        <v>0</v>
      </c>
      <c r="AG956" s="411"/>
      <c r="AH956" s="214">
        <f t="shared" si="1668"/>
        <v>0</v>
      </c>
      <c r="AI956" s="213"/>
      <c r="AJ956" s="249">
        <f t="shared" si="1669"/>
        <v>0</v>
      </c>
      <c r="AK956" s="411"/>
      <c r="AL956" s="214">
        <f t="shared" si="1670"/>
        <v>0</v>
      </c>
      <c r="AM956" s="213"/>
      <c r="AN956" s="249">
        <f t="shared" si="1671"/>
        <v>0</v>
      </c>
      <c r="AO956" s="411"/>
      <c r="AP956" s="214">
        <f t="shared" si="1672"/>
        <v>0</v>
      </c>
      <c r="AQ956" s="213"/>
      <c r="AR956" s="249">
        <f t="shared" si="1673"/>
        <v>0</v>
      </c>
      <c r="AS956" s="411"/>
      <c r="AT956" s="214">
        <f t="shared" si="1674"/>
        <v>0</v>
      </c>
      <c r="AU956" s="213"/>
      <c r="AV956" s="249">
        <f t="shared" si="1675"/>
        <v>0</v>
      </c>
      <c r="AW956" s="411"/>
      <c r="AX956" s="214">
        <f t="shared" si="1676"/>
        <v>0</v>
      </c>
      <c r="AY956" s="213"/>
      <c r="AZ956" s="249">
        <f t="shared" si="1677"/>
        <v>0</v>
      </c>
      <c r="BA956" s="411"/>
      <c r="BB956" s="261">
        <f t="shared" si="1678"/>
        <v>0</v>
      </c>
      <c r="BC956" s="94"/>
      <c r="BD956" s="596">
        <f t="shared" ref="BD956:BD958" si="1681">SUM(BB956,AX956,AT956,AP956,AL956,AH956,AD956,Z956,R956,N956,J956,V956,)</f>
        <v>0</v>
      </c>
      <c r="BE956" s="596"/>
      <c r="BF956" s="596">
        <v>0</v>
      </c>
      <c r="BG956" s="596"/>
      <c r="BH956" s="596">
        <v>0</v>
      </c>
      <c r="BI956" s="596"/>
      <c r="BJ956" s="596">
        <v>0</v>
      </c>
      <c r="BK956" s="596"/>
      <c r="BL956" s="596">
        <v>0</v>
      </c>
      <c r="BM956" s="127"/>
      <c r="BN956" s="596"/>
    </row>
    <row r="957" spans="1:68" s="409" customFormat="1" x14ac:dyDescent="0.2">
      <c r="A957" s="170"/>
      <c r="B957" s="128"/>
      <c r="C957" s="95"/>
      <c r="D957" s="42"/>
      <c r="E957" s="100"/>
      <c r="F957" s="412"/>
      <c r="G957" s="213"/>
      <c r="H957" s="106"/>
      <c r="I957" s="411"/>
      <c r="J957" s="214">
        <f t="shared" si="1680"/>
        <v>0</v>
      </c>
      <c r="K957" s="213"/>
      <c r="L957" s="249">
        <f t="shared" si="1659"/>
        <v>0</v>
      </c>
      <c r="M957" s="411"/>
      <c r="N957" s="214">
        <f t="shared" si="1660"/>
        <v>0</v>
      </c>
      <c r="O957" s="213"/>
      <c r="P957" s="249"/>
      <c r="Q957" s="411"/>
      <c r="R957" s="214">
        <f t="shared" si="1661"/>
        <v>0</v>
      </c>
      <c r="S957" s="213"/>
      <c r="T957" s="249">
        <f t="shared" si="1662"/>
        <v>0</v>
      </c>
      <c r="U957" s="411"/>
      <c r="V957" s="214">
        <f t="shared" si="1663"/>
        <v>0</v>
      </c>
      <c r="W957" s="213"/>
      <c r="X957" s="249"/>
      <c r="Y957" s="411"/>
      <c r="Z957" s="214">
        <f t="shared" si="1664"/>
        <v>0</v>
      </c>
      <c r="AA957" s="213"/>
      <c r="AB957" s="249">
        <f t="shared" si="1665"/>
        <v>0</v>
      </c>
      <c r="AC957" s="411"/>
      <c r="AD957" s="214">
        <f t="shared" si="1666"/>
        <v>0</v>
      </c>
      <c r="AE957" s="213"/>
      <c r="AF957" s="249">
        <f t="shared" si="1667"/>
        <v>0</v>
      </c>
      <c r="AG957" s="411"/>
      <c r="AH957" s="214">
        <f t="shared" si="1668"/>
        <v>0</v>
      </c>
      <c r="AI957" s="213"/>
      <c r="AJ957" s="249">
        <f t="shared" si="1669"/>
        <v>0</v>
      </c>
      <c r="AK957" s="411"/>
      <c r="AL957" s="214">
        <f t="shared" si="1670"/>
        <v>0</v>
      </c>
      <c r="AM957" s="213"/>
      <c r="AN957" s="249">
        <f t="shared" si="1671"/>
        <v>0</v>
      </c>
      <c r="AO957" s="411"/>
      <c r="AP957" s="214">
        <f t="shared" si="1672"/>
        <v>0</v>
      </c>
      <c r="AQ957" s="213"/>
      <c r="AR957" s="249">
        <f t="shared" si="1673"/>
        <v>0</v>
      </c>
      <c r="AS957" s="411"/>
      <c r="AT957" s="214">
        <f t="shared" si="1674"/>
        <v>0</v>
      </c>
      <c r="AU957" s="213"/>
      <c r="AV957" s="249">
        <f t="shared" si="1675"/>
        <v>0</v>
      </c>
      <c r="AW957" s="411"/>
      <c r="AX957" s="214">
        <f t="shared" si="1676"/>
        <v>0</v>
      </c>
      <c r="AY957" s="213"/>
      <c r="AZ957" s="249">
        <f t="shared" si="1677"/>
        <v>0</v>
      </c>
      <c r="BA957" s="411"/>
      <c r="BB957" s="261">
        <f t="shared" si="1678"/>
        <v>0</v>
      </c>
      <c r="BC957" s="94"/>
      <c r="BD957" s="596">
        <f t="shared" si="1681"/>
        <v>0</v>
      </c>
      <c r="BE957" s="596"/>
      <c r="BF957" s="596">
        <v>0</v>
      </c>
      <c r="BG957" s="596"/>
      <c r="BH957" s="596">
        <v>0</v>
      </c>
      <c r="BI957" s="596"/>
      <c r="BJ957" s="596">
        <v>0</v>
      </c>
      <c r="BK957" s="596"/>
      <c r="BL957" s="596">
        <v>0</v>
      </c>
      <c r="BM957" s="127"/>
      <c r="BN957" s="596"/>
    </row>
    <row r="958" spans="1:68" s="409" customFormat="1" x14ac:dyDescent="0.2">
      <c r="A958" s="170"/>
      <c r="B958" s="128"/>
      <c r="C958" s="95"/>
      <c r="D958" s="42"/>
      <c r="E958" s="100"/>
      <c r="F958" s="412"/>
      <c r="G958" s="213"/>
      <c r="H958" s="106"/>
      <c r="I958" s="411"/>
      <c r="J958" s="214">
        <f t="shared" si="1680"/>
        <v>0</v>
      </c>
      <c r="K958" s="213"/>
      <c r="L958" s="249">
        <f t="shared" si="1659"/>
        <v>0</v>
      </c>
      <c r="M958" s="411"/>
      <c r="N958" s="214">
        <f t="shared" si="1660"/>
        <v>0</v>
      </c>
      <c r="O958" s="213"/>
      <c r="P958" s="249"/>
      <c r="Q958" s="411"/>
      <c r="R958" s="214">
        <f t="shared" si="1661"/>
        <v>0</v>
      </c>
      <c r="S958" s="213"/>
      <c r="T958" s="249">
        <f t="shared" si="1662"/>
        <v>0</v>
      </c>
      <c r="U958" s="411"/>
      <c r="V958" s="214">
        <f t="shared" si="1663"/>
        <v>0</v>
      </c>
      <c r="W958" s="213"/>
      <c r="X958" s="249"/>
      <c r="Y958" s="411"/>
      <c r="Z958" s="214">
        <f t="shared" si="1664"/>
        <v>0</v>
      </c>
      <c r="AA958" s="213"/>
      <c r="AB958" s="249">
        <f t="shared" si="1665"/>
        <v>0</v>
      </c>
      <c r="AC958" s="411"/>
      <c r="AD958" s="214">
        <f t="shared" si="1666"/>
        <v>0</v>
      </c>
      <c r="AE958" s="213"/>
      <c r="AF958" s="249">
        <f t="shared" si="1667"/>
        <v>0</v>
      </c>
      <c r="AG958" s="411"/>
      <c r="AH958" s="214">
        <f t="shared" si="1668"/>
        <v>0</v>
      </c>
      <c r="AI958" s="213"/>
      <c r="AJ958" s="249">
        <f t="shared" si="1669"/>
        <v>0</v>
      </c>
      <c r="AK958" s="411"/>
      <c r="AL958" s="214">
        <f t="shared" si="1670"/>
        <v>0</v>
      </c>
      <c r="AM958" s="213"/>
      <c r="AN958" s="249">
        <f t="shared" si="1671"/>
        <v>0</v>
      </c>
      <c r="AO958" s="411"/>
      <c r="AP958" s="214">
        <f t="shared" si="1672"/>
        <v>0</v>
      </c>
      <c r="AQ958" s="213"/>
      <c r="AR958" s="249">
        <f t="shared" si="1673"/>
        <v>0</v>
      </c>
      <c r="AS958" s="411"/>
      <c r="AT958" s="214">
        <f t="shared" si="1674"/>
        <v>0</v>
      </c>
      <c r="AU958" s="213"/>
      <c r="AV958" s="249">
        <f t="shared" si="1675"/>
        <v>0</v>
      </c>
      <c r="AW958" s="411"/>
      <c r="AX958" s="214">
        <f t="shared" si="1676"/>
        <v>0</v>
      </c>
      <c r="AY958" s="213"/>
      <c r="AZ958" s="249">
        <f t="shared" si="1677"/>
        <v>0</v>
      </c>
      <c r="BA958" s="411"/>
      <c r="BB958" s="261">
        <f t="shared" si="1678"/>
        <v>0</v>
      </c>
      <c r="BC958" s="94"/>
      <c r="BD958" s="596">
        <f t="shared" si="1681"/>
        <v>0</v>
      </c>
      <c r="BE958" s="596"/>
      <c r="BF958" s="596">
        <v>0</v>
      </c>
      <c r="BG958" s="596"/>
      <c r="BH958" s="596">
        <v>0</v>
      </c>
      <c r="BI958" s="596"/>
      <c r="BJ958" s="596">
        <v>0</v>
      </c>
      <c r="BK958" s="596"/>
      <c r="BL958" s="596">
        <v>0</v>
      </c>
      <c r="BM958" s="127"/>
      <c r="BN958" s="596"/>
    </row>
    <row r="959" spans="1:68" s="409" customFormat="1" x14ac:dyDescent="0.2">
      <c r="A959" s="170"/>
      <c r="B959" s="128"/>
      <c r="C959" s="96"/>
      <c r="D959" s="43"/>
      <c r="E959" s="101"/>
      <c r="F959" s="102"/>
      <c r="G959" s="215"/>
      <c r="H959" s="103"/>
      <c r="I959" s="104" t="s">
        <v>132</v>
      </c>
      <c r="J959" s="214">
        <f>SUM(J953:J958)</f>
        <v>0</v>
      </c>
      <c r="K959" s="215"/>
      <c r="L959" s="103"/>
      <c r="M959" s="104" t="s">
        <v>118</v>
      </c>
      <c r="N959" s="214">
        <f>SUM(N953:N958)</f>
        <v>0</v>
      </c>
      <c r="O959" s="215"/>
      <c r="P959" s="103"/>
      <c r="Q959" s="104" t="s">
        <v>119</v>
      </c>
      <c r="R959" s="214">
        <f>SUM(R953:R958)</f>
        <v>0</v>
      </c>
      <c r="S959" s="215"/>
      <c r="T959" s="103"/>
      <c r="U959" s="104" t="s">
        <v>120</v>
      </c>
      <c r="V959" s="214">
        <f>SUM(V953:V958)</f>
        <v>0</v>
      </c>
      <c r="W959" s="215"/>
      <c r="X959" s="103"/>
      <c r="Y959" s="104" t="s">
        <v>121</v>
      </c>
      <c r="Z959" s="214">
        <f>SUM(Z953:Z958)</f>
        <v>0</v>
      </c>
      <c r="AA959" s="215"/>
      <c r="AB959" s="103"/>
      <c r="AC959" s="104" t="s">
        <v>122</v>
      </c>
      <c r="AD959" s="214">
        <f>SUM(AD953:AD958)</f>
        <v>0</v>
      </c>
      <c r="AE959" s="215"/>
      <c r="AF959" s="103"/>
      <c r="AG959" s="104" t="s">
        <v>123</v>
      </c>
      <c r="AH959" s="214">
        <f>SUM(AH953:AH958)</f>
        <v>0</v>
      </c>
      <c r="AI959" s="215"/>
      <c r="AJ959" s="103"/>
      <c r="AK959" s="104" t="s">
        <v>124</v>
      </c>
      <c r="AL959" s="214">
        <f>SUM(AL953:AL958)</f>
        <v>0</v>
      </c>
      <c r="AM959" s="215"/>
      <c r="AN959" s="103"/>
      <c r="AO959" s="104" t="s">
        <v>125</v>
      </c>
      <c r="AP959" s="214">
        <f>SUM(AP953:AP958)</f>
        <v>0</v>
      </c>
      <c r="AQ959" s="215"/>
      <c r="AR959" s="103"/>
      <c r="AS959" s="104" t="s">
        <v>126</v>
      </c>
      <c r="AT959" s="214">
        <f>SUM(AT953:AT958)</f>
        <v>0</v>
      </c>
      <c r="AU959" s="215"/>
      <c r="AV959" s="103"/>
      <c r="AW959" s="104" t="s">
        <v>127</v>
      </c>
      <c r="AX959" s="214">
        <f>SUM(AX953:AX958)</f>
        <v>0</v>
      </c>
      <c r="AY959" s="215"/>
      <c r="AZ959" s="103"/>
      <c r="BA959" s="104" t="s">
        <v>128</v>
      </c>
      <c r="BB959" s="261">
        <f>SUM(BB953:BB958)</f>
        <v>0</v>
      </c>
      <c r="BC959" s="94"/>
      <c r="BD959" s="93">
        <f>SUM(BD953:BD958)</f>
        <v>0</v>
      </c>
      <c r="BE959" s="92"/>
      <c r="BF959" s="93">
        <f>SUM(BF955:BF958)</f>
        <v>0</v>
      </c>
      <c r="BG959" s="92"/>
      <c r="BH959" s="93">
        <f>SUM(BH955:BH958)</f>
        <v>0</v>
      </c>
      <c r="BI959" s="92"/>
      <c r="BJ959" s="93">
        <f t="shared" ref="BJ959" si="1682">SUM(BJ953:BJ958)</f>
        <v>0</v>
      </c>
      <c r="BK959" s="92"/>
      <c r="BL959" s="93">
        <v>0</v>
      </c>
      <c r="BM959" s="127"/>
      <c r="BN959" s="93">
        <f>SUM(BN953:BN958)</f>
        <v>138</v>
      </c>
    </row>
    <row r="960" spans="1:68" s="27" customFormat="1" ht="5.0999999999999996" customHeight="1" x14ac:dyDescent="0.2">
      <c r="A960" s="170"/>
      <c r="B960" s="128"/>
      <c r="C960" s="32"/>
      <c r="F960" s="51"/>
      <c r="G960" s="226"/>
      <c r="H960" s="52"/>
      <c r="I960" s="154"/>
      <c r="J960" s="227"/>
      <c r="K960" s="226"/>
      <c r="L960" s="52"/>
      <c r="M960" s="154"/>
      <c r="N960" s="227"/>
      <c r="O960" s="226"/>
      <c r="P960" s="52"/>
      <c r="Q960" s="154"/>
      <c r="R960" s="227"/>
      <c r="S960" s="226"/>
      <c r="T960" s="52"/>
      <c r="U960" s="154"/>
      <c r="V960" s="227"/>
      <c r="W960" s="226"/>
      <c r="X960" s="52"/>
      <c r="Y960" s="154"/>
      <c r="Z960" s="227"/>
      <c r="AA960" s="226"/>
      <c r="AB960" s="52"/>
      <c r="AC960" s="154"/>
      <c r="AD960" s="227"/>
      <c r="AE960" s="226"/>
      <c r="AF960" s="52"/>
      <c r="AG960" s="154"/>
      <c r="AH960" s="227"/>
      <c r="AI960" s="226"/>
      <c r="AJ960" s="52"/>
      <c r="AK960" s="154"/>
      <c r="AL960" s="227"/>
      <c r="AM960" s="226"/>
      <c r="AN960" s="52"/>
      <c r="AO960" s="154"/>
      <c r="AP960" s="227"/>
      <c r="AQ960" s="226"/>
      <c r="AR960" s="52"/>
      <c r="AS960" s="154"/>
      <c r="AT960" s="227"/>
      <c r="AU960" s="226"/>
      <c r="AV960" s="52"/>
      <c r="AW960" s="154"/>
      <c r="AX960" s="227"/>
      <c r="AY960" s="226"/>
      <c r="AZ960" s="52"/>
      <c r="BA960" s="154"/>
      <c r="BB960" s="267"/>
      <c r="BC960" s="34"/>
      <c r="BD960" s="608"/>
      <c r="BE960" s="608"/>
      <c r="BF960" s="608"/>
      <c r="BG960" s="608"/>
      <c r="BH960" s="608"/>
      <c r="BI960" s="608"/>
      <c r="BJ960" s="608"/>
      <c r="BK960" s="608"/>
      <c r="BL960" s="608"/>
      <c r="BM960" s="131"/>
      <c r="BN960" s="608"/>
    </row>
    <row r="961" spans="1:68" s="116" customFormat="1" ht="12.75" customHeight="1" x14ac:dyDescent="0.25">
      <c r="A961" s="171"/>
      <c r="B961" s="129"/>
      <c r="C961" s="113"/>
      <c r="D961" s="114"/>
      <c r="E961" s="114"/>
      <c r="F961" s="238" t="s">
        <v>237</v>
      </c>
      <c r="G961" s="216"/>
      <c r="H961" s="115"/>
      <c r="I961" s="56"/>
      <c r="J961" s="441">
        <f>SUM(J959,J943,J951)</f>
        <v>11970</v>
      </c>
      <c r="K961" s="216"/>
      <c r="L961" s="115"/>
      <c r="M961" s="56"/>
      <c r="N961" s="441">
        <f>SUM(N959,N943,N951)</f>
        <v>501</v>
      </c>
      <c r="O961" s="216"/>
      <c r="P961" s="115"/>
      <c r="Q961" s="56"/>
      <c r="R961" s="441">
        <f>SUM(R959,R943,R951)</f>
        <v>501</v>
      </c>
      <c r="S961" s="216"/>
      <c r="T961" s="115"/>
      <c r="U961" s="56"/>
      <c r="V961" s="441">
        <f>SUM(V959,V943,V951)</f>
        <v>501</v>
      </c>
      <c r="W961" s="216"/>
      <c r="X961" s="115"/>
      <c r="Y961" s="56"/>
      <c r="Z961" s="441">
        <f>SUM(Z959,Z943,Z951)</f>
        <v>501</v>
      </c>
      <c r="AA961" s="216"/>
      <c r="AB961" s="115"/>
      <c r="AC961" s="56"/>
      <c r="AD961" s="441">
        <f>SUM(AD959,AD943,AD951)</f>
        <v>501</v>
      </c>
      <c r="AE961" s="216"/>
      <c r="AF961" s="115"/>
      <c r="AG961" s="56"/>
      <c r="AH961" s="441">
        <f>SUM(AH959,AH943,AH951)</f>
        <v>501</v>
      </c>
      <c r="AI961" s="216"/>
      <c r="AJ961" s="115"/>
      <c r="AK961" s="56"/>
      <c r="AL961" s="441">
        <f>SUM(AL959,AL943,AL951)</f>
        <v>501</v>
      </c>
      <c r="AM961" s="216"/>
      <c r="AN961" s="115"/>
      <c r="AO961" s="56"/>
      <c r="AP961" s="441">
        <f>SUM(AP959,AP943,AP951)</f>
        <v>501</v>
      </c>
      <c r="AQ961" s="216"/>
      <c r="AR961" s="115"/>
      <c r="AS961" s="56"/>
      <c r="AT961" s="441">
        <f>SUM(AT959,AT943,AT951)</f>
        <v>501</v>
      </c>
      <c r="AU961" s="216"/>
      <c r="AV961" s="115"/>
      <c r="AW961" s="56"/>
      <c r="AX961" s="441">
        <f>SUM(AX959,AX943,AX951)</f>
        <v>501</v>
      </c>
      <c r="AY961" s="216"/>
      <c r="AZ961" s="115"/>
      <c r="BA961" s="56"/>
      <c r="BB961" s="441">
        <f>SUM(BB959,BB943,BB951)</f>
        <v>501</v>
      </c>
      <c r="BC961" s="56"/>
      <c r="BD961" s="440">
        <f t="shared" ref="BD961" si="1683">SUM(BD943,BD951,BD959)</f>
        <v>17481</v>
      </c>
      <c r="BE961" s="440"/>
      <c r="BF961" s="440">
        <f t="shared" ref="BF961:BJ961" si="1684">SUM(BF943,BF951,BF959)</f>
        <v>14018</v>
      </c>
      <c r="BG961" s="440"/>
      <c r="BH961" s="440">
        <f t="shared" si="1684"/>
        <v>17144.599999999999</v>
      </c>
      <c r="BI961" s="440"/>
      <c r="BJ961" s="440">
        <f t="shared" si="1684"/>
        <v>31162.6</v>
      </c>
      <c r="BK961" s="440"/>
      <c r="BL961" s="440">
        <v>35903</v>
      </c>
      <c r="BM961" s="130"/>
      <c r="BN961" s="440">
        <f>SUM(BN959,BN951,BN943)</f>
        <v>32901.409999999996</v>
      </c>
    </row>
    <row r="962" spans="1:68" s="27" customFormat="1" ht="5.0999999999999996" customHeight="1" x14ac:dyDescent="0.2">
      <c r="A962" s="170"/>
      <c r="B962" s="128"/>
      <c r="C962" s="32"/>
      <c r="F962" s="51"/>
      <c r="G962" s="226"/>
      <c r="H962" s="52"/>
      <c r="I962" s="154"/>
      <c r="J962" s="227"/>
      <c r="K962" s="226"/>
      <c r="L962" s="52"/>
      <c r="M962" s="154"/>
      <c r="N962" s="227"/>
      <c r="O962" s="226"/>
      <c r="P962" s="52"/>
      <c r="Q962" s="154"/>
      <c r="R962" s="227"/>
      <c r="S962" s="226"/>
      <c r="T962" s="52"/>
      <c r="U962" s="154"/>
      <c r="V962" s="227"/>
      <c r="W962" s="226"/>
      <c r="X962" s="52"/>
      <c r="Y962" s="154"/>
      <c r="Z962" s="227"/>
      <c r="AA962" s="226"/>
      <c r="AB962" s="52"/>
      <c r="AC962" s="154"/>
      <c r="AD962" s="227"/>
      <c r="AE962" s="226"/>
      <c r="AF962" s="52"/>
      <c r="AG962" s="154"/>
      <c r="AH962" s="227"/>
      <c r="AI962" s="226"/>
      <c r="AJ962" s="52"/>
      <c r="AK962" s="154"/>
      <c r="AL962" s="227"/>
      <c r="AM962" s="226"/>
      <c r="AN962" s="52"/>
      <c r="AO962" s="154"/>
      <c r="AP962" s="227"/>
      <c r="AQ962" s="226"/>
      <c r="AR962" s="52"/>
      <c r="AS962" s="154"/>
      <c r="AT962" s="227"/>
      <c r="AU962" s="226"/>
      <c r="AV962" s="52"/>
      <c r="AW962" s="154"/>
      <c r="AX962" s="227"/>
      <c r="AY962" s="226"/>
      <c r="AZ962" s="52"/>
      <c r="BA962" s="154"/>
      <c r="BB962" s="267"/>
      <c r="BC962" s="34"/>
      <c r="BD962" s="608"/>
      <c r="BE962" s="608"/>
      <c r="BF962" s="608"/>
      <c r="BG962" s="608"/>
      <c r="BH962" s="608"/>
      <c r="BI962" s="608"/>
      <c r="BJ962" s="608"/>
      <c r="BK962" s="608"/>
      <c r="BL962" s="608"/>
      <c r="BM962" s="131"/>
      <c r="BN962" s="608"/>
    </row>
    <row r="963" spans="1:68" s="27" customFormat="1" ht="5.0999999999999996" customHeight="1" x14ac:dyDescent="0.2">
      <c r="A963" s="170"/>
      <c r="B963" s="128"/>
      <c r="C963" s="32"/>
      <c r="F963" s="51"/>
      <c r="G963" s="226"/>
      <c r="H963" s="52"/>
      <c r="I963" s="154"/>
      <c r="J963" s="227"/>
      <c r="K963" s="226"/>
      <c r="L963" s="52"/>
      <c r="M963" s="154"/>
      <c r="N963" s="227"/>
      <c r="O963" s="226"/>
      <c r="P963" s="52"/>
      <c r="Q963" s="154"/>
      <c r="R963" s="227"/>
      <c r="S963" s="226"/>
      <c r="T963" s="52"/>
      <c r="U963" s="154"/>
      <c r="V963" s="227"/>
      <c r="W963" s="226"/>
      <c r="X963" s="52"/>
      <c r="Y963" s="154"/>
      <c r="Z963" s="227"/>
      <c r="AA963" s="226"/>
      <c r="AB963" s="52"/>
      <c r="AC963" s="154"/>
      <c r="AD963" s="227"/>
      <c r="AE963" s="226"/>
      <c r="AF963" s="52"/>
      <c r="AG963" s="154"/>
      <c r="AH963" s="227"/>
      <c r="AI963" s="226"/>
      <c r="AJ963" s="52"/>
      <c r="AK963" s="154"/>
      <c r="AL963" s="227"/>
      <c r="AM963" s="226"/>
      <c r="AN963" s="52"/>
      <c r="AO963" s="154"/>
      <c r="AP963" s="227"/>
      <c r="AQ963" s="226"/>
      <c r="AR963" s="52"/>
      <c r="AS963" s="154"/>
      <c r="AT963" s="227"/>
      <c r="AU963" s="226"/>
      <c r="AV963" s="52"/>
      <c r="AW963" s="154"/>
      <c r="AX963" s="227"/>
      <c r="AY963" s="226"/>
      <c r="AZ963" s="52"/>
      <c r="BA963" s="154"/>
      <c r="BB963" s="267"/>
      <c r="BC963" s="34"/>
      <c r="BD963" s="608"/>
      <c r="BE963" s="608"/>
      <c r="BF963" s="608"/>
      <c r="BG963" s="608"/>
      <c r="BH963" s="608"/>
      <c r="BI963" s="608"/>
      <c r="BJ963" s="608"/>
      <c r="BK963" s="608"/>
      <c r="BL963" s="608"/>
      <c r="BM963" s="131"/>
      <c r="BN963" s="608"/>
    </row>
    <row r="964" spans="1:68" s="409" customFormat="1" ht="12.75" customHeight="1" x14ac:dyDescent="0.2">
      <c r="A964" s="170"/>
      <c r="B964" s="128"/>
      <c r="C964" s="577">
        <f>'General Fund Budget Summary'!A212</f>
        <v>68000</v>
      </c>
      <c r="D964" s="600" t="str">
        <f>'General Fund Budget Summary'!B212</f>
        <v>Park Operations Expense</v>
      </c>
      <c r="E964" s="601"/>
      <c r="F964" s="602"/>
      <c r="G964" s="603"/>
      <c r="H964" s="604"/>
      <c r="I964" s="605"/>
      <c r="J964" s="606"/>
      <c r="K964" s="603"/>
      <c r="L964" s="604"/>
      <c r="M964" s="605"/>
      <c r="N964" s="606"/>
      <c r="O964" s="603"/>
      <c r="P964" s="604"/>
      <c r="Q964" s="605"/>
      <c r="R964" s="606"/>
      <c r="S964" s="603"/>
      <c r="T964" s="604"/>
      <c r="U964" s="605"/>
      <c r="V964" s="606"/>
      <c r="W964" s="603"/>
      <c r="X964" s="604"/>
      <c r="Y964" s="605"/>
      <c r="Z964" s="606"/>
      <c r="AA964" s="603"/>
      <c r="AB964" s="604"/>
      <c r="AC964" s="605"/>
      <c r="AD964" s="606"/>
      <c r="AE964" s="603"/>
      <c r="AF964" s="604"/>
      <c r="AG964" s="605"/>
      <c r="AH964" s="606"/>
      <c r="AI964" s="603"/>
      <c r="AJ964" s="604"/>
      <c r="AK964" s="605"/>
      <c r="AL964" s="606"/>
      <c r="AM964" s="603"/>
      <c r="AN964" s="604"/>
      <c r="AO964" s="605"/>
      <c r="AP964" s="606"/>
      <c r="AQ964" s="603"/>
      <c r="AR964" s="604"/>
      <c r="AS964" s="605"/>
      <c r="AT964" s="606"/>
      <c r="AU964" s="603"/>
      <c r="AV964" s="604"/>
      <c r="AW964" s="605"/>
      <c r="AX964" s="606"/>
      <c r="AY964" s="603"/>
      <c r="AZ964" s="604"/>
      <c r="BA964" s="605"/>
      <c r="BB964" s="607"/>
      <c r="BC964" s="34"/>
      <c r="BD964" s="608"/>
      <c r="BE964" s="608"/>
      <c r="BF964" s="608"/>
      <c r="BG964" s="608"/>
      <c r="BH964" s="608"/>
      <c r="BI964" s="608"/>
      <c r="BJ964" s="608"/>
      <c r="BK964" s="608"/>
      <c r="BL964" s="608"/>
      <c r="BM964" s="131"/>
      <c r="BN964" s="608"/>
    </row>
    <row r="965" spans="1:68" s="27" customFormat="1" ht="5.0999999999999996" customHeight="1" x14ac:dyDescent="0.2">
      <c r="A965" s="170"/>
      <c r="B965" s="128"/>
      <c r="C965" s="32"/>
      <c r="F965" s="51"/>
      <c r="G965" s="226"/>
      <c r="H965" s="52"/>
      <c r="I965" s="154"/>
      <c r="J965" s="227"/>
      <c r="K965" s="226"/>
      <c r="L965" s="52"/>
      <c r="M965" s="154"/>
      <c r="N965" s="227"/>
      <c r="O965" s="226"/>
      <c r="P965" s="52"/>
      <c r="Q965" s="154"/>
      <c r="R965" s="227"/>
      <c r="S965" s="226"/>
      <c r="T965" s="52"/>
      <c r="U965" s="154"/>
      <c r="V965" s="227"/>
      <c r="W965" s="226"/>
      <c r="X965" s="52"/>
      <c r="Y965" s="154"/>
      <c r="Z965" s="227"/>
      <c r="AA965" s="226"/>
      <c r="AB965" s="52"/>
      <c r="AC965" s="154"/>
      <c r="AD965" s="227"/>
      <c r="AE965" s="226"/>
      <c r="AF965" s="52"/>
      <c r="AG965" s="154"/>
      <c r="AH965" s="227"/>
      <c r="AI965" s="226"/>
      <c r="AJ965" s="52"/>
      <c r="AK965" s="154"/>
      <c r="AL965" s="227"/>
      <c r="AM965" s="226"/>
      <c r="AN965" s="52"/>
      <c r="AO965" s="154"/>
      <c r="AP965" s="227"/>
      <c r="AQ965" s="226"/>
      <c r="AR965" s="52"/>
      <c r="AS965" s="154"/>
      <c r="AT965" s="227"/>
      <c r="AU965" s="226"/>
      <c r="AV965" s="52"/>
      <c r="AW965" s="154"/>
      <c r="AX965" s="227"/>
      <c r="AY965" s="226"/>
      <c r="AZ965" s="52"/>
      <c r="BA965" s="154"/>
      <c r="BB965" s="267"/>
      <c r="BC965" s="34"/>
      <c r="BD965" s="608"/>
      <c r="BE965" s="608"/>
      <c r="BF965" s="608"/>
      <c r="BG965" s="608"/>
      <c r="BH965" s="608"/>
      <c r="BI965" s="608"/>
      <c r="BJ965" s="608"/>
      <c r="BK965" s="608"/>
      <c r="BL965" s="608"/>
      <c r="BM965" s="131"/>
      <c r="BN965" s="608"/>
    </row>
    <row r="966" spans="1:68" s="409" customFormat="1" x14ac:dyDescent="0.2">
      <c r="A966" s="170"/>
      <c r="B966" s="128"/>
      <c r="C966" s="614">
        <f>'General Fund Budget Summary'!A213</f>
        <v>68010</v>
      </c>
      <c r="D966" s="614"/>
      <c r="E966" s="614" t="str">
        <f>'General Fund Budget Summary'!C213</f>
        <v>Park Small Misc Tools/Supplies</v>
      </c>
      <c r="F966" s="616" t="s">
        <v>238</v>
      </c>
      <c r="G966" s="617">
        <v>1</v>
      </c>
      <c r="H966" s="105" t="s">
        <v>106</v>
      </c>
      <c r="I966" s="618">
        <v>3000</v>
      </c>
      <c r="J966" s="619">
        <f>I966*G966</f>
        <v>3000</v>
      </c>
      <c r="K966" s="617"/>
      <c r="L966" s="248" t="str">
        <f>H966</f>
        <v>Parks &amp; Buildings</v>
      </c>
      <c r="M966" s="410"/>
      <c r="N966" s="212">
        <f>M966*K966</f>
        <v>0</v>
      </c>
      <c r="O966" s="211"/>
      <c r="P966" s="248"/>
      <c r="Q966" s="410"/>
      <c r="R966" s="212">
        <f>Q966*O966</f>
        <v>0</v>
      </c>
      <c r="S966" s="211"/>
      <c r="T966" s="248">
        <f>P966</f>
        <v>0</v>
      </c>
      <c r="U966" s="410"/>
      <c r="V966" s="212">
        <f>U966*S966</f>
        <v>0</v>
      </c>
      <c r="W966" s="211"/>
      <c r="X966" s="248"/>
      <c r="Y966" s="410"/>
      <c r="Z966" s="212">
        <f>Y966*W966</f>
        <v>0</v>
      </c>
      <c r="AA966" s="211"/>
      <c r="AB966" s="248">
        <f>X966</f>
        <v>0</v>
      </c>
      <c r="AC966" s="410"/>
      <c r="AD966" s="212">
        <f>AC966*AA966</f>
        <v>0</v>
      </c>
      <c r="AE966" s="211"/>
      <c r="AF966" s="248">
        <f>AB966</f>
        <v>0</v>
      </c>
      <c r="AG966" s="410"/>
      <c r="AH966" s="212">
        <f>AG966*AE966</f>
        <v>0</v>
      </c>
      <c r="AI966" s="211"/>
      <c r="AJ966" s="248">
        <f>AF966</f>
        <v>0</v>
      </c>
      <c r="AK966" s="410"/>
      <c r="AL966" s="212">
        <f>AK966*AI966</f>
        <v>0</v>
      </c>
      <c r="AM966" s="211"/>
      <c r="AN966" s="248">
        <f>AJ966</f>
        <v>0</v>
      </c>
      <c r="AO966" s="410"/>
      <c r="AP966" s="212">
        <f>AO966*AM966</f>
        <v>0</v>
      </c>
      <c r="AQ966" s="211"/>
      <c r="AR966" s="248">
        <f>AN966</f>
        <v>0</v>
      </c>
      <c r="AS966" s="410"/>
      <c r="AT966" s="212">
        <f>AS966*AQ966</f>
        <v>0</v>
      </c>
      <c r="AU966" s="211"/>
      <c r="AV966" s="248">
        <f>AR966</f>
        <v>0</v>
      </c>
      <c r="AW966" s="410"/>
      <c r="AX966" s="212">
        <f>AW966*AU966</f>
        <v>0</v>
      </c>
      <c r="AY966" s="211"/>
      <c r="AZ966" s="248">
        <f>AV966</f>
        <v>0</v>
      </c>
      <c r="BA966" s="618"/>
      <c r="BB966" s="620">
        <f>BA966*AY966</f>
        <v>0</v>
      </c>
      <c r="BC966" s="34"/>
      <c r="BD966" s="621">
        <f>SUM(BB966,AX966,AT966,AP966,AL966,AH966,AD966,Z966,R966,N966,J966,V966,)</f>
        <v>3000</v>
      </c>
      <c r="BE966" s="608"/>
      <c r="BF966" s="621">
        <v>7821.84</v>
      </c>
      <c r="BG966" s="608"/>
      <c r="BH966" s="621"/>
      <c r="BI966" s="608"/>
      <c r="BJ966" s="621">
        <f>SUM(BF966,BH966)</f>
        <v>7821.84</v>
      </c>
      <c r="BK966" s="608"/>
      <c r="BL966" s="621">
        <v>2500</v>
      </c>
      <c r="BM966" s="131"/>
      <c r="BN966" s="621">
        <v>2442.73</v>
      </c>
    </row>
    <row r="967" spans="1:68" s="409" customFormat="1" x14ac:dyDescent="0.2">
      <c r="A967" s="170"/>
      <c r="B967" s="128"/>
      <c r="C967" s="41"/>
      <c r="D967" s="42"/>
      <c r="E967" s="461"/>
      <c r="F967" s="616"/>
      <c r="G967" s="617"/>
      <c r="H967" s="591"/>
      <c r="I967" s="618"/>
      <c r="J967" s="619">
        <f>I967*G967</f>
        <v>0</v>
      </c>
      <c r="K967" s="617"/>
      <c r="L967" s="594">
        <f>H967</f>
        <v>0</v>
      </c>
      <c r="M967" s="592"/>
      <c r="N967" s="593">
        <f>M967*K967</f>
        <v>0</v>
      </c>
      <c r="O967" s="590"/>
      <c r="P967" s="594"/>
      <c r="Q967" s="592"/>
      <c r="R967" s="593">
        <f>Q967*O967</f>
        <v>0</v>
      </c>
      <c r="S967" s="590"/>
      <c r="T967" s="594">
        <f>P967</f>
        <v>0</v>
      </c>
      <c r="U967" s="592"/>
      <c r="V967" s="593">
        <f>U967*S967</f>
        <v>0</v>
      </c>
      <c r="W967" s="590"/>
      <c r="X967" s="594"/>
      <c r="Y967" s="592"/>
      <c r="Z967" s="593">
        <f>Y967*W967</f>
        <v>0</v>
      </c>
      <c r="AA967" s="590"/>
      <c r="AB967" s="594">
        <f>X967</f>
        <v>0</v>
      </c>
      <c r="AC967" s="592"/>
      <c r="AD967" s="593">
        <f>AC967*AA967</f>
        <v>0</v>
      </c>
      <c r="AE967" s="590"/>
      <c r="AF967" s="594">
        <f>AB967</f>
        <v>0</v>
      </c>
      <c r="AG967" s="592"/>
      <c r="AH967" s="593">
        <f>AG967*AE967</f>
        <v>0</v>
      </c>
      <c r="AI967" s="590"/>
      <c r="AJ967" s="594">
        <f>AF967</f>
        <v>0</v>
      </c>
      <c r="AK967" s="592"/>
      <c r="AL967" s="593">
        <f>AK967*AI967</f>
        <v>0</v>
      </c>
      <c r="AM967" s="590"/>
      <c r="AN967" s="594">
        <f>AJ967</f>
        <v>0</v>
      </c>
      <c r="AO967" s="592"/>
      <c r="AP967" s="593">
        <f>AO967*AM967</f>
        <v>0</v>
      </c>
      <c r="AQ967" s="590"/>
      <c r="AR967" s="594">
        <f>AN967</f>
        <v>0</v>
      </c>
      <c r="AS967" s="592"/>
      <c r="AT967" s="593">
        <f>AS967*AQ967</f>
        <v>0</v>
      </c>
      <c r="AU967" s="590"/>
      <c r="AV967" s="594">
        <f>AR967</f>
        <v>0</v>
      </c>
      <c r="AW967" s="592"/>
      <c r="AX967" s="593">
        <f>AW967*AU967</f>
        <v>0</v>
      </c>
      <c r="AY967" s="590"/>
      <c r="AZ967" s="594">
        <f>AV967</f>
        <v>0</v>
      </c>
      <c r="BA967" s="618"/>
      <c r="BB967" s="620">
        <f>BA967*AY967</f>
        <v>0</v>
      </c>
      <c r="BC967" s="34"/>
      <c r="BD967" s="622">
        <f>SUM(BB967,AX967,AT967,AP967,AL967,AH967,AD967,Z967,R967,N967,J967,V967,)</f>
        <v>0</v>
      </c>
      <c r="BE967" s="623"/>
      <c r="BF967" s="622"/>
      <c r="BG967" s="623"/>
      <c r="BH967" s="622"/>
      <c r="BI967" s="623"/>
      <c r="BJ967" s="622">
        <v>0</v>
      </c>
      <c r="BK967" s="623"/>
      <c r="BL967" s="622">
        <v>0</v>
      </c>
      <c r="BM967" s="131"/>
      <c r="BN967" s="622"/>
    </row>
    <row r="968" spans="1:68" s="409" customFormat="1" x14ac:dyDescent="0.2">
      <c r="A968" s="170"/>
      <c r="B968" s="128"/>
      <c r="C968" s="41"/>
      <c r="D968" s="42"/>
      <c r="E968" s="42"/>
      <c r="F968" s="616"/>
      <c r="G968" s="617"/>
      <c r="H968" s="106"/>
      <c r="I968" s="618"/>
      <c r="J968" s="619">
        <f>I968*G968</f>
        <v>0</v>
      </c>
      <c r="K968" s="617"/>
      <c r="L968" s="249">
        <f>H968</f>
        <v>0</v>
      </c>
      <c r="M968" s="411"/>
      <c r="N968" s="214">
        <f>M968*K968</f>
        <v>0</v>
      </c>
      <c r="O968" s="213"/>
      <c r="P968" s="249"/>
      <c r="Q968" s="411"/>
      <c r="R968" s="214">
        <f>Q968*O968</f>
        <v>0</v>
      </c>
      <c r="S968" s="213"/>
      <c r="T968" s="249">
        <f>P968</f>
        <v>0</v>
      </c>
      <c r="U968" s="411"/>
      <c r="V968" s="214">
        <f>U968*S968</f>
        <v>0</v>
      </c>
      <c r="W968" s="213"/>
      <c r="X968" s="249"/>
      <c r="Y968" s="411"/>
      <c r="Z968" s="214">
        <f>Y968*W968</f>
        <v>0</v>
      </c>
      <c r="AA968" s="213"/>
      <c r="AB968" s="249">
        <f>X968</f>
        <v>0</v>
      </c>
      <c r="AC968" s="411"/>
      <c r="AD968" s="214">
        <f>AC968*AA968</f>
        <v>0</v>
      </c>
      <c r="AE968" s="213"/>
      <c r="AF968" s="249">
        <f>AB968</f>
        <v>0</v>
      </c>
      <c r="AG968" s="411"/>
      <c r="AH968" s="214">
        <f>AG968*AE968</f>
        <v>0</v>
      </c>
      <c r="AI968" s="213"/>
      <c r="AJ968" s="249">
        <f>AF968</f>
        <v>0</v>
      </c>
      <c r="AK968" s="411"/>
      <c r="AL968" s="214">
        <f>AK968*AI968</f>
        <v>0</v>
      </c>
      <c r="AM968" s="213"/>
      <c r="AN968" s="249">
        <f>AJ968</f>
        <v>0</v>
      </c>
      <c r="AO968" s="411"/>
      <c r="AP968" s="214">
        <f>AO968*AM968</f>
        <v>0</v>
      </c>
      <c r="AQ968" s="213"/>
      <c r="AR968" s="249">
        <f>AN968</f>
        <v>0</v>
      </c>
      <c r="AS968" s="411"/>
      <c r="AT968" s="214">
        <f>AS968*AQ968</f>
        <v>0</v>
      </c>
      <c r="AU968" s="213"/>
      <c r="AV968" s="249">
        <f>AR968</f>
        <v>0</v>
      </c>
      <c r="AW968" s="411"/>
      <c r="AX968" s="214">
        <f>AW968*AU968</f>
        <v>0</v>
      </c>
      <c r="AY968" s="213"/>
      <c r="AZ968" s="249">
        <f>AV968</f>
        <v>0</v>
      </c>
      <c r="BA968" s="618"/>
      <c r="BB968" s="620">
        <f>BA968*AY968</f>
        <v>0</v>
      </c>
      <c r="BC968" s="34"/>
      <c r="BD968" s="622">
        <f>SUM(BB968,AX968,AT968,AP968,AL968,AH968,AD968,Z968,R968,N968,J968,V968,)</f>
        <v>0</v>
      </c>
      <c r="BE968" s="623"/>
      <c r="BF968" s="622">
        <v>0</v>
      </c>
      <c r="BG968" s="623"/>
      <c r="BH968" s="622">
        <v>0</v>
      </c>
      <c r="BI968" s="623"/>
      <c r="BJ968" s="622">
        <v>0</v>
      </c>
      <c r="BK968" s="623"/>
      <c r="BL968" s="622">
        <v>0</v>
      </c>
      <c r="BM968" s="131"/>
      <c r="BN968" s="622"/>
    </row>
    <row r="969" spans="1:68" s="409" customFormat="1" x14ac:dyDescent="0.2">
      <c r="A969" s="170"/>
      <c r="B969" s="128"/>
      <c r="C969" s="41"/>
      <c r="D969" s="42"/>
      <c r="E969" s="42"/>
      <c r="F969" s="616"/>
      <c r="G969" s="617"/>
      <c r="H969" s="106"/>
      <c r="I969" s="618"/>
      <c r="J969" s="619">
        <f>G969*I969</f>
        <v>0</v>
      </c>
      <c r="K969" s="617"/>
      <c r="L969" s="249">
        <f>H969</f>
        <v>0</v>
      </c>
      <c r="M969" s="411"/>
      <c r="N969" s="214">
        <f>M969*K969</f>
        <v>0</v>
      </c>
      <c r="O969" s="213"/>
      <c r="P969" s="249"/>
      <c r="Q969" s="411"/>
      <c r="R969" s="214">
        <f>Q969*O969</f>
        <v>0</v>
      </c>
      <c r="S969" s="213"/>
      <c r="T969" s="249">
        <f>P969</f>
        <v>0</v>
      </c>
      <c r="U969" s="411"/>
      <c r="V969" s="214">
        <f>U969*S969</f>
        <v>0</v>
      </c>
      <c r="W969" s="213"/>
      <c r="X969" s="249"/>
      <c r="Y969" s="411"/>
      <c r="Z969" s="214">
        <f>Y969*W969</f>
        <v>0</v>
      </c>
      <c r="AA969" s="213"/>
      <c r="AB969" s="249">
        <f>X969</f>
        <v>0</v>
      </c>
      <c r="AC969" s="411"/>
      <c r="AD969" s="214">
        <f>AC969*AA969</f>
        <v>0</v>
      </c>
      <c r="AE969" s="213"/>
      <c r="AF969" s="249">
        <f>AB969</f>
        <v>0</v>
      </c>
      <c r="AG969" s="411"/>
      <c r="AH969" s="214">
        <f>AG969*AE969</f>
        <v>0</v>
      </c>
      <c r="AI969" s="213"/>
      <c r="AJ969" s="249">
        <f>AF969</f>
        <v>0</v>
      </c>
      <c r="AK969" s="411"/>
      <c r="AL969" s="214">
        <f>AK969*AI969</f>
        <v>0</v>
      </c>
      <c r="AM969" s="213"/>
      <c r="AN969" s="249">
        <f>AJ969</f>
        <v>0</v>
      </c>
      <c r="AO969" s="411"/>
      <c r="AP969" s="214">
        <f>AO969*AM969</f>
        <v>0</v>
      </c>
      <c r="AQ969" s="213"/>
      <c r="AR969" s="249">
        <f>AN969</f>
        <v>0</v>
      </c>
      <c r="AS969" s="411"/>
      <c r="AT969" s="214">
        <f>AS969*AQ969</f>
        <v>0</v>
      </c>
      <c r="AU969" s="213"/>
      <c r="AV969" s="249">
        <f>AR969</f>
        <v>0</v>
      </c>
      <c r="AW969" s="411"/>
      <c r="AX969" s="214">
        <f>AW969*AU969</f>
        <v>0</v>
      </c>
      <c r="AY969" s="213"/>
      <c r="AZ969" s="249">
        <f>AV969</f>
        <v>0</v>
      </c>
      <c r="BA969" s="618"/>
      <c r="BB969" s="620">
        <f>AY969*BA969</f>
        <v>0</v>
      </c>
      <c r="BC969" s="34"/>
      <c r="BD969" s="622">
        <f>SUM(BB969,AX969,AT969,AP969,AL969,AH969,AD969,Z969,R969,N969,J969,V969,)</f>
        <v>0</v>
      </c>
      <c r="BE969" s="623"/>
      <c r="BF969" s="622">
        <v>0</v>
      </c>
      <c r="BG969" s="623"/>
      <c r="BH969" s="622">
        <v>0</v>
      </c>
      <c r="BI969" s="623"/>
      <c r="BJ969" s="622">
        <v>0</v>
      </c>
      <c r="BK969" s="623"/>
      <c r="BL969" s="622">
        <v>0</v>
      </c>
      <c r="BM969" s="131"/>
      <c r="BN969" s="622"/>
    </row>
    <row r="970" spans="1:68" s="409" customFormat="1" x14ac:dyDescent="0.2">
      <c r="A970" s="170"/>
      <c r="B970" s="128"/>
      <c r="C970" s="48"/>
      <c r="D970" s="43"/>
      <c r="E970" s="43"/>
      <c r="F970" s="624"/>
      <c r="G970" s="581"/>
      <c r="H970" s="582"/>
      <c r="I970" s="104" t="s">
        <v>132</v>
      </c>
      <c r="J970" s="634">
        <f>SUM(J966:J969)</f>
        <v>3000</v>
      </c>
      <c r="K970" s="581"/>
      <c r="L970" s="582"/>
      <c r="M970" s="104" t="s">
        <v>118</v>
      </c>
      <c r="N970" s="619">
        <f>SUM(N966:N969)</f>
        <v>0</v>
      </c>
      <c r="O970" s="581"/>
      <c r="P970" s="582"/>
      <c r="Q970" s="625" t="s">
        <v>119</v>
      </c>
      <c r="R970" s="619">
        <f>SUM(R966:R969)</f>
        <v>0</v>
      </c>
      <c r="S970" s="581"/>
      <c r="T970" s="582"/>
      <c r="U970" s="625" t="s">
        <v>120</v>
      </c>
      <c r="V970" s="619">
        <f>SUM(V966:V969)</f>
        <v>0</v>
      </c>
      <c r="W970" s="581"/>
      <c r="X970" s="582"/>
      <c r="Y970" s="625" t="s">
        <v>121</v>
      </c>
      <c r="Z970" s="619">
        <f>SUM(Z966:Z969)</f>
        <v>0</v>
      </c>
      <c r="AA970" s="581"/>
      <c r="AB970" s="582"/>
      <c r="AC970" s="625" t="s">
        <v>122</v>
      </c>
      <c r="AD970" s="619">
        <f>SUM(AD966:AD969)</f>
        <v>0</v>
      </c>
      <c r="AE970" s="581"/>
      <c r="AF970" s="582"/>
      <c r="AG970" s="625" t="s">
        <v>123</v>
      </c>
      <c r="AH970" s="619">
        <f>SUM(AH966:AH969)</f>
        <v>0</v>
      </c>
      <c r="AI970" s="581"/>
      <c r="AJ970" s="582"/>
      <c r="AK970" s="625" t="s">
        <v>124</v>
      </c>
      <c r="AL970" s="619">
        <f>SUM(AL966:AL969)</f>
        <v>0</v>
      </c>
      <c r="AM970" s="581"/>
      <c r="AN970" s="582"/>
      <c r="AO970" s="625" t="s">
        <v>125</v>
      </c>
      <c r="AP970" s="619">
        <f>SUM(AP966:AP969)</f>
        <v>0</v>
      </c>
      <c r="AQ970" s="581"/>
      <c r="AR970" s="582"/>
      <c r="AS970" s="625" t="s">
        <v>126</v>
      </c>
      <c r="AT970" s="619">
        <f>SUM(AT966:AT969)</f>
        <v>0</v>
      </c>
      <c r="AU970" s="581"/>
      <c r="AV970" s="582"/>
      <c r="AW970" s="625" t="s">
        <v>127</v>
      </c>
      <c r="AX970" s="619">
        <f>SUM(AX966:AX969)</f>
        <v>0</v>
      </c>
      <c r="AY970" s="581"/>
      <c r="AZ970" s="582"/>
      <c r="BA970" s="625" t="s">
        <v>128</v>
      </c>
      <c r="BB970" s="620">
        <f>SUM(BB966:BB969)</f>
        <v>0</v>
      </c>
      <c r="BC970" s="34"/>
      <c r="BD970" s="57">
        <f>SUM(BD966:BD969)</f>
        <v>3000</v>
      </c>
      <c r="BE970" s="608"/>
      <c r="BF970" s="57">
        <f>SUM(BF966:BF969)</f>
        <v>7821.84</v>
      </c>
      <c r="BG970" s="608"/>
      <c r="BH970" s="57">
        <f>SUM(BH966:BH969)</f>
        <v>0</v>
      </c>
      <c r="BI970" s="608"/>
      <c r="BJ970" s="57">
        <f>SUM(BJ966:BJ969)</f>
        <v>7821.84</v>
      </c>
      <c r="BK970" s="608"/>
      <c r="BL970" s="57">
        <v>2500</v>
      </c>
      <c r="BM970" s="131"/>
      <c r="BN970" s="57">
        <f>SUM(BN966:BN969)</f>
        <v>2442.73</v>
      </c>
    </row>
    <row r="971" spans="1:68" s="27" customFormat="1" ht="5.0999999999999996" customHeight="1" x14ac:dyDescent="0.2">
      <c r="A971" s="170"/>
      <c r="B971" s="128"/>
      <c r="C971" s="32"/>
      <c r="F971" s="51"/>
      <c r="G971" s="226"/>
      <c r="H971" s="52"/>
      <c r="I971" s="154"/>
      <c r="J971" s="227"/>
      <c r="K971" s="226"/>
      <c r="L971" s="52"/>
      <c r="M971" s="154"/>
      <c r="N971" s="227"/>
      <c r="O971" s="226"/>
      <c r="P971" s="52"/>
      <c r="Q971" s="154"/>
      <c r="R971" s="227"/>
      <c r="S971" s="226"/>
      <c r="T971" s="52"/>
      <c r="U971" s="154"/>
      <c r="V971" s="227"/>
      <c r="W971" s="226"/>
      <c r="X971" s="52"/>
      <c r="Y971" s="154"/>
      <c r="Z971" s="227"/>
      <c r="AA971" s="226"/>
      <c r="AB971" s="52"/>
      <c r="AC971" s="154"/>
      <c r="AD971" s="227"/>
      <c r="AE971" s="226"/>
      <c r="AF971" s="52"/>
      <c r="AG971" s="154"/>
      <c r="AH971" s="227"/>
      <c r="AI971" s="226"/>
      <c r="AJ971" s="52"/>
      <c r="AK971" s="154"/>
      <c r="AL971" s="227"/>
      <c r="AM971" s="226"/>
      <c r="AN971" s="52"/>
      <c r="AO971" s="154"/>
      <c r="AP971" s="227"/>
      <c r="AQ971" s="226"/>
      <c r="AR971" s="52"/>
      <c r="AS971" s="154"/>
      <c r="AT971" s="227"/>
      <c r="AU971" s="226"/>
      <c r="AV971" s="52"/>
      <c r="AW971" s="154"/>
      <c r="AX971" s="227"/>
      <c r="AY971" s="226"/>
      <c r="AZ971" s="52"/>
      <c r="BA971" s="154"/>
      <c r="BB971" s="267"/>
      <c r="BC971" s="34"/>
      <c r="BD971" s="608"/>
      <c r="BE971" s="608"/>
      <c r="BF971" s="608"/>
      <c r="BG971" s="608"/>
      <c r="BH971" s="608"/>
      <c r="BI971" s="608"/>
      <c r="BJ971" s="608"/>
      <c r="BK971" s="608"/>
      <c r="BL971" s="608"/>
      <c r="BM971" s="131"/>
      <c r="BN971" s="608"/>
    </row>
    <row r="972" spans="1:68" s="409" customFormat="1" x14ac:dyDescent="0.2">
      <c r="A972" s="170"/>
      <c r="B972" s="128"/>
      <c r="C972" s="614">
        <f>'General Fund Budget Summary'!A214</f>
        <v>68020</v>
      </c>
      <c r="D972" s="614"/>
      <c r="E972" s="614" t="str">
        <f>'General Fund Budget Summary'!C214</f>
        <v>Park Equip Purchase/Rental Exp.</v>
      </c>
      <c r="F972" s="616" t="s">
        <v>596</v>
      </c>
      <c r="G972" s="617">
        <v>1</v>
      </c>
      <c r="H972" s="105" t="s">
        <v>106</v>
      </c>
      <c r="I972" s="618">
        <f>14064/12</f>
        <v>1172</v>
      </c>
      <c r="J972" s="619">
        <f>I972*G972</f>
        <v>1172</v>
      </c>
      <c r="K972" s="617">
        <v>1</v>
      </c>
      <c r="L972" s="248" t="str">
        <f>H972</f>
        <v>Parks &amp; Buildings</v>
      </c>
      <c r="M972" s="410">
        <f>I972</f>
        <v>1172</v>
      </c>
      <c r="N972" s="212">
        <f>M972*K972</f>
        <v>1172</v>
      </c>
      <c r="O972" s="617">
        <v>1</v>
      </c>
      <c r="P972" s="248" t="str">
        <f t="shared" ref="P972" si="1685">L972</f>
        <v>Parks &amp; Buildings</v>
      </c>
      <c r="Q972" s="410">
        <f>M972</f>
        <v>1172</v>
      </c>
      <c r="R972" s="212">
        <f t="shared" ref="R972" si="1686">Q972*O972</f>
        <v>1172</v>
      </c>
      <c r="S972" s="617">
        <v>1</v>
      </c>
      <c r="T972" s="248" t="str">
        <f t="shared" ref="T972" si="1687">P972</f>
        <v>Parks &amp; Buildings</v>
      </c>
      <c r="U972" s="410">
        <f>Q972</f>
        <v>1172</v>
      </c>
      <c r="V972" s="212">
        <f t="shared" ref="V972" si="1688">U972*S972</f>
        <v>1172</v>
      </c>
      <c r="W972" s="617">
        <v>1</v>
      </c>
      <c r="X972" s="248" t="str">
        <f t="shared" ref="X972" si="1689">T972</f>
        <v>Parks &amp; Buildings</v>
      </c>
      <c r="Y972" s="410">
        <f>U972</f>
        <v>1172</v>
      </c>
      <c r="Z972" s="212">
        <f t="shared" ref="Z972" si="1690">Y972*W972</f>
        <v>1172</v>
      </c>
      <c r="AA972" s="617">
        <v>1</v>
      </c>
      <c r="AB972" s="248" t="str">
        <f t="shared" ref="AB972" si="1691">X972</f>
        <v>Parks &amp; Buildings</v>
      </c>
      <c r="AC972" s="410">
        <f>Y972</f>
        <v>1172</v>
      </c>
      <c r="AD972" s="212">
        <f t="shared" ref="AD972" si="1692">AC972*AA972</f>
        <v>1172</v>
      </c>
      <c r="AE972" s="617">
        <v>1</v>
      </c>
      <c r="AF972" s="248" t="str">
        <f t="shared" ref="AF972" si="1693">AB972</f>
        <v>Parks &amp; Buildings</v>
      </c>
      <c r="AG972" s="410">
        <f>AC972</f>
        <v>1172</v>
      </c>
      <c r="AH972" s="212">
        <f t="shared" ref="AH972" si="1694">AG972*AE972</f>
        <v>1172</v>
      </c>
      <c r="AI972" s="617">
        <v>1</v>
      </c>
      <c r="AJ972" s="248" t="str">
        <f t="shared" ref="AJ972" si="1695">AF972</f>
        <v>Parks &amp; Buildings</v>
      </c>
      <c r="AK972" s="410">
        <f>AG972</f>
        <v>1172</v>
      </c>
      <c r="AL972" s="212">
        <f t="shared" ref="AL972" si="1696">AK972*AI972</f>
        <v>1172</v>
      </c>
      <c r="AM972" s="617">
        <v>1</v>
      </c>
      <c r="AN972" s="248" t="str">
        <f t="shared" ref="AN972" si="1697">AJ972</f>
        <v>Parks &amp; Buildings</v>
      </c>
      <c r="AO972" s="410">
        <f>AK972</f>
        <v>1172</v>
      </c>
      <c r="AP972" s="212">
        <f t="shared" ref="AP972" si="1698">AO972*AM972</f>
        <v>1172</v>
      </c>
      <c r="AQ972" s="617">
        <v>1</v>
      </c>
      <c r="AR972" s="248" t="str">
        <f t="shared" ref="AR972" si="1699">AN972</f>
        <v>Parks &amp; Buildings</v>
      </c>
      <c r="AS972" s="410">
        <f>AO972</f>
        <v>1172</v>
      </c>
      <c r="AT972" s="212">
        <f t="shared" ref="AT972" si="1700">AS972*AQ972</f>
        <v>1172</v>
      </c>
      <c r="AU972" s="617">
        <v>1</v>
      </c>
      <c r="AV972" s="248" t="str">
        <f t="shared" ref="AV972" si="1701">AR972</f>
        <v>Parks &amp; Buildings</v>
      </c>
      <c r="AW972" s="410">
        <f>AS972</f>
        <v>1172</v>
      </c>
      <c r="AX972" s="212">
        <f t="shared" ref="AX972" si="1702">AW972*AU972</f>
        <v>1172</v>
      </c>
      <c r="AY972" s="617">
        <v>1</v>
      </c>
      <c r="AZ972" s="248" t="str">
        <f t="shared" ref="AZ972" si="1703">AV972</f>
        <v>Parks &amp; Buildings</v>
      </c>
      <c r="BA972" s="410">
        <f>AW972</f>
        <v>1172</v>
      </c>
      <c r="BB972" s="212">
        <f t="shared" ref="BB972" si="1704">BA972*AY972</f>
        <v>1172</v>
      </c>
      <c r="BC972" s="34"/>
      <c r="BD972" s="621">
        <f>SUM(BB972,AX972,AT972,AP972,AL972,AH972,AD972,Z972,R972,N972,J972,V972,)</f>
        <v>14064</v>
      </c>
      <c r="BE972" s="608"/>
      <c r="BF972" s="621">
        <v>11176.5</v>
      </c>
      <c r="BG972" s="608"/>
      <c r="BH972" s="621">
        <v>2748</v>
      </c>
      <c r="BI972" s="608"/>
      <c r="BJ972" s="621">
        <f t="shared" ref="BJ972" si="1705">SUM(BF972,BH972)</f>
        <v>13924.5</v>
      </c>
      <c r="BK972" s="608"/>
      <c r="BL972" s="621">
        <v>10986.333333333334</v>
      </c>
      <c r="BM972" s="131"/>
      <c r="BN972" s="621">
        <v>10152.98</v>
      </c>
      <c r="BP972" s="15"/>
    </row>
    <row r="973" spans="1:68" s="409" customFormat="1" x14ac:dyDescent="0.2">
      <c r="A973" s="170"/>
      <c r="B973" s="128"/>
      <c r="C973" s="41"/>
      <c r="D973" s="42"/>
      <c r="E973" s="461"/>
      <c r="F973" s="616"/>
      <c r="G973" s="617"/>
      <c r="H973" s="591"/>
      <c r="I973" s="618"/>
      <c r="J973" s="619">
        <f>I973*G973</f>
        <v>0</v>
      </c>
      <c r="K973" s="617"/>
      <c r="L973" s="594">
        <f>H973</f>
        <v>0</v>
      </c>
      <c r="M973" s="592"/>
      <c r="N973" s="593">
        <f>M973*K973</f>
        <v>0</v>
      </c>
      <c r="O973" s="590"/>
      <c r="P973" s="594"/>
      <c r="Q973" s="592"/>
      <c r="R973" s="593">
        <f>Q973*O973</f>
        <v>0</v>
      </c>
      <c r="S973" s="590"/>
      <c r="T973" s="594">
        <f>P973</f>
        <v>0</v>
      </c>
      <c r="U973" s="592"/>
      <c r="V973" s="593">
        <f>U973*S973</f>
        <v>0</v>
      </c>
      <c r="W973" s="590"/>
      <c r="X973" s="594"/>
      <c r="Y973" s="592"/>
      <c r="Z973" s="593">
        <f>Y973*W973</f>
        <v>0</v>
      </c>
      <c r="AA973" s="590"/>
      <c r="AB973" s="594">
        <f>X973</f>
        <v>0</v>
      </c>
      <c r="AC973" s="592"/>
      <c r="AD973" s="593">
        <f>AC973*AA973</f>
        <v>0</v>
      </c>
      <c r="AE973" s="590"/>
      <c r="AF973" s="594">
        <f>AB973</f>
        <v>0</v>
      </c>
      <c r="AG973" s="592"/>
      <c r="AH973" s="593">
        <f>AG973*AE973</f>
        <v>0</v>
      </c>
      <c r="AI973" s="590"/>
      <c r="AJ973" s="594">
        <f>AF973</f>
        <v>0</v>
      </c>
      <c r="AK973" s="592"/>
      <c r="AL973" s="593">
        <f>AK973*AI973</f>
        <v>0</v>
      </c>
      <c r="AM973" s="590"/>
      <c r="AN973" s="594">
        <f>AJ973</f>
        <v>0</v>
      </c>
      <c r="AO973" s="592"/>
      <c r="AP973" s="593">
        <f>AO973*AM973</f>
        <v>0</v>
      </c>
      <c r="AQ973" s="590"/>
      <c r="AR973" s="594">
        <f>AN973</f>
        <v>0</v>
      </c>
      <c r="AS973" s="592"/>
      <c r="AT973" s="593">
        <f>AS973*AQ973</f>
        <v>0</v>
      </c>
      <c r="AU973" s="590"/>
      <c r="AV973" s="594">
        <f>AR973</f>
        <v>0</v>
      </c>
      <c r="AW973" s="592"/>
      <c r="AX973" s="593">
        <f>AW973*AU973</f>
        <v>0</v>
      </c>
      <c r="AY973" s="590"/>
      <c r="AZ973" s="594">
        <f>AV973</f>
        <v>0</v>
      </c>
      <c r="BA973" s="618"/>
      <c r="BB973" s="620">
        <f>BA973*AY973</f>
        <v>0</v>
      </c>
      <c r="BC973" s="34"/>
      <c r="BD973" s="622">
        <f>SUM(BB973,AX973,AT973,AP973,AL973,AH973,AD973,Z973,R973,N973,J973,V973,)</f>
        <v>0</v>
      </c>
      <c r="BE973" s="623"/>
      <c r="BF973" s="711"/>
      <c r="BG973" s="623"/>
      <c r="BH973" s="711"/>
      <c r="BI973" s="623"/>
      <c r="BJ973" s="622">
        <v>0</v>
      </c>
      <c r="BK973" s="623"/>
      <c r="BL973" s="622">
        <v>0</v>
      </c>
      <c r="BM973" s="131"/>
      <c r="BN973" s="622"/>
      <c r="BP973" s="717"/>
    </row>
    <row r="974" spans="1:68" s="409" customFormat="1" x14ac:dyDescent="0.2">
      <c r="A974" s="170"/>
      <c r="B974" s="128"/>
      <c r="C974" s="41"/>
      <c r="D974" s="42"/>
      <c r="E974" s="42"/>
      <c r="F974" s="616"/>
      <c r="G974" s="617"/>
      <c r="H974" s="106"/>
      <c r="I974" s="618"/>
      <c r="J974" s="619">
        <f>I974*G974</f>
        <v>0</v>
      </c>
      <c r="K974" s="617"/>
      <c r="L974" s="249">
        <f>H974</f>
        <v>0</v>
      </c>
      <c r="M974" s="411"/>
      <c r="N974" s="214">
        <f>M974*K974</f>
        <v>0</v>
      </c>
      <c r="O974" s="213"/>
      <c r="P974" s="249"/>
      <c r="Q974" s="411"/>
      <c r="R974" s="214">
        <f>Q974*O974</f>
        <v>0</v>
      </c>
      <c r="S974" s="213"/>
      <c r="T974" s="249">
        <f>P974</f>
        <v>0</v>
      </c>
      <c r="U974" s="411"/>
      <c r="V974" s="214">
        <f>U974*S974</f>
        <v>0</v>
      </c>
      <c r="W974" s="213"/>
      <c r="X974" s="249"/>
      <c r="Y974" s="411"/>
      <c r="Z974" s="214">
        <f>Y974*W974</f>
        <v>0</v>
      </c>
      <c r="AA974" s="213"/>
      <c r="AB974" s="249">
        <f>X974</f>
        <v>0</v>
      </c>
      <c r="AC974" s="411"/>
      <c r="AD974" s="214">
        <f>AC974*AA974</f>
        <v>0</v>
      </c>
      <c r="AE974" s="213"/>
      <c r="AF974" s="249">
        <f>AB974</f>
        <v>0</v>
      </c>
      <c r="AG974" s="411"/>
      <c r="AH974" s="214">
        <f>AG974*AE974</f>
        <v>0</v>
      </c>
      <c r="AI974" s="213"/>
      <c r="AJ974" s="249">
        <f>AF974</f>
        <v>0</v>
      </c>
      <c r="AK974" s="411"/>
      <c r="AL974" s="214">
        <f>AK974*AI974</f>
        <v>0</v>
      </c>
      <c r="AM974" s="213"/>
      <c r="AN974" s="249">
        <f>AJ974</f>
        <v>0</v>
      </c>
      <c r="AO974" s="411"/>
      <c r="AP974" s="214">
        <f>AO974*AM974</f>
        <v>0</v>
      </c>
      <c r="AQ974" s="213"/>
      <c r="AR974" s="249">
        <f>AN974</f>
        <v>0</v>
      </c>
      <c r="AS974" s="411"/>
      <c r="AT974" s="214">
        <f>AS974*AQ974</f>
        <v>0</v>
      </c>
      <c r="AU974" s="213"/>
      <c r="AV974" s="249">
        <f>AR974</f>
        <v>0</v>
      </c>
      <c r="AW974" s="411"/>
      <c r="AX974" s="214">
        <f>AW974*AU974</f>
        <v>0</v>
      </c>
      <c r="AY974" s="213"/>
      <c r="AZ974" s="249">
        <f>AV974</f>
        <v>0</v>
      </c>
      <c r="BA974" s="618"/>
      <c r="BB974" s="620">
        <f>BA974*AY974</f>
        <v>0</v>
      </c>
      <c r="BC974" s="34"/>
      <c r="BD974" s="622">
        <f>SUM(BB974,AX974,AT974,AP974,AL974,AH974,AD974,Z974,R974,N974,J974,V974,)</f>
        <v>0</v>
      </c>
      <c r="BE974" s="623"/>
      <c r="BF974" s="622">
        <v>0</v>
      </c>
      <c r="BG974" s="623"/>
      <c r="BH974" s="622">
        <v>0</v>
      </c>
      <c r="BI974" s="623"/>
      <c r="BJ974" s="622">
        <v>0</v>
      </c>
      <c r="BK974" s="623"/>
      <c r="BL974" s="622">
        <v>0</v>
      </c>
      <c r="BM974" s="131"/>
      <c r="BN974" s="622"/>
    </row>
    <row r="975" spans="1:68" s="409" customFormat="1" x14ac:dyDescent="0.2">
      <c r="A975" s="170"/>
      <c r="B975" s="128"/>
      <c r="C975" s="41"/>
      <c r="D975" s="42"/>
      <c r="E975" s="42"/>
      <c r="F975" s="616"/>
      <c r="G975" s="617"/>
      <c r="H975" s="106"/>
      <c r="I975" s="618"/>
      <c r="J975" s="619">
        <f>G975*I975</f>
        <v>0</v>
      </c>
      <c r="K975" s="617"/>
      <c r="L975" s="249">
        <f>H975</f>
        <v>0</v>
      </c>
      <c r="M975" s="411"/>
      <c r="N975" s="214">
        <f>M975*K975</f>
        <v>0</v>
      </c>
      <c r="O975" s="213"/>
      <c r="P975" s="249"/>
      <c r="Q975" s="411"/>
      <c r="R975" s="214">
        <f>Q975*O975</f>
        <v>0</v>
      </c>
      <c r="S975" s="213"/>
      <c r="T975" s="249">
        <f>P975</f>
        <v>0</v>
      </c>
      <c r="U975" s="411"/>
      <c r="V975" s="214">
        <f>U975*S975</f>
        <v>0</v>
      </c>
      <c r="W975" s="213"/>
      <c r="X975" s="249"/>
      <c r="Y975" s="411"/>
      <c r="Z975" s="214">
        <f>Y975*W975</f>
        <v>0</v>
      </c>
      <c r="AA975" s="213"/>
      <c r="AB975" s="249">
        <f>X975</f>
        <v>0</v>
      </c>
      <c r="AC975" s="411"/>
      <c r="AD975" s="214">
        <f>AC975*AA975</f>
        <v>0</v>
      </c>
      <c r="AE975" s="213"/>
      <c r="AF975" s="249">
        <f>AB975</f>
        <v>0</v>
      </c>
      <c r="AG975" s="411"/>
      <c r="AH975" s="214">
        <f>AG975*AE975</f>
        <v>0</v>
      </c>
      <c r="AI975" s="213"/>
      <c r="AJ975" s="249">
        <f>AF975</f>
        <v>0</v>
      </c>
      <c r="AK975" s="411"/>
      <c r="AL975" s="214">
        <f>AK975*AI975</f>
        <v>0</v>
      </c>
      <c r="AM975" s="213"/>
      <c r="AN975" s="249">
        <f>AJ975</f>
        <v>0</v>
      </c>
      <c r="AO975" s="411"/>
      <c r="AP975" s="214">
        <f>AO975*AM975</f>
        <v>0</v>
      </c>
      <c r="AQ975" s="213"/>
      <c r="AR975" s="249">
        <f>AN975</f>
        <v>0</v>
      </c>
      <c r="AS975" s="411"/>
      <c r="AT975" s="214">
        <f>AS975*AQ975</f>
        <v>0</v>
      </c>
      <c r="AU975" s="213"/>
      <c r="AV975" s="249">
        <f>AR975</f>
        <v>0</v>
      </c>
      <c r="AW975" s="411"/>
      <c r="AX975" s="214">
        <f>AW975*AU975</f>
        <v>0</v>
      </c>
      <c r="AY975" s="213"/>
      <c r="AZ975" s="249">
        <f>AV975</f>
        <v>0</v>
      </c>
      <c r="BA975" s="618"/>
      <c r="BB975" s="620">
        <f>AY975*BA975</f>
        <v>0</v>
      </c>
      <c r="BC975" s="34"/>
      <c r="BD975" s="622">
        <f>SUM(BB975,AX975,AT975,AP975,AL975,AH975,AD975,Z975,R975,N975,J975,V975,)</f>
        <v>0</v>
      </c>
      <c r="BE975" s="623"/>
      <c r="BF975" s="622">
        <v>0</v>
      </c>
      <c r="BG975" s="623"/>
      <c r="BH975" s="622">
        <v>0</v>
      </c>
      <c r="BI975" s="623"/>
      <c r="BJ975" s="622">
        <v>0</v>
      </c>
      <c r="BK975" s="623"/>
      <c r="BL975" s="622">
        <v>0</v>
      </c>
      <c r="BM975" s="131"/>
      <c r="BN975" s="622"/>
    </row>
    <row r="976" spans="1:68" s="409" customFormat="1" x14ac:dyDescent="0.2">
      <c r="A976" s="170"/>
      <c r="B976" s="128"/>
      <c r="C976" s="48"/>
      <c r="D976" s="43"/>
      <c r="E976" s="43"/>
      <c r="F976" s="624"/>
      <c r="G976" s="581"/>
      <c r="H976" s="582"/>
      <c r="I976" s="104" t="s">
        <v>132</v>
      </c>
      <c r="J976" s="634">
        <f>SUM(J972:J975)</f>
        <v>1172</v>
      </c>
      <c r="K976" s="581"/>
      <c r="L976" s="582"/>
      <c r="M976" s="104" t="s">
        <v>118</v>
      </c>
      <c r="N976" s="619">
        <f>SUM(N972:N975)</f>
        <v>1172</v>
      </c>
      <c r="O976" s="581"/>
      <c r="P976" s="582"/>
      <c r="Q976" s="625" t="s">
        <v>119</v>
      </c>
      <c r="R976" s="619">
        <f>SUM(R972:R975)</f>
        <v>1172</v>
      </c>
      <c r="S976" s="581"/>
      <c r="T976" s="582"/>
      <c r="U976" s="625" t="s">
        <v>120</v>
      </c>
      <c r="V976" s="619">
        <f>SUM(V972:V975)</f>
        <v>1172</v>
      </c>
      <c r="W976" s="581"/>
      <c r="X976" s="582"/>
      <c r="Y976" s="625" t="s">
        <v>121</v>
      </c>
      <c r="Z976" s="619">
        <f>SUM(Z972:Z975)</f>
        <v>1172</v>
      </c>
      <c r="AA976" s="581"/>
      <c r="AB976" s="582"/>
      <c r="AC976" s="625" t="s">
        <v>122</v>
      </c>
      <c r="AD976" s="619">
        <f>SUM(AD972:AD975)</f>
        <v>1172</v>
      </c>
      <c r="AE976" s="581"/>
      <c r="AF976" s="582"/>
      <c r="AG976" s="625" t="s">
        <v>123</v>
      </c>
      <c r="AH976" s="619">
        <f>SUM(AH972:AH975)</f>
        <v>1172</v>
      </c>
      <c r="AI976" s="581"/>
      <c r="AJ976" s="582"/>
      <c r="AK976" s="625" t="s">
        <v>124</v>
      </c>
      <c r="AL976" s="619">
        <f>SUM(AL972:AL975)</f>
        <v>1172</v>
      </c>
      <c r="AM976" s="581"/>
      <c r="AN976" s="582"/>
      <c r="AO976" s="625" t="s">
        <v>125</v>
      </c>
      <c r="AP976" s="619">
        <f>SUM(AP972:AP975)</f>
        <v>1172</v>
      </c>
      <c r="AQ976" s="581"/>
      <c r="AR976" s="582"/>
      <c r="AS976" s="625" t="s">
        <v>126</v>
      </c>
      <c r="AT976" s="619">
        <f>SUM(AT972:AT975)</f>
        <v>1172</v>
      </c>
      <c r="AU976" s="581"/>
      <c r="AV976" s="582"/>
      <c r="AW976" s="625" t="s">
        <v>127</v>
      </c>
      <c r="AX976" s="619">
        <f>SUM(AX972:AX975)</f>
        <v>1172</v>
      </c>
      <c r="AY976" s="581"/>
      <c r="AZ976" s="582"/>
      <c r="BA976" s="625" t="s">
        <v>128</v>
      </c>
      <c r="BB976" s="620">
        <f>SUM(BB972:BB975)</f>
        <v>1172</v>
      </c>
      <c r="BC976" s="34"/>
      <c r="BD976" s="57">
        <f>SUM(BD972:BD975)</f>
        <v>14064</v>
      </c>
      <c r="BE976" s="608"/>
      <c r="BF976" s="57">
        <f>SUM(BF972:BF975)</f>
        <v>11176.5</v>
      </c>
      <c r="BG976" s="608"/>
      <c r="BH976" s="57">
        <f>SUM(BH972:BH975)</f>
        <v>2748</v>
      </c>
      <c r="BI976" s="608"/>
      <c r="BJ976" s="57">
        <f t="shared" ref="BJ976" si="1706">SUM(BJ972:BJ975)</f>
        <v>13924.5</v>
      </c>
      <c r="BK976" s="608"/>
      <c r="BL976" s="57">
        <v>10986.333333333334</v>
      </c>
      <c r="BM976" s="131"/>
      <c r="BN976" s="57">
        <f>SUM(BN972:BN975)</f>
        <v>10152.98</v>
      </c>
    </row>
    <row r="977" spans="1:68" s="27" customFormat="1" ht="5.0999999999999996" customHeight="1" x14ac:dyDescent="0.2">
      <c r="A977" s="170"/>
      <c r="B977" s="128"/>
      <c r="C977" s="32"/>
      <c r="F977" s="51"/>
      <c r="G977" s="226"/>
      <c r="H977" s="52"/>
      <c r="I977" s="154"/>
      <c r="J977" s="227"/>
      <c r="K977" s="226"/>
      <c r="L977" s="52"/>
      <c r="M977" s="154"/>
      <c r="N977" s="227"/>
      <c r="O977" s="226"/>
      <c r="P977" s="52"/>
      <c r="Q977" s="154"/>
      <c r="R977" s="227"/>
      <c r="S977" s="226"/>
      <c r="T977" s="52"/>
      <c r="U977" s="154"/>
      <c r="V977" s="227"/>
      <c r="W977" s="226"/>
      <c r="X977" s="52"/>
      <c r="Y977" s="154"/>
      <c r="Z977" s="227"/>
      <c r="AA977" s="226"/>
      <c r="AB977" s="52"/>
      <c r="AC977" s="154"/>
      <c r="AD977" s="227"/>
      <c r="AE977" s="226"/>
      <c r="AF977" s="52"/>
      <c r="AG977" s="154"/>
      <c r="AH977" s="227"/>
      <c r="AI977" s="226"/>
      <c r="AJ977" s="52"/>
      <c r="AK977" s="154"/>
      <c r="AL977" s="227"/>
      <c r="AM977" s="226"/>
      <c r="AN977" s="52"/>
      <c r="AO977" s="154"/>
      <c r="AP977" s="227"/>
      <c r="AQ977" s="226"/>
      <c r="AR977" s="52"/>
      <c r="AS977" s="154"/>
      <c r="AT977" s="227"/>
      <c r="AU977" s="226"/>
      <c r="AV977" s="52"/>
      <c r="AW977" s="154"/>
      <c r="AX977" s="227"/>
      <c r="AY977" s="226"/>
      <c r="AZ977" s="52"/>
      <c r="BA977" s="154"/>
      <c r="BB977" s="267"/>
      <c r="BC977" s="34"/>
      <c r="BD977" s="608"/>
      <c r="BE977" s="608"/>
      <c r="BF977" s="608"/>
      <c r="BG977" s="608"/>
      <c r="BH977" s="608"/>
      <c r="BI977" s="608"/>
      <c r="BJ977" s="608"/>
      <c r="BK977" s="608"/>
      <c r="BL977" s="608"/>
      <c r="BM977" s="131"/>
      <c r="BN977" s="608"/>
    </row>
    <row r="978" spans="1:68" s="409" customFormat="1" x14ac:dyDescent="0.2">
      <c r="A978" s="170"/>
      <c r="B978" s="128"/>
      <c r="C978" s="614">
        <f>'General Fund Budget Summary'!A215</f>
        <v>68030</v>
      </c>
      <c r="D978" s="614"/>
      <c r="E978" s="614" t="str">
        <f>'General Fund Budget Summary'!C215</f>
        <v>Gas/Electric Expense</v>
      </c>
      <c r="F978" s="616" t="s">
        <v>519</v>
      </c>
      <c r="G978" s="617">
        <v>1</v>
      </c>
      <c r="H978" s="105" t="s">
        <v>106</v>
      </c>
      <c r="I978" s="618">
        <v>8000</v>
      </c>
      <c r="J978" s="619">
        <f>I978*G978</f>
        <v>8000</v>
      </c>
      <c r="K978" s="617">
        <v>1</v>
      </c>
      <c r="L978" s="248" t="str">
        <f>H978</f>
        <v>Parks &amp; Buildings</v>
      </c>
      <c r="M978" s="410">
        <v>0</v>
      </c>
      <c r="N978" s="212">
        <f>M978*K978</f>
        <v>0</v>
      </c>
      <c r="O978" s="211">
        <v>1</v>
      </c>
      <c r="P978" s="248"/>
      <c r="Q978" s="410">
        <f>M978</f>
        <v>0</v>
      </c>
      <c r="R978" s="212">
        <f>Q978*O978</f>
        <v>0</v>
      </c>
      <c r="S978" s="211">
        <v>1</v>
      </c>
      <c r="T978" s="248">
        <f>P978</f>
        <v>0</v>
      </c>
      <c r="U978" s="410">
        <f>Q978</f>
        <v>0</v>
      </c>
      <c r="V978" s="212">
        <f>U978*S978</f>
        <v>0</v>
      </c>
      <c r="W978" s="211">
        <v>1</v>
      </c>
      <c r="X978" s="248"/>
      <c r="Y978" s="410">
        <f>U978</f>
        <v>0</v>
      </c>
      <c r="Z978" s="212">
        <f>Y978*W978</f>
        <v>0</v>
      </c>
      <c r="AA978" s="211">
        <v>1</v>
      </c>
      <c r="AB978" s="248">
        <f>X978</f>
        <v>0</v>
      </c>
      <c r="AC978" s="410">
        <f>Y978</f>
        <v>0</v>
      </c>
      <c r="AD978" s="212">
        <f>AC978*AA978</f>
        <v>0</v>
      </c>
      <c r="AE978" s="211">
        <v>1</v>
      </c>
      <c r="AF978" s="248">
        <f>AB978</f>
        <v>0</v>
      </c>
      <c r="AG978" s="410">
        <f>AC978</f>
        <v>0</v>
      </c>
      <c r="AH978" s="212">
        <f>AG978*AE978</f>
        <v>0</v>
      </c>
      <c r="AI978" s="211">
        <v>1</v>
      </c>
      <c r="AJ978" s="248">
        <f>AF978</f>
        <v>0</v>
      </c>
      <c r="AK978" s="410">
        <f>AG978</f>
        <v>0</v>
      </c>
      <c r="AL978" s="212">
        <f>AK978*AI978</f>
        <v>0</v>
      </c>
      <c r="AM978" s="211">
        <v>1</v>
      </c>
      <c r="AN978" s="248">
        <f>AJ978</f>
        <v>0</v>
      </c>
      <c r="AO978" s="410">
        <f>AK978</f>
        <v>0</v>
      </c>
      <c r="AP978" s="212">
        <f>AO978*AM978</f>
        <v>0</v>
      </c>
      <c r="AQ978" s="211">
        <v>1</v>
      </c>
      <c r="AR978" s="248">
        <f>AN978</f>
        <v>0</v>
      </c>
      <c r="AS978" s="410">
        <f>AO978</f>
        <v>0</v>
      </c>
      <c r="AT978" s="212">
        <f>AS978*AQ978</f>
        <v>0</v>
      </c>
      <c r="AU978" s="211">
        <v>1</v>
      </c>
      <c r="AV978" s="248">
        <f>AR978</f>
        <v>0</v>
      </c>
      <c r="AW978" s="410">
        <f>AS978</f>
        <v>0</v>
      </c>
      <c r="AX978" s="212">
        <f>AW978*AU978</f>
        <v>0</v>
      </c>
      <c r="AY978" s="211">
        <v>1</v>
      </c>
      <c r="AZ978" s="248">
        <f>AV978</f>
        <v>0</v>
      </c>
      <c r="BA978" s="410">
        <f>AW978</f>
        <v>0</v>
      </c>
      <c r="BB978" s="620">
        <f>BA978*AY978</f>
        <v>0</v>
      </c>
      <c r="BC978" s="34"/>
      <c r="BD978" s="621">
        <f>SUM(BB978,AX978,AT978,AP978,AL978,AH978,AD978,Z978,R978,N978,J978,V978,)</f>
        <v>8000</v>
      </c>
      <c r="BE978" s="608"/>
      <c r="BF978" s="621">
        <v>6033.62</v>
      </c>
      <c r="BG978" s="608"/>
      <c r="BH978" s="621">
        <v>3808</v>
      </c>
      <c r="BI978" s="608"/>
      <c r="BJ978" s="621">
        <f t="shared" ref="BJ978" si="1707">SUM(BF978,BH978)</f>
        <v>9841.619999999999</v>
      </c>
      <c r="BK978" s="608"/>
      <c r="BL978" s="621">
        <v>8000</v>
      </c>
      <c r="BM978" s="131"/>
      <c r="BN978" s="621">
        <v>7794.75</v>
      </c>
    </row>
    <row r="979" spans="1:68" s="409" customFormat="1" x14ac:dyDescent="0.2">
      <c r="A979" s="170"/>
      <c r="B979" s="128"/>
      <c r="C979" s="41"/>
      <c r="D979" s="42"/>
      <c r="E979" s="42"/>
      <c r="F979" s="616"/>
      <c r="G979" s="617"/>
      <c r="H979" s="591"/>
      <c r="I979" s="618"/>
      <c r="J979" s="619">
        <f>I979*G979</f>
        <v>0</v>
      </c>
      <c r="K979" s="617"/>
      <c r="L979" s="594">
        <f>H979</f>
        <v>0</v>
      </c>
      <c r="M979" s="592"/>
      <c r="N979" s="593">
        <f>M979*K979</f>
        <v>0</v>
      </c>
      <c r="O979" s="590"/>
      <c r="P979" s="594"/>
      <c r="Q979" s="592"/>
      <c r="R979" s="593">
        <f>Q979*O979</f>
        <v>0</v>
      </c>
      <c r="S979" s="590"/>
      <c r="T979" s="594">
        <f>P979</f>
        <v>0</v>
      </c>
      <c r="U979" s="592"/>
      <c r="V979" s="593">
        <f>U979*S979</f>
        <v>0</v>
      </c>
      <c r="W979" s="590"/>
      <c r="X979" s="594"/>
      <c r="Y979" s="592"/>
      <c r="Z979" s="593">
        <f>Y979*W979</f>
        <v>0</v>
      </c>
      <c r="AA979" s="590"/>
      <c r="AB979" s="594">
        <f>X979</f>
        <v>0</v>
      </c>
      <c r="AC979" s="592"/>
      <c r="AD979" s="593">
        <f>AC979*AA979</f>
        <v>0</v>
      </c>
      <c r="AE979" s="590"/>
      <c r="AF979" s="594">
        <f>AB979</f>
        <v>0</v>
      </c>
      <c r="AG979" s="592"/>
      <c r="AH979" s="593">
        <f>AG979*AE979</f>
        <v>0</v>
      </c>
      <c r="AI979" s="590"/>
      <c r="AJ979" s="594">
        <f>AF979</f>
        <v>0</v>
      </c>
      <c r="AK979" s="592"/>
      <c r="AL979" s="593">
        <f>AK979*AI979</f>
        <v>0</v>
      </c>
      <c r="AM979" s="590"/>
      <c r="AN979" s="594">
        <f>AJ979</f>
        <v>0</v>
      </c>
      <c r="AO979" s="592"/>
      <c r="AP979" s="593">
        <f>AO979*AM979</f>
        <v>0</v>
      </c>
      <c r="AQ979" s="590"/>
      <c r="AR979" s="594">
        <f>AN979</f>
        <v>0</v>
      </c>
      <c r="AS979" s="592"/>
      <c r="AT979" s="593">
        <f>AS979*AQ979</f>
        <v>0</v>
      </c>
      <c r="AU979" s="590"/>
      <c r="AV979" s="594">
        <f>AR979</f>
        <v>0</v>
      </c>
      <c r="AW979" s="592"/>
      <c r="AX979" s="593">
        <f>AW979*AU979</f>
        <v>0</v>
      </c>
      <c r="AY979" s="590"/>
      <c r="AZ979" s="594">
        <f>AV979</f>
        <v>0</v>
      </c>
      <c r="BA979" s="618"/>
      <c r="BB979" s="620">
        <f>BA979*AY979</f>
        <v>0</v>
      </c>
      <c r="BC979" s="34"/>
      <c r="BD979" s="622">
        <f>SUM(BB979,AX979,AT979,AP979,AL979,AH979,AD979,Z979,R979,N979,J979,V979,)</f>
        <v>0</v>
      </c>
      <c r="BE979" s="623"/>
      <c r="BF979" s="711"/>
      <c r="BG979" s="623"/>
      <c r="BH979" s="711"/>
      <c r="BI979" s="623"/>
      <c r="BJ979" s="622">
        <v>0</v>
      </c>
      <c r="BK979" s="623"/>
      <c r="BL979" s="622">
        <v>0</v>
      </c>
      <c r="BM979" s="131"/>
      <c r="BN979" s="622"/>
      <c r="BP979" s="717"/>
    </row>
    <row r="980" spans="1:68" s="409" customFormat="1" x14ac:dyDescent="0.2">
      <c r="A980" s="170"/>
      <c r="B980" s="128"/>
      <c r="C980" s="41"/>
      <c r="D980" s="42"/>
      <c r="E980" s="42"/>
      <c r="F980" s="616"/>
      <c r="G980" s="617"/>
      <c r="H980" s="106"/>
      <c r="I980" s="618"/>
      <c r="J980" s="619">
        <f>I980*G980</f>
        <v>0</v>
      </c>
      <c r="K980" s="617"/>
      <c r="L980" s="249">
        <f>H980</f>
        <v>0</v>
      </c>
      <c r="M980" s="411"/>
      <c r="N980" s="214">
        <f>M980*K980</f>
        <v>0</v>
      </c>
      <c r="O980" s="213"/>
      <c r="P980" s="249"/>
      <c r="Q980" s="411"/>
      <c r="R980" s="214">
        <f>Q980*O980</f>
        <v>0</v>
      </c>
      <c r="S980" s="213"/>
      <c r="T980" s="249">
        <f>P980</f>
        <v>0</v>
      </c>
      <c r="U980" s="411"/>
      <c r="V980" s="214">
        <f>U980*S980</f>
        <v>0</v>
      </c>
      <c r="W980" s="213"/>
      <c r="X980" s="249"/>
      <c r="Y980" s="411"/>
      <c r="Z980" s="214">
        <f>Y980*W980</f>
        <v>0</v>
      </c>
      <c r="AA980" s="213"/>
      <c r="AB980" s="249">
        <f>X980</f>
        <v>0</v>
      </c>
      <c r="AC980" s="411"/>
      <c r="AD980" s="214">
        <f>AC980*AA980</f>
        <v>0</v>
      </c>
      <c r="AE980" s="213"/>
      <c r="AF980" s="249">
        <f>AB980</f>
        <v>0</v>
      </c>
      <c r="AG980" s="411"/>
      <c r="AH980" s="214">
        <f>AG980*AE980</f>
        <v>0</v>
      </c>
      <c r="AI980" s="213"/>
      <c r="AJ980" s="249">
        <f>AF980</f>
        <v>0</v>
      </c>
      <c r="AK980" s="411"/>
      <c r="AL980" s="214">
        <f>AK980*AI980</f>
        <v>0</v>
      </c>
      <c r="AM980" s="213"/>
      <c r="AN980" s="249">
        <f>AJ980</f>
        <v>0</v>
      </c>
      <c r="AO980" s="411"/>
      <c r="AP980" s="214">
        <f>AO980*AM980</f>
        <v>0</v>
      </c>
      <c r="AQ980" s="213"/>
      <c r="AR980" s="249">
        <f>AN980</f>
        <v>0</v>
      </c>
      <c r="AS980" s="411"/>
      <c r="AT980" s="214">
        <f>AS980*AQ980</f>
        <v>0</v>
      </c>
      <c r="AU980" s="213"/>
      <c r="AV980" s="249">
        <f>AR980</f>
        <v>0</v>
      </c>
      <c r="AW980" s="411"/>
      <c r="AX980" s="214">
        <f>AW980*AU980</f>
        <v>0</v>
      </c>
      <c r="AY980" s="213"/>
      <c r="AZ980" s="249">
        <f>AV980</f>
        <v>0</v>
      </c>
      <c r="BA980" s="618"/>
      <c r="BB980" s="620">
        <f>BA980*AY980</f>
        <v>0</v>
      </c>
      <c r="BC980" s="34"/>
      <c r="BD980" s="622">
        <f>SUM(BB980,AX980,AT980,AP980,AL980,AH980,AD980,Z980,R980,N980,J980,V980,)</f>
        <v>0</v>
      </c>
      <c r="BE980" s="623"/>
      <c r="BF980" s="622">
        <v>0</v>
      </c>
      <c r="BG980" s="623"/>
      <c r="BH980" s="622">
        <v>0</v>
      </c>
      <c r="BI980" s="623"/>
      <c r="BJ980" s="622">
        <v>0</v>
      </c>
      <c r="BK980" s="623"/>
      <c r="BL980" s="622">
        <v>0</v>
      </c>
      <c r="BM980" s="131"/>
      <c r="BN980" s="622"/>
    </row>
    <row r="981" spans="1:68" s="409" customFormat="1" x14ac:dyDescent="0.2">
      <c r="A981" s="170"/>
      <c r="B981" s="128"/>
      <c r="C981" s="41"/>
      <c r="D981" s="42"/>
      <c r="E981" s="42"/>
      <c r="F981" s="616"/>
      <c r="G981" s="617"/>
      <c r="H981" s="106"/>
      <c r="I981" s="618"/>
      <c r="J981" s="619">
        <f>G981*I981</f>
        <v>0</v>
      </c>
      <c r="K981" s="617"/>
      <c r="L981" s="249">
        <f>H981</f>
        <v>0</v>
      </c>
      <c r="M981" s="411"/>
      <c r="N981" s="214">
        <f>M981*K981</f>
        <v>0</v>
      </c>
      <c r="O981" s="213"/>
      <c r="P981" s="249"/>
      <c r="Q981" s="411"/>
      <c r="R981" s="214">
        <f>Q981*O981</f>
        <v>0</v>
      </c>
      <c r="S981" s="213"/>
      <c r="T981" s="249">
        <f>P981</f>
        <v>0</v>
      </c>
      <c r="U981" s="411"/>
      <c r="V981" s="214">
        <f>U981*S981</f>
        <v>0</v>
      </c>
      <c r="W981" s="213"/>
      <c r="X981" s="249"/>
      <c r="Y981" s="411"/>
      <c r="Z981" s="214">
        <f>Y981*W981</f>
        <v>0</v>
      </c>
      <c r="AA981" s="213"/>
      <c r="AB981" s="249">
        <f>X981</f>
        <v>0</v>
      </c>
      <c r="AC981" s="411"/>
      <c r="AD981" s="214">
        <f>AC981*AA981</f>
        <v>0</v>
      </c>
      <c r="AE981" s="213"/>
      <c r="AF981" s="249">
        <f>AB981</f>
        <v>0</v>
      </c>
      <c r="AG981" s="411"/>
      <c r="AH981" s="214">
        <f>AG981*AE981</f>
        <v>0</v>
      </c>
      <c r="AI981" s="213"/>
      <c r="AJ981" s="249">
        <f>AF981</f>
        <v>0</v>
      </c>
      <c r="AK981" s="411"/>
      <c r="AL981" s="214">
        <f>AK981*AI981</f>
        <v>0</v>
      </c>
      <c r="AM981" s="213"/>
      <c r="AN981" s="249">
        <f>AJ981</f>
        <v>0</v>
      </c>
      <c r="AO981" s="411"/>
      <c r="AP981" s="214">
        <f>AO981*AM981</f>
        <v>0</v>
      </c>
      <c r="AQ981" s="213"/>
      <c r="AR981" s="249">
        <f>AN981</f>
        <v>0</v>
      </c>
      <c r="AS981" s="411"/>
      <c r="AT981" s="214">
        <f>AS981*AQ981</f>
        <v>0</v>
      </c>
      <c r="AU981" s="213"/>
      <c r="AV981" s="249">
        <f>AR981</f>
        <v>0</v>
      </c>
      <c r="AW981" s="411"/>
      <c r="AX981" s="214">
        <f>AW981*AU981</f>
        <v>0</v>
      </c>
      <c r="AY981" s="213"/>
      <c r="AZ981" s="249">
        <f>AV981</f>
        <v>0</v>
      </c>
      <c r="BA981" s="618"/>
      <c r="BB981" s="620">
        <f>AY981*BA981</f>
        <v>0</v>
      </c>
      <c r="BC981" s="34"/>
      <c r="BD981" s="622">
        <f>SUM(BB981,AX981,AT981,AP981,AL981,AH981,AD981,Z981,R981,N981,J981,V981,)</f>
        <v>0</v>
      </c>
      <c r="BE981" s="623"/>
      <c r="BF981" s="622">
        <v>0</v>
      </c>
      <c r="BG981" s="623"/>
      <c r="BH981" s="622">
        <v>0</v>
      </c>
      <c r="BI981" s="623"/>
      <c r="BJ981" s="622">
        <v>0</v>
      </c>
      <c r="BK981" s="623"/>
      <c r="BL981" s="622">
        <v>0</v>
      </c>
      <c r="BM981" s="131"/>
      <c r="BN981" s="622"/>
    </row>
    <row r="982" spans="1:68" s="409" customFormat="1" x14ac:dyDescent="0.2">
      <c r="A982" s="170"/>
      <c r="B982" s="128"/>
      <c r="C982" s="48"/>
      <c r="D982" s="43"/>
      <c r="E982" s="43"/>
      <c r="F982" s="624"/>
      <c r="G982" s="581"/>
      <c r="H982" s="582"/>
      <c r="I982" s="104" t="s">
        <v>132</v>
      </c>
      <c r="J982" s="634">
        <f>SUM(J978:J981)</f>
        <v>8000</v>
      </c>
      <c r="K982" s="581"/>
      <c r="L982" s="582"/>
      <c r="M982" s="104" t="s">
        <v>118</v>
      </c>
      <c r="N982" s="619">
        <f>SUM(N978:N981)</f>
        <v>0</v>
      </c>
      <c r="O982" s="581"/>
      <c r="P982" s="582"/>
      <c r="Q982" s="625" t="s">
        <v>119</v>
      </c>
      <c r="R982" s="619">
        <f>SUM(R978:R981)</f>
        <v>0</v>
      </c>
      <c r="S982" s="581"/>
      <c r="T982" s="582"/>
      <c r="U982" s="625" t="s">
        <v>120</v>
      </c>
      <c r="V982" s="619">
        <f>SUM(V978:V981)</f>
        <v>0</v>
      </c>
      <c r="W982" s="581"/>
      <c r="X982" s="582"/>
      <c r="Y982" s="625" t="s">
        <v>121</v>
      </c>
      <c r="Z982" s="619">
        <f>SUM(Z978:Z981)</f>
        <v>0</v>
      </c>
      <c r="AA982" s="581"/>
      <c r="AB982" s="582"/>
      <c r="AC982" s="625" t="s">
        <v>122</v>
      </c>
      <c r="AD982" s="619">
        <f>SUM(AD978:AD981)</f>
        <v>0</v>
      </c>
      <c r="AE982" s="581"/>
      <c r="AF982" s="582"/>
      <c r="AG982" s="625" t="s">
        <v>123</v>
      </c>
      <c r="AH982" s="619">
        <f>SUM(AH978:AH981)</f>
        <v>0</v>
      </c>
      <c r="AI982" s="581"/>
      <c r="AJ982" s="582"/>
      <c r="AK982" s="625" t="s">
        <v>124</v>
      </c>
      <c r="AL982" s="619">
        <f>SUM(AL978:AL981)</f>
        <v>0</v>
      </c>
      <c r="AM982" s="581"/>
      <c r="AN982" s="582"/>
      <c r="AO982" s="625" t="s">
        <v>125</v>
      </c>
      <c r="AP982" s="619">
        <f>SUM(AP978:AP981)</f>
        <v>0</v>
      </c>
      <c r="AQ982" s="581"/>
      <c r="AR982" s="582"/>
      <c r="AS982" s="625" t="s">
        <v>126</v>
      </c>
      <c r="AT982" s="619">
        <f>SUM(AT978:AT981)</f>
        <v>0</v>
      </c>
      <c r="AU982" s="581"/>
      <c r="AV982" s="582"/>
      <c r="AW982" s="625" t="s">
        <v>127</v>
      </c>
      <c r="AX982" s="619">
        <f>SUM(AX978:AX981)</f>
        <v>0</v>
      </c>
      <c r="AY982" s="581"/>
      <c r="AZ982" s="582"/>
      <c r="BA982" s="625" t="s">
        <v>128</v>
      </c>
      <c r="BB982" s="620">
        <f>SUM(BB978:BB981)</f>
        <v>0</v>
      </c>
      <c r="BC982" s="34"/>
      <c r="BD982" s="57">
        <f>SUM(BD978:BD981)</f>
        <v>8000</v>
      </c>
      <c r="BE982" s="608"/>
      <c r="BF982" s="57">
        <f>SUM(BF978:BF981)</f>
        <v>6033.62</v>
      </c>
      <c r="BG982" s="608"/>
      <c r="BH982" s="57">
        <f>SUM(BH978:BH981)</f>
        <v>3808</v>
      </c>
      <c r="BI982" s="608"/>
      <c r="BJ982" s="57">
        <f t="shared" ref="BJ982" si="1708">SUM(BJ978:BJ981)</f>
        <v>9841.619999999999</v>
      </c>
      <c r="BK982" s="608"/>
      <c r="BL982" s="57">
        <v>8000</v>
      </c>
      <c r="BM982" s="131"/>
      <c r="BN982" s="57">
        <f>SUM(BN978:BN981)</f>
        <v>7794.75</v>
      </c>
    </row>
    <row r="983" spans="1:68" s="27" customFormat="1" ht="5.0999999999999996" customHeight="1" x14ac:dyDescent="0.2">
      <c r="A983" s="170"/>
      <c r="B983" s="128"/>
      <c r="C983" s="32"/>
      <c r="F983" s="51"/>
      <c r="G983" s="226"/>
      <c r="H983" s="52"/>
      <c r="I983" s="154"/>
      <c r="J983" s="227"/>
      <c r="K983" s="226"/>
      <c r="L983" s="52"/>
      <c r="M983" s="154"/>
      <c r="N983" s="227"/>
      <c r="O983" s="226"/>
      <c r="P983" s="52"/>
      <c r="Q983" s="154"/>
      <c r="R983" s="227"/>
      <c r="S983" s="226"/>
      <c r="T983" s="52"/>
      <c r="U983" s="154"/>
      <c r="V983" s="227"/>
      <c r="W983" s="226"/>
      <c r="X983" s="52"/>
      <c r="Y983" s="154"/>
      <c r="Z983" s="227"/>
      <c r="AA983" s="226"/>
      <c r="AB983" s="52"/>
      <c r="AC983" s="154"/>
      <c r="AD983" s="227"/>
      <c r="AE983" s="226"/>
      <c r="AF983" s="52"/>
      <c r="AG983" s="154"/>
      <c r="AH983" s="227"/>
      <c r="AI983" s="226"/>
      <c r="AJ983" s="52"/>
      <c r="AK983" s="154"/>
      <c r="AL983" s="227"/>
      <c r="AM983" s="226"/>
      <c r="AN983" s="52"/>
      <c r="AO983" s="154"/>
      <c r="AP983" s="227"/>
      <c r="AQ983" s="226"/>
      <c r="AR983" s="52"/>
      <c r="AS983" s="154"/>
      <c r="AT983" s="227"/>
      <c r="AU983" s="226"/>
      <c r="AV983" s="52"/>
      <c r="AW983" s="154"/>
      <c r="AX983" s="227"/>
      <c r="AY983" s="226"/>
      <c r="AZ983" s="52"/>
      <c r="BA983" s="154"/>
      <c r="BB983" s="267"/>
      <c r="BC983" s="34"/>
      <c r="BD983" s="608"/>
      <c r="BE983" s="608"/>
      <c r="BF983" s="608"/>
      <c r="BG983" s="608"/>
      <c r="BH983" s="608"/>
      <c r="BI983" s="608"/>
      <c r="BJ983" s="608"/>
      <c r="BK983" s="608"/>
      <c r="BL983" s="608"/>
      <c r="BM983" s="131"/>
      <c r="BN983" s="608"/>
    </row>
    <row r="984" spans="1:68" s="409" customFormat="1" x14ac:dyDescent="0.2">
      <c r="A984" s="170"/>
      <c r="B984" s="128"/>
      <c r="C984" s="614">
        <f>'General Fund Budget Summary'!A216</f>
        <v>68040</v>
      </c>
      <c r="D984" s="614"/>
      <c r="E984" s="614" t="str">
        <f>'General Fund Budget Summary'!C216</f>
        <v>Parks Repairs &amp; Maintenance</v>
      </c>
      <c r="F984" s="616" t="s">
        <v>520</v>
      </c>
      <c r="G984" s="617">
        <v>1</v>
      </c>
      <c r="H984" s="105" t="s">
        <v>106</v>
      </c>
      <c r="I984" s="618">
        <v>31760</v>
      </c>
      <c r="J984" s="619">
        <f>I984*G984</f>
        <v>31760</v>
      </c>
      <c r="K984" s="617"/>
      <c r="L984" s="248" t="str">
        <f>H984</f>
        <v>Parks &amp; Buildings</v>
      </c>
      <c r="M984" s="410"/>
      <c r="N984" s="212">
        <f>M984*K984</f>
        <v>0</v>
      </c>
      <c r="O984" s="211"/>
      <c r="P984" s="248"/>
      <c r="Q984" s="410"/>
      <c r="R984" s="212">
        <f>Q984*O984</f>
        <v>0</v>
      </c>
      <c r="S984" s="211"/>
      <c r="T984" s="248">
        <f>P984</f>
        <v>0</v>
      </c>
      <c r="U984" s="410"/>
      <c r="V984" s="212">
        <f>U984*S984</f>
        <v>0</v>
      </c>
      <c r="W984" s="211"/>
      <c r="X984" s="248"/>
      <c r="Y984" s="410"/>
      <c r="Z984" s="212">
        <f>Y984*W984</f>
        <v>0</v>
      </c>
      <c r="AA984" s="211"/>
      <c r="AB984" s="248">
        <f>X984</f>
        <v>0</v>
      </c>
      <c r="AC984" s="410"/>
      <c r="AD984" s="212">
        <f>AC984*AA984</f>
        <v>0</v>
      </c>
      <c r="AE984" s="211"/>
      <c r="AF984" s="248">
        <f>AB984</f>
        <v>0</v>
      </c>
      <c r="AG984" s="410"/>
      <c r="AH984" s="212">
        <f>AG984*AE984</f>
        <v>0</v>
      </c>
      <c r="AI984" s="211"/>
      <c r="AJ984" s="248">
        <f>AF984</f>
        <v>0</v>
      </c>
      <c r="AK984" s="410"/>
      <c r="AL984" s="212">
        <f>AK984*AI984</f>
        <v>0</v>
      </c>
      <c r="AM984" s="211"/>
      <c r="AN984" s="248">
        <f>AJ984</f>
        <v>0</v>
      </c>
      <c r="AO984" s="410"/>
      <c r="AP984" s="212">
        <f>AO984*AM984</f>
        <v>0</v>
      </c>
      <c r="AQ984" s="211"/>
      <c r="AR984" s="248">
        <f>AN984</f>
        <v>0</v>
      </c>
      <c r="AS984" s="410"/>
      <c r="AT984" s="212">
        <f>AS984*AQ984</f>
        <v>0</v>
      </c>
      <c r="AU984" s="211"/>
      <c r="AV984" s="248">
        <f>AR984</f>
        <v>0</v>
      </c>
      <c r="AW984" s="410"/>
      <c r="AX984" s="212">
        <f>AW984*AU984</f>
        <v>0</v>
      </c>
      <c r="AY984" s="211"/>
      <c r="AZ984" s="248">
        <f>AV984</f>
        <v>0</v>
      </c>
      <c r="BA984" s="618"/>
      <c r="BB984" s="620">
        <f>BA984*AY984</f>
        <v>0</v>
      </c>
      <c r="BC984" s="34"/>
      <c r="BD984" s="621">
        <f>SUM(BB984,AX984,AT984,AP984,AL984,AH984,AD984,Z984,R984,N984,J984,V984,)</f>
        <v>31760</v>
      </c>
      <c r="BE984" s="608"/>
      <c r="BF984" s="621">
        <v>54308.56</v>
      </c>
      <c r="BG984" s="608"/>
      <c r="BH984" s="621">
        <v>7606.14</v>
      </c>
      <c r="BI984" s="608"/>
      <c r="BJ984" s="621">
        <f>SUM(BF984,BH984)</f>
        <v>61914.7</v>
      </c>
      <c r="BK984" s="608"/>
      <c r="BL984" s="621">
        <v>57000</v>
      </c>
      <c r="BM984" s="131"/>
      <c r="BN984" s="621">
        <v>64106.14</v>
      </c>
      <c r="BP984" s="15"/>
    </row>
    <row r="985" spans="1:68" s="409" customFormat="1" x14ac:dyDescent="0.2">
      <c r="A985" s="170"/>
      <c r="B985" s="128"/>
      <c r="C985" s="41"/>
      <c r="D985" s="42"/>
      <c r="E985" s="42"/>
      <c r="F985" s="616" t="s">
        <v>239</v>
      </c>
      <c r="G985" s="617">
        <v>1</v>
      </c>
      <c r="H985" s="591" t="s">
        <v>106</v>
      </c>
      <c r="I985" s="618">
        <v>1090</v>
      </c>
      <c r="J985" s="619">
        <f>I985*G985</f>
        <v>1090</v>
      </c>
      <c r="K985" s="617"/>
      <c r="L985" s="594" t="str">
        <f>H985</f>
        <v>Parks &amp; Buildings</v>
      </c>
      <c r="M985" s="592"/>
      <c r="N985" s="593">
        <f>M985*K985</f>
        <v>0</v>
      </c>
      <c r="O985" s="590"/>
      <c r="P985" s="594"/>
      <c r="Q985" s="592"/>
      <c r="R985" s="593">
        <f>Q985*O985</f>
        <v>0</v>
      </c>
      <c r="S985" s="590"/>
      <c r="T985" s="594">
        <f>P985</f>
        <v>0</v>
      </c>
      <c r="U985" s="592"/>
      <c r="V985" s="593">
        <f>U985*S985</f>
        <v>0</v>
      </c>
      <c r="W985" s="590"/>
      <c r="X985" s="594"/>
      <c r="Y985" s="592"/>
      <c r="Z985" s="593">
        <f>Y985*W985</f>
        <v>0</v>
      </c>
      <c r="AA985" s="590"/>
      <c r="AB985" s="594">
        <f>X985</f>
        <v>0</v>
      </c>
      <c r="AC985" s="592"/>
      <c r="AD985" s="593">
        <f>AC985*AA985</f>
        <v>0</v>
      </c>
      <c r="AE985" s="590"/>
      <c r="AF985" s="594">
        <f>AB985</f>
        <v>0</v>
      </c>
      <c r="AG985" s="592"/>
      <c r="AH985" s="593">
        <f>AG985*AE985</f>
        <v>0</v>
      </c>
      <c r="AI985" s="590"/>
      <c r="AJ985" s="594">
        <f>AF985</f>
        <v>0</v>
      </c>
      <c r="AK985" s="592"/>
      <c r="AL985" s="593">
        <f>AK985*AI985</f>
        <v>0</v>
      </c>
      <c r="AM985" s="590"/>
      <c r="AN985" s="594">
        <f>AJ985</f>
        <v>0</v>
      </c>
      <c r="AO985" s="592"/>
      <c r="AP985" s="593">
        <f>AO985*AM985</f>
        <v>0</v>
      </c>
      <c r="AQ985" s="590"/>
      <c r="AR985" s="594">
        <f>AN985</f>
        <v>0</v>
      </c>
      <c r="AS985" s="592"/>
      <c r="AT985" s="593">
        <f>AS985*AQ985</f>
        <v>0</v>
      </c>
      <c r="AU985" s="590"/>
      <c r="AV985" s="594">
        <f>AR985</f>
        <v>0</v>
      </c>
      <c r="AW985" s="592"/>
      <c r="AX985" s="593">
        <f>AW985*AU985</f>
        <v>0</v>
      </c>
      <c r="AY985" s="590"/>
      <c r="AZ985" s="594">
        <f>AV985</f>
        <v>0</v>
      </c>
      <c r="BA985" s="618"/>
      <c r="BB985" s="620">
        <f>BA985*AY985</f>
        <v>0</v>
      </c>
      <c r="BC985" s="34"/>
      <c r="BD985" s="622">
        <f>SUM(BB985,AX985,AT985,AP985,AL985,AH985,AD985,Z985,R985,N985,J985,V985,)</f>
        <v>1090</v>
      </c>
      <c r="BE985" s="623"/>
      <c r="BF985" s="622"/>
      <c r="BG985" s="623"/>
      <c r="BH985" s="622"/>
      <c r="BI985" s="623"/>
      <c r="BJ985" s="622"/>
      <c r="BK985" s="623"/>
      <c r="BL985" s="622"/>
      <c r="BM985" s="131"/>
      <c r="BN985" s="622"/>
    </row>
    <row r="986" spans="1:68" s="409" customFormat="1" x14ac:dyDescent="0.2">
      <c r="A986" s="170"/>
      <c r="B986" s="128"/>
      <c r="C986" s="41"/>
      <c r="D986" s="42"/>
      <c r="E986" s="42"/>
      <c r="F986" s="616" t="s">
        <v>521</v>
      </c>
      <c r="G986" s="617">
        <v>1</v>
      </c>
      <c r="H986" s="106" t="s">
        <v>106</v>
      </c>
      <c r="I986" s="618">
        <v>1920</v>
      </c>
      <c r="J986" s="619">
        <f>I986*G986</f>
        <v>1920</v>
      </c>
      <c r="K986" s="617"/>
      <c r="L986" s="249" t="str">
        <f>H986</f>
        <v>Parks &amp; Buildings</v>
      </c>
      <c r="M986" s="411"/>
      <c r="N986" s="214">
        <f>M986*K986</f>
        <v>0</v>
      </c>
      <c r="O986" s="213"/>
      <c r="P986" s="249"/>
      <c r="Q986" s="411"/>
      <c r="R986" s="214">
        <f>Q986*O986</f>
        <v>0</v>
      </c>
      <c r="S986" s="213"/>
      <c r="T986" s="249">
        <f>P986</f>
        <v>0</v>
      </c>
      <c r="U986" s="411"/>
      <c r="V986" s="214">
        <f>U986*S986</f>
        <v>0</v>
      </c>
      <c r="W986" s="213"/>
      <c r="X986" s="249"/>
      <c r="Y986" s="411"/>
      <c r="Z986" s="214">
        <f>Y986*W986</f>
        <v>0</v>
      </c>
      <c r="AA986" s="213"/>
      <c r="AB986" s="249">
        <f>X986</f>
        <v>0</v>
      </c>
      <c r="AC986" s="411"/>
      <c r="AD986" s="214">
        <f>AC986*AA986</f>
        <v>0</v>
      </c>
      <c r="AE986" s="213"/>
      <c r="AF986" s="249">
        <f>AB986</f>
        <v>0</v>
      </c>
      <c r="AG986" s="411"/>
      <c r="AH986" s="214">
        <f>AG986*AE986</f>
        <v>0</v>
      </c>
      <c r="AI986" s="213"/>
      <c r="AJ986" s="249">
        <f>AF986</f>
        <v>0</v>
      </c>
      <c r="AK986" s="411"/>
      <c r="AL986" s="214">
        <f>AK986*AI986</f>
        <v>0</v>
      </c>
      <c r="AM986" s="213"/>
      <c r="AN986" s="249">
        <f>AJ986</f>
        <v>0</v>
      </c>
      <c r="AO986" s="411"/>
      <c r="AP986" s="214">
        <f>AO986*AM986</f>
        <v>0</v>
      </c>
      <c r="AQ986" s="213"/>
      <c r="AR986" s="249">
        <f>AN986</f>
        <v>0</v>
      </c>
      <c r="AS986" s="411"/>
      <c r="AT986" s="214">
        <f>AS986*AQ986</f>
        <v>0</v>
      </c>
      <c r="AU986" s="213"/>
      <c r="AV986" s="249">
        <f>AR986</f>
        <v>0</v>
      </c>
      <c r="AW986" s="411"/>
      <c r="AX986" s="214">
        <f>AW986*AU986</f>
        <v>0</v>
      </c>
      <c r="AY986" s="213"/>
      <c r="AZ986" s="249">
        <f>AV986</f>
        <v>0</v>
      </c>
      <c r="BA986" s="618"/>
      <c r="BB986" s="620">
        <f>BA986*AY986</f>
        <v>0</v>
      </c>
      <c r="BC986" s="34"/>
      <c r="BD986" s="622">
        <f>SUM(BB986,AX986,AT986,AP986,AL986,AH986,AD986,Z986,R986,N986,J986,V986,)</f>
        <v>1920</v>
      </c>
      <c r="BE986" s="623"/>
      <c r="BF986" s="711"/>
      <c r="BG986" s="623"/>
      <c r="BH986" s="711"/>
      <c r="BI986" s="623"/>
      <c r="BJ986" s="622"/>
      <c r="BK986" s="623"/>
      <c r="BL986" s="622"/>
      <c r="BM986" s="131"/>
      <c r="BN986" s="622"/>
      <c r="BP986" s="717"/>
    </row>
    <row r="987" spans="1:68" s="409" customFormat="1" x14ac:dyDescent="0.2">
      <c r="A987" s="170"/>
      <c r="B987" s="128"/>
      <c r="C987" s="41"/>
      <c r="D987" s="42"/>
      <c r="E987" s="42"/>
      <c r="F987" s="616" t="s">
        <v>240</v>
      </c>
      <c r="G987" s="617">
        <v>1</v>
      </c>
      <c r="H987" s="106" t="s">
        <v>106</v>
      </c>
      <c r="I987" s="618">
        <v>3000</v>
      </c>
      <c r="J987" s="619">
        <f>G987*I987</f>
        <v>3000</v>
      </c>
      <c r="K987" s="617"/>
      <c r="L987" s="249" t="str">
        <f>H987</f>
        <v>Parks &amp; Buildings</v>
      </c>
      <c r="M987" s="411"/>
      <c r="N987" s="214">
        <f>M987*K987</f>
        <v>0</v>
      </c>
      <c r="O987" s="213"/>
      <c r="P987" s="249"/>
      <c r="Q987" s="411"/>
      <c r="R987" s="214">
        <f>Q987*O987</f>
        <v>0</v>
      </c>
      <c r="S987" s="213"/>
      <c r="T987" s="249">
        <f>P987</f>
        <v>0</v>
      </c>
      <c r="U987" s="411"/>
      <c r="V987" s="214">
        <f>U987*S987</f>
        <v>0</v>
      </c>
      <c r="W987" s="213"/>
      <c r="X987" s="249"/>
      <c r="Y987" s="411"/>
      <c r="Z987" s="214">
        <f>Y987*W987</f>
        <v>0</v>
      </c>
      <c r="AA987" s="213"/>
      <c r="AB987" s="249">
        <f>X987</f>
        <v>0</v>
      </c>
      <c r="AC987" s="411"/>
      <c r="AD987" s="214">
        <f>AC987*AA987</f>
        <v>0</v>
      </c>
      <c r="AE987" s="213"/>
      <c r="AF987" s="249">
        <f>AB987</f>
        <v>0</v>
      </c>
      <c r="AG987" s="411"/>
      <c r="AH987" s="214">
        <f>AG987*AE987</f>
        <v>0</v>
      </c>
      <c r="AI987" s="213"/>
      <c r="AJ987" s="249">
        <f>AF987</f>
        <v>0</v>
      </c>
      <c r="AK987" s="411"/>
      <c r="AL987" s="214">
        <f>AK987*AI987</f>
        <v>0</v>
      </c>
      <c r="AM987" s="213"/>
      <c r="AN987" s="249">
        <f>AJ987</f>
        <v>0</v>
      </c>
      <c r="AO987" s="411"/>
      <c r="AP987" s="214">
        <f>AO987*AM987</f>
        <v>0</v>
      </c>
      <c r="AQ987" s="213"/>
      <c r="AR987" s="249">
        <f>AN987</f>
        <v>0</v>
      </c>
      <c r="AS987" s="411"/>
      <c r="AT987" s="214">
        <f>AS987*AQ987</f>
        <v>0</v>
      </c>
      <c r="AU987" s="213"/>
      <c r="AV987" s="249">
        <f>AR987</f>
        <v>0</v>
      </c>
      <c r="AW987" s="411"/>
      <c r="AX987" s="214">
        <f>AW987*AU987</f>
        <v>0</v>
      </c>
      <c r="AY987" s="213"/>
      <c r="AZ987" s="249">
        <f>AV987</f>
        <v>0</v>
      </c>
      <c r="BA987" s="618"/>
      <c r="BB987" s="620">
        <f>AY987*BA987</f>
        <v>0</v>
      </c>
      <c r="BC987" s="34"/>
      <c r="BD987" s="622">
        <f>SUM(BB987,AX987,AT987,AP987,AL987,AH987,AD987,Z987,R987,N987,J987,V987,)</f>
        <v>3000</v>
      </c>
      <c r="BE987" s="623"/>
      <c r="BF987" s="622"/>
      <c r="BG987" s="623"/>
      <c r="BH987" s="622"/>
      <c r="BI987" s="623"/>
      <c r="BJ987" s="622"/>
      <c r="BK987" s="623"/>
      <c r="BL987" s="622"/>
      <c r="BM987" s="131"/>
      <c r="BN987" s="622"/>
    </row>
    <row r="988" spans="1:68" s="409" customFormat="1" x14ac:dyDescent="0.2">
      <c r="A988" s="170"/>
      <c r="B988" s="128"/>
      <c r="C988" s="494"/>
      <c r="D988" s="42"/>
      <c r="E988" s="42"/>
      <c r="F988" s="636" t="s">
        <v>522</v>
      </c>
      <c r="G988" s="617">
        <v>1</v>
      </c>
      <c r="H988" s="106" t="s">
        <v>106</v>
      </c>
      <c r="I988" s="618">
        <v>2250</v>
      </c>
      <c r="J988" s="619">
        <f t="shared" ref="J988:J990" si="1709">G988*I988</f>
        <v>2250</v>
      </c>
      <c r="K988" s="637"/>
      <c r="L988" s="249"/>
      <c r="M988" s="500"/>
      <c r="N988" s="214"/>
      <c r="O988" s="501"/>
      <c r="P988" s="52"/>
      <c r="Q988" s="499"/>
      <c r="R988" s="227"/>
      <c r="S988" s="501"/>
      <c r="T988" s="52"/>
      <c r="U988" s="499"/>
      <c r="V988" s="227"/>
      <c r="W988" s="501"/>
      <c r="X988" s="52"/>
      <c r="Y988" s="499"/>
      <c r="Z988" s="227"/>
      <c r="AA988" s="501"/>
      <c r="AB988" s="52"/>
      <c r="AC988" s="499"/>
      <c r="AD988" s="227"/>
      <c r="AE988" s="501"/>
      <c r="AF988" s="52"/>
      <c r="AG988" s="499"/>
      <c r="AH988" s="227"/>
      <c r="AI988" s="501"/>
      <c r="AJ988" s="52"/>
      <c r="AK988" s="499"/>
      <c r="AL988" s="227"/>
      <c r="AM988" s="501"/>
      <c r="AN988" s="52"/>
      <c r="AO988" s="499"/>
      <c r="AP988" s="227"/>
      <c r="AQ988" s="501"/>
      <c r="AR988" s="52"/>
      <c r="AS988" s="499"/>
      <c r="AT988" s="227"/>
      <c r="AU988" s="501"/>
      <c r="AV988" s="52"/>
      <c r="AW988" s="499"/>
      <c r="AX988" s="227"/>
      <c r="AY988" s="501"/>
      <c r="AZ988" s="52"/>
      <c r="BA988" s="638"/>
      <c r="BB988" s="620"/>
      <c r="BC988" s="34"/>
      <c r="BD988" s="622">
        <f t="shared" ref="BD988:BD990" si="1710">SUM(BB988,AX988,AT988,AP988,AL988,AH988,AD988,Z988,R988,N988,J988,V988,)</f>
        <v>2250</v>
      </c>
      <c r="BE988" s="623"/>
      <c r="BF988" s="622"/>
      <c r="BG988" s="623"/>
      <c r="BH988" s="622"/>
      <c r="BI988" s="623"/>
      <c r="BJ988" s="622"/>
      <c r="BK988" s="623"/>
      <c r="BL988" s="622"/>
      <c r="BM988" s="131"/>
      <c r="BN988" s="622"/>
    </row>
    <row r="989" spans="1:68" s="409" customFormat="1" x14ac:dyDescent="0.2">
      <c r="A989" s="170"/>
      <c r="B989" s="128"/>
      <c r="C989" s="494"/>
      <c r="D989" s="42"/>
      <c r="E989" s="42"/>
      <c r="F989" s="636" t="s">
        <v>523</v>
      </c>
      <c r="G989" s="617">
        <v>1</v>
      </c>
      <c r="H989" s="106" t="s">
        <v>106</v>
      </c>
      <c r="I989" s="618">
        <v>30000</v>
      </c>
      <c r="J989" s="619">
        <f t="shared" si="1709"/>
        <v>30000</v>
      </c>
      <c r="K989" s="637"/>
      <c r="L989" s="249"/>
      <c r="M989" s="500"/>
      <c r="N989" s="214"/>
      <c r="O989" s="501"/>
      <c r="P989" s="52"/>
      <c r="Q989" s="499"/>
      <c r="R989" s="227"/>
      <c r="S989" s="501"/>
      <c r="T989" s="52"/>
      <c r="U989" s="499"/>
      <c r="V989" s="227"/>
      <c r="W989" s="501"/>
      <c r="X989" s="52"/>
      <c r="Y989" s="499"/>
      <c r="Z989" s="227"/>
      <c r="AA989" s="501"/>
      <c r="AB989" s="52"/>
      <c r="AC989" s="499"/>
      <c r="AD989" s="227"/>
      <c r="AE989" s="501"/>
      <c r="AF989" s="52"/>
      <c r="AG989" s="499"/>
      <c r="AH989" s="227"/>
      <c r="AI989" s="501"/>
      <c r="AJ989" s="52"/>
      <c r="AK989" s="499"/>
      <c r="AL989" s="227"/>
      <c r="AM989" s="501"/>
      <c r="AN989" s="52"/>
      <c r="AO989" s="499"/>
      <c r="AP989" s="227"/>
      <c r="AQ989" s="501"/>
      <c r="AR989" s="52"/>
      <c r="AS989" s="499"/>
      <c r="AT989" s="227"/>
      <c r="AU989" s="501"/>
      <c r="AV989" s="52"/>
      <c r="AW989" s="499"/>
      <c r="AX989" s="227"/>
      <c r="AY989" s="501"/>
      <c r="AZ989" s="52"/>
      <c r="BA989" s="638"/>
      <c r="BB989" s="620"/>
      <c r="BC989" s="34"/>
      <c r="BD989" s="622">
        <f t="shared" si="1710"/>
        <v>30000</v>
      </c>
      <c r="BE989" s="623"/>
      <c r="BF989" s="622"/>
      <c r="BG989" s="623"/>
      <c r="BH989" s="622"/>
      <c r="BI989" s="623"/>
      <c r="BJ989" s="622"/>
      <c r="BK989" s="623"/>
      <c r="BL989" s="622"/>
      <c r="BM989" s="131"/>
      <c r="BN989" s="622"/>
    </row>
    <row r="990" spans="1:68" s="409" customFormat="1" x14ac:dyDescent="0.2">
      <c r="A990" s="170"/>
      <c r="B990" s="128"/>
      <c r="C990" s="494"/>
      <c r="D990" s="42"/>
      <c r="E990" s="42"/>
      <c r="F990" s="636" t="s">
        <v>524</v>
      </c>
      <c r="G990" s="617">
        <v>1</v>
      </c>
      <c r="H990" s="106" t="s">
        <v>106</v>
      </c>
      <c r="I990" s="618">
        <v>6000</v>
      </c>
      <c r="J990" s="619">
        <f t="shared" si="1709"/>
        <v>6000</v>
      </c>
      <c r="K990" s="637"/>
      <c r="L990" s="249"/>
      <c r="M990" s="500"/>
      <c r="N990" s="214"/>
      <c r="O990" s="501"/>
      <c r="P990" s="52"/>
      <c r="Q990" s="499"/>
      <c r="R990" s="227"/>
      <c r="S990" s="501"/>
      <c r="T990" s="52"/>
      <c r="U990" s="499"/>
      <c r="V990" s="227"/>
      <c r="W990" s="501"/>
      <c r="X990" s="52"/>
      <c r="Y990" s="499"/>
      <c r="Z990" s="227"/>
      <c r="AA990" s="501"/>
      <c r="AB990" s="52"/>
      <c r="AC990" s="499"/>
      <c r="AD990" s="227"/>
      <c r="AE990" s="501"/>
      <c r="AF990" s="52"/>
      <c r="AG990" s="499"/>
      <c r="AH990" s="227"/>
      <c r="AI990" s="501"/>
      <c r="AJ990" s="52"/>
      <c r="AK990" s="499"/>
      <c r="AL990" s="227"/>
      <c r="AM990" s="501"/>
      <c r="AN990" s="52"/>
      <c r="AO990" s="499"/>
      <c r="AP990" s="227"/>
      <c r="AQ990" s="501"/>
      <c r="AR990" s="52"/>
      <c r="AS990" s="499"/>
      <c r="AT990" s="227"/>
      <c r="AU990" s="501"/>
      <c r="AV990" s="52"/>
      <c r="AW990" s="499"/>
      <c r="AX990" s="227"/>
      <c r="AY990" s="501"/>
      <c r="AZ990" s="52"/>
      <c r="BA990" s="638"/>
      <c r="BB990" s="620"/>
      <c r="BC990" s="34"/>
      <c r="BD990" s="622">
        <f t="shared" si="1710"/>
        <v>6000</v>
      </c>
      <c r="BE990" s="623"/>
      <c r="BF990" s="622"/>
      <c r="BG990" s="623"/>
      <c r="BH990" s="622"/>
      <c r="BI990" s="623"/>
      <c r="BJ990" s="622"/>
      <c r="BK990" s="623"/>
      <c r="BL990" s="622"/>
      <c r="BM990" s="131"/>
      <c r="BN990" s="622"/>
    </row>
    <row r="991" spans="1:68" s="409" customFormat="1" x14ac:dyDescent="0.2">
      <c r="A991" s="170"/>
      <c r="B991" s="128"/>
      <c r="C991" s="48"/>
      <c r="D991" s="43"/>
      <c r="E991" s="43"/>
      <c r="F991" s="624"/>
      <c r="G991" s="581"/>
      <c r="H991" s="582"/>
      <c r="I991" s="104" t="s">
        <v>132</v>
      </c>
      <c r="J991" s="634">
        <f>SUM(J984:J990)</f>
        <v>76020</v>
      </c>
      <c r="K991" s="581"/>
      <c r="L991" s="582"/>
      <c r="M991" s="104" t="s">
        <v>118</v>
      </c>
      <c r="N991" s="619">
        <f>SUM(N984:N987)</f>
        <v>0</v>
      </c>
      <c r="O991" s="581"/>
      <c r="P991" s="582"/>
      <c r="Q991" s="625" t="s">
        <v>119</v>
      </c>
      <c r="R991" s="619">
        <f>SUM(R984:R987)</f>
        <v>0</v>
      </c>
      <c r="S991" s="581"/>
      <c r="T991" s="582"/>
      <c r="U991" s="625" t="s">
        <v>120</v>
      </c>
      <c r="V991" s="619">
        <f>SUM(V984:V987)</f>
        <v>0</v>
      </c>
      <c r="W991" s="581"/>
      <c r="X991" s="582"/>
      <c r="Y991" s="625" t="s">
        <v>121</v>
      </c>
      <c r="Z991" s="619">
        <f>SUM(Z984:Z987)</f>
        <v>0</v>
      </c>
      <c r="AA991" s="581"/>
      <c r="AB991" s="582"/>
      <c r="AC991" s="625" t="s">
        <v>122</v>
      </c>
      <c r="AD991" s="619">
        <f>SUM(AD984:AD987)</f>
        <v>0</v>
      </c>
      <c r="AE991" s="581"/>
      <c r="AF991" s="582"/>
      <c r="AG991" s="625" t="s">
        <v>123</v>
      </c>
      <c r="AH991" s="619">
        <f>SUM(AH984:AH987)</f>
        <v>0</v>
      </c>
      <c r="AI991" s="581"/>
      <c r="AJ991" s="582"/>
      <c r="AK991" s="625" t="s">
        <v>124</v>
      </c>
      <c r="AL991" s="619">
        <f>SUM(AL984:AL987)</f>
        <v>0</v>
      </c>
      <c r="AM991" s="581"/>
      <c r="AN991" s="582"/>
      <c r="AO991" s="625" t="s">
        <v>125</v>
      </c>
      <c r="AP991" s="619">
        <f>SUM(AP984:AP987)</f>
        <v>0</v>
      </c>
      <c r="AQ991" s="581"/>
      <c r="AR991" s="582"/>
      <c r="AS991" s="625" t="s">
        <v>126</v>
      </c>
      <c r="AT991" s="619">
        <f>SUM(AT984:AT987)</f>
        <v>0</v>
      </c>
      <c r="AU991" s="581"/>
      <c r="AV991" s="582"/>
      <c r="AW991" s="625" t="s">
        <v>127</v>
      </c>
      <c r="AX991" s="619">
        <f>SUM(AX984:AX987)</f>
        <v>0</v>
      </c>
      <c r="AY991" s="581"/>
      <c r="AZ991" s="582"/>
      <c r="BA991" s="625" t="s">
        <v>128</v>
      </c>
      <c r="BB991" s="620">
        <f>SUM(BB984:BB987)</f>
        <v>0</v>
      </c>
      <c r="BC991" s="34"/>
      <c r="BD991" s="57">
        <f>SUM(BD984:BD990)</f>
        <v>76020</v>
      </c>
      <c r="BE991" s="608"/>
      <c r="BF991" s="57">
        <f>SUM(BF984:BF990)</f>
        <v>54308.56</v>
      </c>
      <c r="BG991" s="608"/>
      <c r="BH991" s="57">
        <f>SUM(BH984:BH990)</f>
        <v>7606.14</v>
      </c>
      <c r="BI991" s="608"/>
      <c r="BJ991" s="57">
        <f>SUM(BF991,BH991)</f>
        <v>61914.7</v>
      </c>
      <c r="BK991" s="608"/>
      <c r="BL991" s="57">
        <v>57000</v>
      </c>
      <c r="BM991" s="131"/>
      <c r="BN991" s="57">
        <f>SUM(BN984:BN987)</f>
        <v>64106.14</v>
      </c>
    </row>
    <row r="992" spans="1:68" s="27" customFormat="1" ht="5.0999999999999996" customHeight="1" x14ac:dyDescent="0.2">
      <c r="A992" s="170"/>
      <c r="B992" s="128"/>
      <c r="C992" s="32"/>
      <c r="F992" s="51"/>
      <c r="G992" s="226"/>
      <c r="H992" s="52"/>
      <c r="I992" s="154"/>
      <c r="J992" s="227"/>
      <c r="K992" s="226"/>
      <c r="L992" s="52"/>
      <c r="M992" s="154"/>
      <c r="N992" s="227"/>
      <c r="O992" s="226"/>
      <c r="P992" s="52"/>
      <c r="Q992" s="154"/>
      <c r="R992" s="227"/>
      <c r="S992" s="226"/>
      <c r="T992" s="52"/>
      <c r="U992" s="154"/>
      <c r="V992" s="227"/>
      <c r="W992" s="226"/>
      <c r="X992" s="52"/>
      <c r="Y992" s="154"/>
      <c r="Z992" s="227"/>
      <c r="AA992" s="226"/>
      <c r="AB992" s="52"/>
      <c r="AC992" s="154"/>
      <c r="AD992" s="227"/>
      <c r="AE992" s="226"/>
      <c r="AF992" s="52"/>
      <c r="AG992" s="154"/>
      <c r="AH992" s="227"/>
      <c r="AI992" s="226"/>
      <c r="AJ992" s="52"/>
      <c r="AK992" s="154"/>
      <c r="AL992" s="227"/>
      <c r="AM992" s="226"/>
      <c r="AN992" s="52"/>
      <c r="AO992" s="154"/>
      <c r="AP992" s="227"/>
      <c r="AQ992" s="226"/>
      <c r="AR992" s="52"/>
      <c r="AS992" s="154"/>
      <c r="AT992" s="227"/>
      <c r="AU992" s="226"/>
      <c r="AV992" s="52"/>
      <c r="AW992" s="154"/>
      <c r="AX992" s="227"/>
      <c r="AY992" s="226"/>
      <c r="AZ992" s="52"/>
      <c r="BA992" s="154"/>
      <c r="BB992" s="267"/>
      <c r="BC992" s="34"/>
      <c r="BD992" s="608"/>
      <c r="BE992" s="608"/>
      <c r="BF992" s="608"/>
      <c r="BG992" s="608"/>
      <c r="BH992" s="608"/>
      <c r="BI992" s="608"/>
      <c r="BJ992" s="608"/>
      <c r="BK992" s="608"/>
      <c r="BL992" s="608"/>
      <c r="BM992" s="131"/>
      <c r="BN992" s="608"/>
    </row>
    <row r="993" spans="1:68" s="409" customFormat="1" x14ac:dyDescent="0.2">
      <c r="A993" s="170"/>
      <c r="B993" s="128"/>
      <c r="C993" s="614">
        <f>'General Fund Budget Summary'!A217</f>
        <v>68050</v>
      </c>
      <c r="D993" s="614"/>
      <c r="E993" s="614" t="str">
        <f>'General Fund Budget Summary'!C217</f>
        <v>Tree Care Expense</v>
      </c>
      <c r="F993" s="616"/>
      <c r="G993" s="617">
        <v>1</v>
      </c>
      <c r="H993" s="105" t="s">
        <v>106</v>
      </c>
      <c r="I993" s="618">
        <v>10000</v>
      </c>
      <c r="J993" s="619">
        <f t="shared" ref="J993:J996" si="1711">I993*G993</f>
        <v>10000</v>
      </c>
      <c r="K993" s="617"/>
      <c r="L993" s="248" t="str">
        <f>H993</f>
        <v>Parks &amp; Buildings</v>
      </c>
      <c r="M993" s="410"/>
      <c r="N993" s="212">
        <f>M993*K993</f>
        <v>0</v>
      </c>
      <c r="O993" s="211"/>
      <c r="P993" s="248"/>
      <c r="Q993" s="410"/>
      <c r="R993" s="212">
        <f>Q993*O993</f>
        <v>0</v>
      </c>
      <c r="S993" s="211"/>
      <c r="T993" s="248">
        <f>P993</f>
        <v>0</v>
      </c>
      <c r="U993" s="410"/>
      <c r="V993" s="212">
        <f>U993*S993</f>
        <v>0</v>
      </c>
      <c r="W993" s="211"/>
      <c r="X993" s="248"/>
      <c r="Y993" s="410"/>
      <c r="Z993" s="212">
        <f>Y993*W993</f>
        <v>0</v>
      </c>
      <c r="AA993" s="211"/>
      <c r="AB993" s="248">
        <f>X993</f>
        <v>0</v>
      </c>
      <c r="AC993" s="410"/>
      <c r="AD993" s="212">
        <f>AC993*AA993</f>
        <v>0</v>
      </c>
      <c r="AE993" s="211"/>
      <c r="AF993" s="248">
        <f>AB993</f>
        <v>0</v>
      </c>
      <c r="AG993" s="410"/>
      <c r="AH993" s="212">
        <f>AG993*AE993</f>
        <v>0</v>
      </c>
      <c r="AI993" s="211"/>
      <c r="AJ993" s="248">
        <f>AF993</f>
        <v>0</v>
      </c>
      <c r="AK993" s="410"/>
      <c r="AL993" s="212">
        <f>AK993*AI993</f>
        <v>0</v>
      </c>
      <c r="AM993" s="211"/>
      <c r="AN993" s="248">
        <f>AJ993</f>
        <v>0</v>
      </c>
      <c r="AO993" s="410"/>
      <c r="AP993" s="212">
        <f>AO993*AM993</f>
        <v>0</v>
      </c>
      <c r="AQ993" s="211"/>
      <c r="AR993" s="248">
        <f>AN993</f>
        <v>0</v>
      </c>
      <c r="AS993" s="410"/>
      <c r="AT993" s="212">
        <f>AS993*AQ993</f>
        <v>0</v>
      </c>
      <c r="AU993" s="211"/>
      <c r="AV993" s="248">
        <f>AR993</f>
        <v>0</v>
      </c>
      <c r="AW993" s="410"/>
      <c r="AX993" s="212">
        <f>AW993*AU993</f>
        <v>0</v>
      </c>
      <c r="AY993" s="211"/>
      <c r="AZ993" s="248">
        <f>AV993</f>
        <v>0</v>
      </c>
      <c r="BA993" s="618"/>
      <c r="BB993" s="620">
        <f>BA993*AY993</f>
        <v>0</v>
      </c>
      <c r="BC993" s="34"/>
      <c r="BD993" s="621">
        <f>SUM(BB993,AX993,AT993,AP993,AL993,AH993,AD993,Z993,R993,N993,J993,V993,)</f>
        <v>10000</v>
      </c>
      <c r="BE993" s="608"/>
      <c r="BF993" s="621">
        <v>0</v>
      </c>
      <c r="BG993" s="608"/>
      <c r="BH993" s="621">
        <v>0</v>
      </c>
      <c r="BI993" s="608"/>
      <c r="BJ993" s="621">
        <f>SUM(BF993,BH993)</f>
        <v>0</v>
      </c>
      <c r="BK993" s="608"/>
      <c r="BL993" s="621">
        <v>1500</v>
      </c>
      <c r="BM993" s="131"/>
      <c r="BN993" s="621">
        <v>2250</v>
      </c>
    </row>
    <row r="994" spans="1:68" s="409" customFormat="1" x14ac:dyDescent="0.2">
      <c r="A994" s="170"/>
      <c r="B994" s="128"/>
      <c r="C994" s="41"/>
      <c r="D994" s="42"/>
      <c r="E994" s="461"/>
      <c r="F994" s="616"/>
      <c r="G994" s="617"/>
      <c r="H994" s="591"/>
      <c r="I994" s="618"/>
      <c r="J994" s="619">
        <f t="shared" si="1711"/>
        <v>0</v>
      </c>
      <c r="K994" s="617"/>
      <c r="L994" s="594">
        <f>H994</f>
        <v>0</v>
      </c>
      <c r="M994" s="592"/>
      <c r="N994" s="593">
        <f>M994*K994</f>
        <v>0</v>
      </c>
      <c r="O994" s="590"/>
      <c r="P994" s="594"/>
      <c r="Q994" s="592"/>
      <c r="R994" s="593">
        <f>Q994*O994</f>
        <v>0</v>
      </c>
      <c r="S994" s="590"/>
      <c r="T994" s="594">
        <f>P994</f>
        <v>0</v>
      </c>
      <c r="U994" s="592"/>
      <c r="V994" s="593">
        <f>U994*S994</f>
        <v>0</v>
      </c>
      <c r="W994" s="590"/>
      <c r="X994" s="594"/>
      <c r="Y994" s="592"/>
      <c r="Z994" s="593">
        <f>Y994*W994</f>
        <v>0</v>
      </c>
      <c r="AA994" s="590"/>
      <c r="AB994" s="594">
        <f>X994</f>
        <v>0</v>
      </c>
      <c r="AC994" s="592"/>
      <c r="AD994" s="593">
        <f>AC994*AA994</f>
        <v>0</v>
      </c>
      <c r="AE994" s="590"/>
      <c r="AF994" s="594">
        <f>AB994</f>
        <v>0</v>
      </c>
      <c r="AG994" s="592"/>
      <c r="AH994" s="593">
        <f>AG994*AE994</f>
        <v>0</v>
      </c>
      <c r="AI994" s="590"/>
      <c r="AJ994" s="594">
        <f>AF994</f>
        <v>0</v>
      </c>
      <c r="AK994" s="592"/>
      <c r="AL994" s="593">
        <f>AK994*AI994</f>
        <v>0</v>
      </c>
      <c r="AM994" s="590"/>
      <c r="AN994" s="594">
        <f>AJ994</f>
        <v>0</v>
      </c>
      <c r="AO994" s="592"/>
      <c r="AP994" s="593">
        <f>AO994*AM994</f>
        <v>0</v>
      </c>
      <c r="AQ994" s="590"/>
      <c r="AR994" s="594">
        <f>AN994</f>
        <v>0</v>
      </c>
      <c r="AS994" s="592"/>
      <c r="AT994" s="593">
        <f>AS994*AQ994</f>
        <v>0</v>
      </c>
      <c r="AU994" s="590"/>
      <c r="AV994" s="594">
        <f>AR994</f>
        <v>0</v>
      </c>
      <c r="AW994" s="592"/>
      <c r="AX994" s="593">
        <f>AW994*AU994</f>
        <v>0</v>
      </c>
      <c r="AY994" s="590"/>
      <c r="AZ994" s="594">
        <f>AV994</f>
        <v>0</v>
      </c>
      <c r="BA994" s="618"/>
      <c r="BB994" s="620">
        <f>BA994*AY994</f>
        <v>0</v>
      </c>
      <c r="BC994" s="34"/>
      <c r="BD994" s="622">
        <f>SUM(BB994,AX994,AT994,AP994,AL994,AH994,AD994,Z994,R994,N994,J994,V994,)</f>
        <v>0</v>
      </c>
      <c r="BE994" s="623"/>
      <c r="BF994" s="622">
        <v>0</v>
      </c>
      <c r="BG994" s="623"/>
      <c r="BH994" s="622">
        <v>0</v>
      </c>
      <c r="BI994" s="623"/>
      <c r="BJ994" s="622">
        <v>0</v>
      </c>
      <c r="BK994" s="623"/>
      <c r="BL994" s="622">
        <v>0</v>
      </c>
      <c r="BM994" s="131"/>
      <c r="BN994" s="622"/>
    </row>
    <row r="995" spans="1:68" s="409" customFormat="1" x14ac:dyDescent="0.2">
      <c r="A995" s="170"/>
      <c r="B995" s="128"/>
      <c r="C995" s="41"/>
      <c r="D995" s="42"/>
      <c r="E995" s="42"/>
      <c r="F995" s="616"/>
      <c r="G995" s="617"/>
      <c r="H995" s="106"/>
      <c r="I995" s="618"/>
      <c r="J995" s="619">
        <f t="shared" si="1711"/>
        <v>0</v>
      </c>
      <c r="K995" s="617"/>
      <c r="L995" s="249">
        <f>H995</f>
        <v>0</v>
      </c>
      <c r="M995" s="411"/>
      <c r="N995" s="214">
        <f>M995*K995</f>
        <v>0</v>
      </c>
      <c r="O995" s="213"/>
      <c r="P995" s="249"/>
      <c r="Q995" s="411"/>
      <c r="R995" s="214">
        <f>Q995*O995</f>
        <v>0</v>
      </c>
      <c r="S995" s="213"/>
      <c r="T995" s="249">
        <f>P995</f>
        <v>0</v>
      </c>
      <c r="U995" s="411"/>
      <c r="V995" s="214">
        <f>U995*S995</f>
        <v>0</v>
      </c>
      <c r="W995" s="213"/>
      <c r="X995" s="249"/>
      <c r="Y995" s="411"/>
      <c r="Z995" s="214">
        <f>Y995*W995</f>
        <v>0</v>
      </c>
      <c r="AA995" s="213"/>
      <c r="AB995" s="249">
        <f>X995</f>
        <v>0</v>
      </c>
      <c r="AC995" s="411"/>
      <c r="AD995" s="214">
        <f>AC995*AA995</f>
        <v>0</v>
      </c>
      <c r="AE995" s="213"/>
      <c r="AF995" s="249">
        <f>AB995</f>
        <v>0</v>
      </c>
      <c r="AG995" s="411"/>
      <c r="AH995" s="214">
        <f>AG995*AE995</f>
        <v>0</v>
      </c>
      <c r="AI995" s="213"/>
      <c r="AJ995" s="249">
        <f>AF995</f>
        <v>0</v>
      </c>
      <c r="AK995" s="411"/>
      <c r="AL995" s="214">
        <f>AK995*AI995</f>
        <v>0</v>
      </c>
      <c r="AM995" s="213"/>
      <c r="AN995" s="249">
        <f>AJ995</f>
        <v>0</v>
      </c>
      <c r="AO995" s="411"/>
      <c r="AP995" s="214">
        <f>AO995*AM995</f>
        <v>0</v>
      </c>
      <c r="AQ995" s="213"/>
      <c r="AR995" s="249">
        <f>AN995</f>
        <v>0</v>
      </c>
      <c r="AS995" s="411"/>
      <c r="AT995" s="214">
        <f>AS995*AQ995</f>
        <v>0</v>
      </c>
      <c r="AU995" s="213"/>
      <c r="AV995" s="249">
        <f>AR995</f>
        <v>0</v>
      </c>
      <c r="AW995" s="411"/>
      <c r="AX995" s="214">
        <f>AW995*AU995</f>
        <v>0</v>
      </c>
      <c r="AY995" s="213"/>
      <c r="AZ995" s="249">
        <f>AV995</f>
        <v>0</v>
      </c>
      <c r="BA995" s="618"/>
      <c r="BB995" s="620">
        <f>BA995*AY995</f>
        <v>0</v>
      </c>
      <c r="BC995" s="34"/>
      <c r="BD995" s="622">
        <f>SUM(BB995,AX995,AT995,AP995,AL995,AH995,AD995,Z995,R995,N995,J995,V995,)</f>
        <v>0</v>
      </c>
      <c r="BE995" s="623"/>
      <c r="BF995" s="622">
        <v>0</v>
      </c>
      <c r="BG995" s="623"/>
      <c r="BH995" s="622">
        <v>0</v>
      </c>
      <c r="BI995" s="623"/>
      <c r="BJ995" s="622">
        <v>0</v>
      </c>
      <c r="BK995" s="623"/>
      <c r="BL995" s="622">
        <v>0</v>
      </c>
      <c r="BM995" s="131"/>
      <c r="BN995" s="622"/>
    </row>
    <row r="996" spans="1:68" s="409" customFormat="1" x14ac:dyDescent="0.2">
      <c r="A996" s="170"/>
      <c r="B996" s="128"/>
      <c r="C996" s="41"/>
      <c r="D996" s="42"/>
      <c r="E996" s="42"/>
      <c r="F996" s="616"/>
      <c r="G996" s="617"/>
      <c r="H996" s="106"/>
      <c r="I996" s="618"/>
      <c r="J996" s="619">
        <f t="shared" si="1711"/>
        <v>0</v>
      </c>
      <c r="K996" s="617"/>
      <c r="L996" s="249">
        <f>H996</f>
        <v>0</v>
      </c>
      <c r="M996" s="411"/>
      <c r="N996" s="214">
        <f>M996*K996</f>
        <v>0</v>
      </c>
      <c r="O996" s="213"/>
      <c r="P996" s="249"/>
      <c r="Q996" s="411"/>
      <c r="R996" s="214">
        <f>Q996*O996</f>
        <v>0</v>
      </c>
      <c r="S996" s="213"/>
      <c r="T996" s="249">
        <f>P996</f>
        <v>0</v>
      </c>
      <c r="U996" s="411"/>
      <c r="V996" s="214">
        <f>U996*S996</f>
        <v>0</v>
      </c>
      <c r="W996" s="213"/>
      <c r="X996" s="249"/>
      <c r="Y996" s="411"/>
      <c r="Z996" s="214">
        <f>Y996*W996</f>
        <v>0</v>
      </c>
      <c r="AA996" s="213"/>
      <c r="AB996" s="249">
        <f>X996</f>
        <v>0</v>
      </c>
      <c r="AC996" s="411"/>
      <c r="AD996" s="214">
        <f>AC996*AA996</f>
        <v>0</v>
      </c>
      <c r="AE996" s="213"/>
      <c r="AF996" s="249">
        <f>AB996</f>
        <v>0</v>
      </c>
      <c r="AG996" s="411"/>
      <c r="AH996" s="214">
        <f>AG996*AE996</f>
        <v>0</v>
      </c>
      <c r="AI996" s="213"/>
      <c r="AJ996" s="249">
        <f>AF996</f>
        <v>0</v>
      </c>
      <c r="AK996" s="411"/>
      <c r="AL996" s="214">
        <f>AK996*AI996</f>
        <v>0</v>
      </c>
      <c r="AM996" s="213"/>
      <c r="AN996" s="249">
        <f>AJ996</f>
        <v>0</v>
      </c>
      <c r="AO996" s="411"/>
      <c r="AP996" s="214">
        <f>AO996*AM996</f>
        <v>0</v>
      </c>
      <c r="AQ996" s="213"/>
      <c r="AR996" s="249">
        <f>AN996</f>
        <v>0</v>
      </c>
      <c r="AS996" s="411"/>
      <c r="AT996" s="214">
        <f>AS996*AQ996</f>
        <v>0</v>
      </c>
      <c r="AU996" s="213"/>
      <c r="AV996" s="249">
        <f>AR996</f>
        <v>0</v>
      </c>
      <c r="AW996" s="411"/>
      <c r="AX996" s="214">
        <f>AW996*AU996</f>
        <v>0</v>
      </c>
      <c r="AY996" s="213"/>
      <c r="AZ996" s="249">
        <f>AV996</f>
        <v>0</v>
      </c>
      <c r="BA996" s="618"/>
      <c r="BB996" s="620">
        <f>AY996*BA996</f>
        <v>0</v>
      </c>
      <c r="BC996" s="34"/>
      <c r="BD996" s="622">
        <f>SUM(BB996,AX996,AT996,AP996,AL996,AH996,AD996,Z996,R996,N996,J996,V996,)</f>
        <v>0</v>
      </c>
      <c r="BE996" s="623"/>
      <c r="BF996" s="622">
        <v>0</v>
      </c>
      <c r="BG996" s="623"/>
      <c r="BH996" s="622">
        <v>0</v>
      </c>
      <c r="BI996" s="623"/>
      <c r="BJ996" s="622">
        <v>0</v>
      </c>
      <c r="BK996" s="623"/>
      <c r="BL996" s="622">
        <v>0</v>
      </c>
      <c r="BM996" s="131"/>
      <c r="BN996" s="622"/>
    </row>
    <row r="997" spans="1:68" s="409" customFormat="1" ht="12.75" customHeight="1" x14ac:dyDescent="0.2">
      <c r="A997" s="170"/>
      <c r="B997" s="128"/>
      <c r="C997" s="48"/>
      <c r="D997" s="43"/>
      <c r="E997" s="43"/>
      <c r="F997" s="624"/>
      <c r="G997" s="581"/>
      <c r="H997" s="582"/>
      <c r="I997" s="104" t="s">
        <v>132</v>
      </c>
      <c r="J997" s="634">
        <f>SUM(J993:J996)</f>
        <v>10000</v>
      </c>
      <c r="K997" s="581"/>
      <c r="L997" s="582"/>
      <c r="M997" s="104" t="s">
        <v>118</v>
      </c>
      <c r="N997" s="619">
        <f>SUM(N993:N996)</f>
        <v>0</v>
      </c>
      <c r="O997" s="581"/>
      <c r="P997" s="582"/>
      <c r="Q997" s="625" t="s">
        <v>119</v>
      </c>
      <c r="R997" s="619">
        <f>SUM(R993:R996)</f>
        <v>0</v>
      </c>
      <c r="S997" s="581"/>
      <c r="T997" s="582"/>
      <c r="U997" s="625" t="s">
        <v>120</v>
      </c>
      <c r="V997" s="619">
        <f>SUM(V993:V996)</f>
        <v>0</v>
      </c>
      <c r="W997" s="581"/>
      <c r="X997" s="582"/>
      <c r="Y997" s="625" t="s">
        <v>121</v>
      </c>
      <c r="Z997" s="619">
        <f>SUM(Z993:Z996)</f>
        <v>0</v>
      </c>
      <c r="AA997" s="581"/>
      <c r="AB997" s="582"/>
      <c r="AC997" s="625" t="s">
        <v>122</v>
      </c>
      <c r="AD997" s="619">
        <f>SUM(AD993:AD996)</f>
        <v>0</v>
      </c>
      <c r="AE997" s="581"/>
      <c r="AF997" s="582"/>
      <c r="AG997" s="625" t="s">
        <v>123</v>
      </c>
      <c r="AH997" s="619">
        <f>SUM(AH993:AH996)</f>
        <v>0</v>
      </c>
      <c r="AI997" s="581"/>
      <c r="AJ997" s="582"/>
      <c r="AK997" s="625" t="s">
        <v>124</v>
      </c>
      <c r="AL997" s="619">
        <f>SUM(AL993:AL996)</f>
        <v>0</v>
      </c>
      <c r="AM997" s="581"/>
      <c r="AN997" s="582"/>
      <c r="AO997" s="625" t="s">
        <v>125</v>
      </c>
      <c r="AP997" s="619">
        <f>SUM(AP993:AP996)</f>
        <v>0</v>
      </c>
      <c r="AQ997" s="581"/>
      <c r="AR997" s="582"/>
      <c r="AS997" s="625" t="s">
        <v>126</v>
      </c>
      <c r="AT997" s="619">
        <f>SUM(AT993:AT996)</f>
        <v>0</v>
      </c>
      <c r="AU997" s="581"/>
      <c r="AV997" s="582"/>
      <c r="AW997" s="625" t="s">
        <v>127</v>
      </c>
      <c r="AX997" s="619">
        <f>SUM(AX993:AX996)</f>
        <v>0</v>
      </c>
      <c r="AY997" s="581"/>
      <c r="AZ997" s="582"/>
      <c r="BA997" s="625" t="s">
        <v>128</v>
      </c>
      <c r="BB997" s="620">
        <f>SUM(BB993:BB996)</f>
        <v>0</v>
      </c>
      <c r="BC997" s="34"/>
      <c r="BD997" s="57">
        <f>SUM(BD993:BD996)</f>
        <v>10000</v>
      </c>
      <c r="BE997" s="608"/>
      <c r="BF997" s="57">
        <f>SUM(BF993:BF996)</f>
        <v>0</v>
      </c>
      <c r="BG997" s="608"/>
      <c r="BH997" s="57">
        <f>SUM(BH993:BH996)</f>
        <v>0</v>
      </c>
      <c r="BI997" s="608"/>
      <c r="BJ997" s="57">
        <f>SUM(BJ993:BJ996)</f>
        <v>0</v>
      </c>
      <c r="BK997" s="608"/>
      <c r="BL997" s="57">
        <v>1500</v>
      </c>
      <c r="BM997" s="131"/>
      <c r="BN997" s="57">
        <f>SUM(BN993:BN996)</f>
        <v>2250</v>
      </c>
    </row>
    <row r="998" spans="1:68" s="27" customFormat="1" ht="5.0999999999999996" customHeight="1" x14ac:dyDescent="0.2">
      <c r="A998" s="170"/>
      <c r="B998" s="128"/>
      <c r="C998" s="32"/>
      <c r="F998" s="51"/>
      <c r="G998" s="226"/>
      <c r="H998" s="52"/>
      <c r="I998" s="154"/>
      <c r="J998" s="227"/>
      <c r="K998" s="226"/>
      <c r="L998" s="52"/>
      <c r="M998" s="154"/>
      <c r="N998" s="227"/>
      <c r="O998" s="226"/>
      <c r="P998" s="52"/>
      <c r="Q998" s="154"/>
      <c r="R998" s="227"/>
      <c r="S998" s="226"/>
      <c r="T998" s="52"/>
      <c r="U998" s="154"/>
      <c r="V998" s="227"/>
      <c r="W998" s="226"/>
      <c r="X998" s="52"/>
      <c r="Y998" s="154"/>
      <c r="Z998" s="227"/>
      <c r="AA998" s="226"/>
      <c r="AB998" s="52"/>
      <c r="AC998" s="154"/>
      <c r="AD998" s="227"/>
      <c r="AE998" s="226"/>
      <c r="AF998" s="52"/>
      <c r="AG998" s="154"/>
      <c r="AH998" s="227"/>
      <c r="AI998" s="226"/>
      <c r="AJ998" s="52"/>
      <c r="AK998" s="154"/>
      <c r="AL998" s="227"/>
      <c r="AM998" s="226"/>
      <c r="AN998" s="52"/>
      <c r="AO998" s="154"/>
      <c r="AP998" s="227"/>
      <c r="AQ998" s="226"/>
      <c r="AR998" s="52"/>
      <c r="AS998" s="154"/>
      <c r="AT998" s="227"/>
      <c r="AU998" s="226"/>
      <c r="AV998" s="52"/>
      <c r="AW998" s="154"/>
      <c r="AX998" s="227"/>
      <c r="AY998" s="226"/>
      <c r="AZ998" s="52"/>
      <c r="BA998" s="154"/>
      <c r="BB998" s="267"/>
      <c r="BC998" s="34"/>
      <c r="BD998" s="608"/>
      <c r="BE998" s="608"/>
      <c r="BF998" s="608"/>
      <c r="BG998" s="608"/>
      <c r="BH998" s="608"/>
      <c r="BI998" s="608"/>
      <c r="BJ998" s="608"/>
      <c r="BK998" s="608"/>
      <c r="BL998" s="608"/>
      <c r="BM998" s="131"/>
      <c r="BN998" s="608"/>
    </row>
    <row r="999" spans="1:68" s="409" customFormat="1" ht="12.75" customHeight="1" x14ac:dyDescent="0.2">
      <c r="A999" s="170"/>
      <c r="B999" s="128"/>
      <c r="C999" s="614">
        <f>'General Fund Budget Summary'!A218</f>
        <v>68060</v>
      </c>
      <c r="D999" s="614"/>
      <c r="E999" s="614" t="str">
        <f>'General Fund Budget Summary'!C218</f>
        <v>Water Expense</v>
      </c>
      <c r="F999" s="616" t="s">
        <v>241</v>
      </c>
      <c r="G999" s="617">
        <v>1</v>
      </c>
      <c r="H999" s="105" t="s">
        <v>106</v>
      </c>
      <c r="I999" s="618">
        <f>32000/12</f>
        <v>2666.6666666666665</v>
      </c>
      <c r="J999" s="619">
        <f>I999*G999</f>
        <v>2666.6666666666665</v>
      </c>
      <c r="K999" s="617">
        <v>1</v>
      </c>
      <c r="L999" s="248" t="str">
        <f>H999</f>
        <v>Parks &amp; Buildings</v>
      </c>
      <c r="M999" s="410">
        <f>I999</f>
        <v>2666.6666666666665</v>
      </c>
      <c r="N999" s="212">
        <f>M999*K999</f>
        <v>2666.6666666666665</v>
      </c>
      <c r="O999" s="617">
        <v>1</v>
      </c>
      <c r="P999" s="248" t="str">
        <f>L999</f>
        <v>Parks &amp; Buildings</v>
      </c>
      <c r="Q999" s="410">
        <f>M999</f>
        <v>2666.6666666666665</v>
      </c>
      <c r="R999" s="212">
        <f>Q999*O999</f>
        <v>2666.6666666666665</v>
      </c>
      <c r="S999" s="617">
        <v>1</v>
      </c>
      <c r="T999" s="248" t="str">
        <f>P999</f>
        <v>Parks &amp; Buildings</v>
      </c>
      <c r="U999" s="410">
        <f>Q999</f>
        <v>2666.6666666666665</v>
      </c>
      <c r="V999" s="212">
        <f>U999*S999</f>
        <v>2666.6666666666665</v>
      </c>
      <c r="W999" s="617">
        <v>1</v>
      </c>
      <c r="X999" s="248" t="str">
        <f>T999</f>
        <v>Parks &amp; Buildings</v>
      </c>
      <c r="Y999" s="410">
        <f>U999</f>
        <v>2666.6666666666665</v>
      </c>
      <c r="Z999" s="212">
        <f>Y999*W999</f>
        <v>2666.6666666666665</v>
      </c>
      <c r="AA999" s="617">
        <v>1</v>
      </c>
      <c r="AB999" s="248" t="str">
        <f>X999</f>
        <v>Parks &amp; Buildings</v>
      </c>
      <c r="AC999" s="410">
        <f>Y999</f>
        <v>2666.6666666666665</v>
      </c>
      <c r="AD999" s="212">
        <f>AC999*AA999</f>
        <v>2666.6666666666665</v>
      </c>
      <c r="AE999" s="617">
        <v>1</v>
      </c>
      <c r="AF999" s="248" t="str">
        <f>AB999</f>
        <v>Parks &amp; Buildings</v>
      </c>
      <c r="AG999" s="410">
        <f>AC999</f>
        <v>2666.6666666666665</v>
      </c>
      <c r="AH999" s="212">
        <f>AG999*AE999</f>
        <v>2666.6666666666665</v>
      </c>
      <c r="AI999" s="617">
        <v>1</v>
      </c>
      <c r="AJ999" s="248" t="str">
        <f>AF999</f>
        <v>Parks &amp; Buildings</v>
      </c>
      <c r="AK999" s="410">
        <f>AG999</f>
        <v>2666.6666666666665</v>
      </c>
      <c r="AL999" s="212">
        <f>AK999*AI999</f>
        <v>2666.6666666666665</v>
      </c>
      <c r="AM999" s="617">
        <v>1</v>
      </c>
      <c r="AN999" s="248" t="str">
        <f>AJ999</f>
        <v>Parks &amp; Buildings</v>
      </c>
      <c r="AO999" s="410">
        <f>AK999</f>
        <v>2666.6666666666665</v>
      </c>
      <c r="AP999" s="212">
        <f>AO999*AM999</f>
        <v>2666.6666666666665</v>
      </c>
      <c r="AQ999" s="617">
        <v>1</v>
      </c>
      <c r="AR999" s="248" t="str">
        <f>AN999</f>
        <v>Parks &amp; Buildings</v>
      </c>
      <c r="AS999" s="410">
        <f>AO999</f>
        <v>2666.6666666666665</v>
      </c>
      <c r="AT999" s="212">
        <f>AS999*AQ999</f>
        <v>2666.6666666666665</v>
      </c>
      <c r="AU999" s="617">
        <v>1</v>
      </c>
      <c r="AV999" s="248" t="str">
        <f>AR999</f>
        <v>Parks &amp; Buildings</v>
      </c>
      <c r="AW999" s="410">
        <f>AS999</f>
        <v>2666.6666666666665</v>
      </c>
      <c r="AX999" s="212">
        <f>AW999*AU999</f>
        <v>2666.6666666666665</v>
      </c>
      <c r="AY999" s="617">
        <v>1</v>
      </c>
      <c r="AZ999" s="248" t="str">
        <f>AV999</f>
        <v>Parks &amp; Buildings</v>
      </c>
      <c r="BA999" s="410">
        <f>AW999</f>
        <v>2666.6666666666665</v>
      </c>
      <c r="BB999" s="620">
        <f>BA999*AY999</f>
        <v>2666.6666666666665</v>
      </c>
      <c r="BC999" s="34"/>
      <c r="BD999" s="621">
        <f>SUM(BB999,AX999,AT999,AP999,AL999,AH999,AD999,Z999,R999,N999,J999,V999,)</f>
        <v>32000.000000000004</v>
      </c>
      <c r="BE999" s="608"/>
      <c r="BF999" s="621">
        <v>15568</v>
      </c>
      <c r="BG999" s="608"/>
      <c r="BH999" s="621">
        <v>27026.75</v>
      </c>
      <c r="BI999" s="608"/>
      <c r="BJ999" s="621">
        <f t="shared" ref="BJ999" si="1712">SUM(BF999,BH999)</f>
        <v>42594.75</v>
      </c>
      <c r="BK999" s="608"/>
      <c r="BL999" s="621">
        <v>32000.000000000004</v>
      </c>
      <c r="BM999" s="131"/>
      <c r="BN999" s="621">
        <v>43222.75</v>
      </c>
      <c r="BP999" s="538"/>
    </row>
    <row r="1000" spans="1:68" s="409" customFormat="1" x14ac:dyDescent="0.2">
      <c r="A1000" s="170"/>
      <c r="B1000" s="128"/>
      <c r="C1000" s="41"/>
      <c r="D1000" s="42"/>
      <c r="E1000" s="461"/>
      <c r="F1000" s="616"/>
      <c r="G1000" s="617"/>
      <c r="H1000" s="591"/>
      <c r="I1000" s="618"/>
      <c r="J1000" s="619">
        <f t="shared" ref="J1000:J1002" si="1713">I1000*G1000</f>
        <v>0</v>
      </c>
      <c r="K1000" s="617"/>
      <c r="L1000" s="594">
        <f>H1000</f>
        <v>0</v>
      </c>
      <c r="M1000" s="592"/>
      <c r="N1000" s="593">
        <f>M1000*K1000</f>
        <v>0</v>
      </c>
      <c r="O1000" s="590"/>
      <c r="P1000" s="594"/>
      <c r="Q1000" s="592"/>
      <c r="R1000" s="593">
        <f>Q1000*O1000</f>
        <v>0</v>
      </c>
      <c r="S1000" s="590"/>
      <c r="T1000" s="594">
        <f>P1000</f>
        <v>0</v>
      </c>
      <c r="U1000" s="592"/>
      <c r="V1000" s="593">
        <f>U1000*S1000</f>
        <v>0</v>
      </c>
      <c r="W1000" s="590"/>
      <c r="X1000" s="594"/>
      <c r="Y1000" s="592"/>
      <c r="Z1000" s="593">
        <f>Y1000*W1000</f>
        <v>0</v>
      </c>
      <c r="AA1000" s="590"/>
      <c r="AB1000" s="594">
        <f>X1000</f>
        <v>0</v>
      </c>
      <c r="AC1000" s="592"/>
      <c r="AD1000" s="593">
        <f>AC1000*AA1000</f>
        <v>0</v>
      </c>
      <c r="AE1000" s="590"/>
      <c r="AF1000" s="594">
        <f>AB1000</f>
        <v>0</v>
      </c>
      <c r="AG1000" s="592"/>
      <c r="AH1000" s="593">
        <f>AG1000*AE1000</f>
        <v>0</v>
      </c>
      <c r="AI1000" s="590"/>
      <c r="AJ1000" s="594">
        <f>AF1000</f>
        <v>0</v>
      </c>
      <c r="AK1000" s="592"/>
      <c r="AL1000" s="593">
        <f>AK1000*AI1000</f>
        <v>0</v>
      </c>
      <c r="AM1000" s="590"/>
      <c r="AN1000" s="594">
        <f>AJ1000</f>
        <v>0</v>
      </c>
      <c r="AO1000" s="592"/>
      <c r="AP1000" s="593">
        <f>AO1000*AM1000</f>
        <v>0</v>
      </c>
      <c r="AQ1000" s="590"/>
      <c r="AR1000" s="594">
        <f>AN1000</f>
        <v>0</v>
      </c>
      <c r="AS1000" s="592"/>
      <c r="AT1000" s="593">
        <f>AS1000*AQ1000</f>
        <v>0</v>
      </c>
      <c r="AU1000" s="590"/>
      <c r="AV1000" s="594">
        <f>AR1000</f>
        <v>0</v>
      </c>
      <c r="AW1000" s="592"/>
      <c r="AX1000" s="593">
        <f>AW1000*AU1000</f>
        <v>0</v>
      </c>
      <c r="AY1000" s="590"/>
      <c r="AZ1000" s="594">
        <f>AV1000</f>
        <v>0</v>
      </c>
      <c r="BA1000" s="618"/>
      <c r="BB1000" s="620">
        <f>BA1000*AY1000</f>
        <v>0</v>
      </c>
      <c r="BC1000" s="34"/>
      <c r="BD1000" s="622">
        <f>SUM(BB1000,AX1000,AT1000,AP1000,AL1000,AH1000,AD1000,Z1000,R1000,N1000,J1000,V1000,)</f>
        <v>0</v>
      </c>
      <c r="BE1000" s="623"/>
      <c r="BF1000" s="711"/>
      <c r="BG1000" s="623"/>
      <c r="BH1000" s="711"/>
      <c r="BI1000" s="623"/>
      <c r="BJ1000" s="622">
        <v>0</v>
      </c>
      <c r="BK1000" s="623"/>
      <c r="BL1000" s="622">
        <v>0</v>
      </c>
      <c r="BM1000" s="131"/>
      <c r="BN1000" s="622"/>
      <c r="BP1000" s="717"/>
    </row>
    <row r="1001" spans="1:68" s="409" customFormat="1" x14ac:dyDescent="0.2">
      <c r="A1001" s="170"/>
      <c r="B1001" s="128"/>
      <c r="C1001" s="41"/>
      <c r="D1001" s="42"/>
      <c r="E1001" s="42"/>
      <c r="F1001" s="616"/>
      <c r="G1001" s="617"/>
      <c r="H1001" s="106"/>
      <c r="I1001" s="618"/>
      <c r="J1001" s="619">
        <f t="shared" si="1713"/>
        <v>0</v>
      </c>
      <c r="K1001" s="617"/>
      <c r="L1001" s="249">
        <f>H1001</f>
        <v>0</v>
      </c>
      <c r="M1001" s="411"/>
      <c r="N1001" s="214">
        <f>M1001*K1001</f>
        <v>0</v>
      </c>
      <c r="O1001" s="213"/>
      <c r="P1001" s="249"/>
      <c r="Q1001" s="411"/>
      <c r="R1001" s="214">
        <f>Q1001*O1001</f>
        <v>0</v>
      </c>
      <c r="S1001" s="213"/>
      <c r="T1001" s="249">
        <f>P1001</f>
        <v>0</v>
      </c>
      <c r="U1001" s="411"/>
      <c r="V1001" s="214">
        <f>U1001*S1001</f>
        <v>0</v>
      </c>
      <c r="W1001" s="213"/>
      <c r="X1001" s="249"/>
      <c r="Y1001" s="411"/>
      <c r="Z1001" s="214">
        <f>Y1001*W1001</f>
        <v>0</v>
      </c>
      <c r="AA1001" s="213"/>
      <c r="AB1001" s="249">
        <f>X1001</f>
        <v>0</v>
      </c>
      <c r="AC1001" s="411"/>
      <c r="AD1001" s="214">
        <f>AC1001*AA1001</f>
        <v>0</v>
      </c>
      <c r="AE1001" s="213"/>
      <c r="AF1001" s="249">
        <f>AB1001</f>
        <v>0</v>
      </c>
      <c r="AG1001" s="411"/>
      <c r="AH1001" s="214">
        <f>AG1001*AE1001</f>
        <v>0</v>
      </c>
      <c r="AI1001" s="213"/>
      <c r="AJ1001" s="249">
        <f>AF1001</f>
        <v>0</v>
      </c>
      <c r="AK1001" s="411"/>
      <c r="AL1001" s="214">
        <f>AK1001*AI1001</f>
        <v>0</v>
      </c>
      <c r="AM1001" s="213"/>
      <c r="AN1001" s="249">
        <f>AJ1001</f>
        <v>0</v>
      </c>
      <c r="AO1001" s="411"/>
      <c r="AP1001" s="214">
        <f>AO1001*AM1001</f>
        <v>0</v>
      </c>
      <c r="AQ1001" s="213"/>
      <c r="AR1001" s="249">
        <f>AN1001</f>
        <v>0</v>
      </c>
      <c r="AS1001" s="411"/>
      <c r="AT1001" s="214">
        <f>AS1001*AQ1001</f>
        <v>0</v>
      </c>
      <c r="AU1001" s="213"/>
      <c r="AV1001" s="249">
        <f>AR1001</f>
        <v>0</v>
      </c>
      <c r="AW1001" s="411"/>
      <c r="AX1001" s="214">
        <f>AW1001*AU1001</f>
        <v>0</v>
      </c>
      <c r="AY1001" s="213"/>
      <c r="AZ1001" s="249">
        <f>AV1001</f>
        <v>0</v>
      </c>
      <c r="BA1001" s="618"/>
      <c r="BB1001" s="620">
        <f>BA1001*AY1001</f>
        <v>0</v>
      </c>
      <c r="BC1001" s="34"/>
      <c r="BD1001" s="622">
        <f>SUM(BB1001,AX1001,AT1001,AP1001,AL1001,AH1001,AD1001,Z1001,R1001,N1001,J1001,V1001,)</f>
        <v>0</v>
      </c>
      <c r="BE1001" s="623"/>
      <c r="BF1001" s="622">
        <v>0</v>
      </c>
      <c r="BG1001" s="623"/>
      <c r="BH1001" s="622">
        <v>0</v>
      </c>
      <c r="BI1001" s="623"/>
      <c r="BJ1001" s="622">
        <v>0</v>
      </c>
      <c r="BK1001" s="623"/>
      <c r="BL1001" s="622">
        <v>0</v>
      </c>
      <c r="BM1001" s="131"/>
      <c r="BN1001" s="622"/>
    </row>
    <row r="1002" spans="1:68" s="409" customFormat="1" x14ac:dyDescent="0.2">
      <c r="A1002" s="170"/>
      <c r="B1002" s="128"/>
      <c r="C1002" s="41"/>
      <c r="D1002" s="42"/>
      <c r="E1002" s="42"/>
      <c r="F1002" s="616"/>
      <c r="G1002" s="617"/>
      <c r="H1002" s="106"/>
      <c r="I1002" s="618"/>
      <c r="J1002" s="619">
        <f t="shared" si="1713"/>
        <v>0</v>
      </c>
      <c r="K1002" s="617"/>
      <c r="L1002" s="249">
        <f>H1002</f>
        <v>0</v>
      </c>
      <c r="M1002" s="411"/>
      <c r="N1002" s="214">
        <f>M1002*K1002</f>
        <v>0</v>
      </c>
      <c r="O1002" s="213"/>
      <c r="P1002" s="249"/>
      <c r="Q1002" s="411"/>
      <c r="R1002" s="214">
        <f>Q1002*O1002</f>
        <v>0</v>
      </c>
      <c r="S1002" s="213"/>
      <c r="T1002" s="249">
        <f>P1002</f>
        <v>0</v>
      </c>
      <c r="U1002" s="411"/>
      <c r="V1002" s="214">
        <f>U1002*S1002</f>
        <v>0</v>
      </c>
      <c r="W1002" s="213"/>
      <c r="X1002" s="249"/>
      <c r="Y1002" s="411"/>
      <c r="Z1002" s="214">
        <f>Y1002*W1002</f>
        <v>0</v>
      </c>
      <c r="AA1002" s="213"/>
      <c r="AB1002" s="249">
        <f>X1002</f>
        <v>0</v>
      </c>
      <c r="AC1002" s="411"/>
      <c r="AD1002" s="214">
        <f>AC1002*AA1002</f>
        <v>0</v>
      </c>
      <c r="AE1002" s="213"/>
      <c r="AF1002" s="249">
        <f>AB1002</f>
        <v>0</v>
      </c>
      <c r="AG1002" s="411"/>
      <c r="AH1002" s="214">
        <f>AG1002*AE1002</f>
        <v>0</v>
      </c>
      <c r="AI1002" s="213"/>
      <c r="AJ1002" s="249">
        <f>AF1002</f>
        <v>0</v>
      </c>
      <c r="AK1002" s="411"/>
      <c r="AL1002" s="214">
        <f>AK1002*AI1002</f>
        <v>0</v>
      </c>
      <c r="AM1002" s="213"/>
      <c r="AN1002" s="249">
        <f>AJ1002</f>
        <v>0</v>
      </c>
      <c r="AO1002" s="411"/>
      <c r="AP1002" s="214">
        <f>AO1002*AM1002</f>
        <v>0</v>
      </c>
      <c r="AQ1002" s="213"/>
      <c r="AR1002" s="249">
        <f>AN1002</f>
        <v>0</v>
      </c>
      <c r="AS1002" s="411"/>
      <c r="AT1002" s="214">
        <f>AS1002*AQ1002</f>
        <v>0</v>
      </c>
      <c r="AU1002" s="213"/>
      <c r="AV1002" s="249">
        <f>AR1002</f>
        <v>0</v>
      </c>
      <c r="AW1002" s="411"/>
      <c r="AX1002" s="214">
        <f>AW1002*AU1002</f>
        <v>0</v>
      </c>
      <c r="AY1002" s="213"/>
      <c r="AZ1002" s="249">
        <f>AV1002</f>
        <v>0</v>
      </c>
      <c r="BA1002" s="618"/>
      <c r="BB1002" s="620">
        <f>AY1002*BA1002</f>
        <v>0</v>
      </c>
      <c r="BC1002" s="34"/>
      <c r="BD1002" s="622">
        <f>SUM(BB1002,AX1002,AT1002,AP1002,AL1002,AH1002,AD1002,Z1002,R1002,N1002,J1002,V1002,)</f>
        <v>0</v>
      </c>
      <c r="BE1002" s="623"/>
      <c r="BF1002" s="622">
        <v>0</v>
      </c>
      <c r="BG1002" s="623"/>
      <c r="BH1002" s="622">
        <v>0</v>
      </c>
      <c r="BI1002" s="623"/>
      <c r="BJ1002" s="622">
        <v>0</v>
      </c>
      <c r="BK1002" s="623"/>
      <c r="BL1002" s="622">
        <v>0</v>
      </c>
      <c r="BM1002" s="131"/>
      <c r="BN1002" s="622"/>
    </row>
    <row r="1003" spans="1:68" s="409" customFormat="1" x14ac:dyDescent="0.2">
      <c r="A1003" s="170"/>
      <c r="B1003" s="128"/>
      <c r="C1003" s="48"/>
      <c r="D1003" s="43"/>
      <c r="E1003" s="43"/>
      <c r="F1003" s="624"/>
      <c r="G1003" s="581"/>
      <c r="H1003" s="582"/>
      <c r="I1003" s="104" t="s">
        <v>132</v>
      </c>
      <c r="J1003" s="634">
        <f>SUM(J999:J1002)</f>
        <v>2666.6666666666665</v>
      </c>
      <c r="K1003" s="581"/>
      <c r="L1003" s="582"/>
      <c r="M1003" s="104" t="s">
        <v>118</v>
      </c>
      <c r="N1003" s="619">
        <f>SUM(N999:N1002)</f>
        <v>2666.6666666666665</v>
      </c>
      <c r="O1003" s="581"/>
      <c r="P1003" s="582"/>
      <c r="Q1003" s="625" t="s">
        <v>119</v>
      </c>
      <c r="R1003" s="619">
        <f>SUM(R999:R1002)</f>
        <v>2666.6666666666665</v>
      </c>
      <c r="S1003" s="581"/>
      <c r="T1003" s="582"/>
      <c r="U1003" s="625" t="s">
        <v>120</v>
      </c>
      <c r="V1003" s="619">
        <f>SUM(V999:V1002)</f>
        <v>2666.6666666666665</v>
      </c>
      <c r="W1003" s="581"/>
      <c r="X1003" s="582"/>
      <c r="Y1003" s="625" t="s">
        <v>121</v>
      </c>
      <c r="Z1003" s="619">
        <f>SUM(Z999:Z1002)</f>
        <v>2666.6666666666665</v>
      </c>
      <c r="AA1003" s="581"/>
      <c r="AB1003" s="582"/>
      <c r="AC1003" s="625" t="s">
        <v>122</v>
      </c>
      <c r="AD1003" s="619">
        <f>SUM(AD999:AD1002)</f>
        <v>2666.6666666666665</v>
      </c>
      <c r="AE1003" s="581"/>
      <c r="AF1003" s="582"/>
      <c r="AG1003" s="625" t="s">
        <v>123</v>
      </c>
      <c r="AH1003" s="619">
        <f>SUM(AH999:AH1002)</f>
        <v>2666.6666666666665</v>
      </c>
      <c r="AI1003" s="581"/>
      <c r="AJ1003" s="582"/>
      <c r="AK1003" s="625" t="s">
        <v>124</v>
      </c>
      <c r="AL1003" s="619">
        <f>SUM(AL999:AL1002)</f>
        <v>2666.6666666666665</v>
      </c>
      <c r="AM1003" s="581"/>
      <c r="AN1003" s="582"/>
      <c r="AO1003" s="625" t="s">
        <v>125</v>
      </c>
      <c r="AP1003" s="619">
        <f>SUM(AP999:AP1002)</f>
        <v>2666.6666666666665</v>
      </c>
      <c r="AQ1003" s="581"/>
      <c r="AR1003" s="582"/>
      <c r="AS1003" s="625" t="s">
        <v>126</v>
      </c>
      <c r="AT1003" s="619">
        <f>SUM(AT999:AT1002)</f>
        <v>2666.6666666666665</v>
      </c>
      <c r="AU1003" s="581"/>
      <c r="AV1003" s="582"/>
      <c r="AW1003" s="625" t="s">
        <v>127</v>
      </c>
      <c r="AX1003" s="619">
        <f>SUM(AX999:AX1002)</f>
        <v>2666.6666666666665</v>
      </c>
      <c r="AY1003" s="581"/>
      <c r="AZ1003" s="582"/>
      <c r="BA1003" s="625" t="s">
        <v>128</v>
      </c>
      <c r="BB1003" s="620">
        <f>SUM(BB999:BB1002)</f>
        <v>2666.6666666666665</v>
      </c>
      <c r="BC1003" s="34"/>
      <c r="BD1003" s="57">
        <f>SUM(BD999:BD1002)</f>
        <v>32000.000000000004</v>
      </c>
      <c r="BE1003" s="608"/>
      <c r="BF1003" s="57">
        <f>SUM(BF999:BF1002)</f>
        <v>15568</v>
      </c>
      <c r="BG1003" s="608"/>
      <c r="BH1003" s="57">
        <f>SUM(BH999:BH1002)</f>
        <v>27026.75</v>
      </c>
      <c r="BI1003" s="608"/>
      <c r="BJ1003" s="57">
        <f t="shared" ref="BJ1003" si="1714">SUM(BJ999:BJ1002)</f>
        <v>42594.75</v>
      </c>
      <c r="BK1003" s="608"/>
      <c r="BL1003" s="57">
        <v>32000.000000000004</v>
      </c>
      <c r="BM1003" s="131"/>
      <c r="BN1003" s="57">
        <f>SUM(BN999:BN1002)</f>
        <v>43222.75</v>
      </c>
    </row>
    <row r="1004" spans="1:68" s="27" customFormat="1" ht="5.0999999999999996" customHeight="1" x14ac:dyDescent="0.2">
      <c r="A1004" s="170"/>
      <c r="B1004" s="128"/>
      <c r="C1004" s="32"/>
      <c r="F1004" s="51"/>
      <c r="G1004" s="226"/>
      <c r="H1004" s="52"/>
      <c r="I1004" s="154"/>
      <c r="J1004" s="227"/>
      <c r="K1004" s="226"/>
      <c r="L1004" s="52"/>
      <c r="M1004" s="154"/>
      <c r="N1004" s="227"/>
      <c r="O1004" s="226"/>
      <c r="P1004" s="52"/>
      <c r="Q1004" s="154"/>
      <c r="R1004" s="227"/>
      <c r="S1004" s="226"/>
      <c r="T1004" s="52"/>
      <c r="U1004" s="154"/>
      <c r="V1004" s="227"/>
      <c r="W1004" s="226"/>
      <c r="X1004" s="52"/>
      <c r="Y1004" s="154"/>
      <c r="Z1004" s="227"/>
      <c r="AA1004" s="226"/>
      <c r="AB1004" s="52"/>
      <c r="AC1004" s="154"/>
      <c r="AD1004" s="227"/>
      <c r="AE1004" s="226"/>
      <c r="AF1004" s="52"/>
      <c r="AG1004" s="154"/>
      <c r="AH1004" s="227"/>
      <c r="AI1004" s="226"/>
      <c r="AJ1004" s="52"/>
      <c r="AK1004" s="154"/>
      <c r="AL1004" s="227"/>
      <c r="AM1004" s="226"/>
      <c r="AN1004" s="52"/>
      <c r="AO1004" s="154"/>
      <c r="AP1004" s="227"/>
      <c r="AQ1004" s="226"/>
      <c r="AR1004" s="52"/>
      <c r="AS1004" s="154"/>
      <c r="AT1004" s="227"/>
      <c r="AU1004" s="226"/>
      <c r="AV1004" s="52"/>
      <c r="AW1004" s="154"/>
      <c r="AX1004" s="227"/>
      <c r="AY1004" s="226"/>
      <c r="AZ1004" s="52"/>
      <c r="BA1004" s="154"/>
      <c r="BB1004" s="267"/>
      <c r="BC1004" s="34"/>
      <c r="BD1004" s="608"/>
      <c r="BE1004" s="608"/>
      <c r="BF1004" s="608"/>
      <c r="BG1004" s="608"/>
      <c r="BH1004" s="608"/>
      <c r="BI1004" s="608"/>
      <c r="BJ1004" s="608"/>
      <c r="BK1004" s="608"/>
      <c r="BL1004" s="608"/>
      <c r="BM1004" s="131"/>
      <c r="BN1004" s="608"/>
    </row>
    <row r="1005" spans="1:68" s="409" customFormat="1" x14ac:dyDescent="0.2">
      <c r="A1005" s="170"/>
      <c r="B1005" s="128"/>
      <c r="C1005" s="614">
        <f>'General Fund Budget Summary'!A219</f>
        <v>68070</v>
      </c>
      <c r="D1005" s="614"/>
      <c r="E1005" s="614" t="str">
        <f>'General Fund Budget Summary'!C219</f>
        <v>Park Building Repairs/Mntnce</v>
      </c>
      <c r="F1005" s="616"/>
      <c r="G1005" s="617">
        <v>1</v>
      </c>
      <c r="H1005" s="105"/>
      <c r="I1005" s="618"/>
      <c r="J1005" s="619">
        <f t="shared" ref="J1005:J1008" si="1715">I1005*G1005</f>
        <v>0</v>
      </c>
      <c r="K1005" s="617"/>
      <c r="L1005" s="248">
        <f>H1005</f>
        <v>0</v>
      </c>
      <c r="M1005" s="410"/>
      <c r="N1005" s="212">
        <f>M1005*K1005</f>
        <v>0</v>
      </c>
      <c r="O1005" s="211"/>
      <c r="P1005" s="248"/>
      <c r="Q1005" s="410"/>
      <c r="R1005" s="212">
        <f>Q1005*O1005</f>
        <v>0</v>
      </c>
      <c r="S1005" s="211"/>
      <c r="T1005" s="248">
        <f>P1005</f>
        <v>0</v>
      </c>
      <c r="U1005" s="410"/>
      <c r="V1005" s="212">
        <f>U1005*S1005</f>
        <v>0</v>
      </c>
      <c r="W1005" s="211">
        <v>1</v>
      </c>
      <c r="X1005" s="248"/>
      <c r="Y1005" s="410">
        <v>0</v>
      </c>
      <c r="Z1005" s="212">
        <f>Y1005*W1005</f>
        <v>0</v>
      </c>
      <c r="AA1005" s="211"/>
      <c r="AB1005" s="248">
        <f>X1005</f>
        <v>0</v>
      </c>
      <c r="AC1005" s="410"/>
      <c r="AD1005" s="212">
        <f>AC1005*AA1005</f>
        <v>0</v>
      </c>
      <c r="AE1005" s="211"/>
      <c r="AF1005" s="248">
        <f>AB1005</f>
        <v>0</v>
      </c>
      <c r="AG1005" s="410"/>
      <c r="AH1005" s="212">
        <f>AG1005*AE1005</f>
        <v>0</v>
      </c>
      <c r="AI1005" s="211"/>
      <c r="AJ1005" s="248">
        <f>AF1005</f>
        <v>0</v>
      </c>
      <c r="AK1005" s="410"/>
      <c r="AL1005" s="212">
        <f>AK1005*AI1005</f>
        <v>0</v>
      </c>
      <c r="AM1005" s="211"/>
      <c r="AN1005" s="248">
        <f>AJ1005</f>
        <v>0</v>
      </c>
      <c r="AO1005" s="410"/>
      <c r="AP1005" s="212">
        <f>AO1005*AM1005</f>
        <v>0</v>
      </c>
      <c r="AQ1005" s="211">
        <v>1</v>
      </c>
      <c r="AR1005" s="248">
        <f>AN1005</f>
        <v>0</v>
      </c>
      <c r="AS1005" s="410"/>
      <c r="AT1005" s="212">
        <f>AS1005*AQ1005</f>
        <v>0</v>
      </c>
      <c r="AU1005" s="211">
        <v>1</v>
      </c>
      <c r="AV1005" s="248">
        <f>AR1005</f>
        <v>0</v>
      </c>
      <c r="AW1005" s="410"/>
      <c r="AX1005" s="212">
        <f>AW1005*AU1005</f>
        <v>0</v>
      </c>
      <c r="AY1005" s="211"/>
      <c r="AZ1005" s="248">
        <f>AV1005</f>
        <v>0</v>
      </c>
      <c r="BA1005" s="618"/>
      <c r="BB1005" s="620">
        <f>BA1005*AY1005</f>
        <v>0</v>
      </c>
      <c r="BC1005" s="34"/>
      <c r="BD1005" s="621">
        <f>SUM(BB1005,AX1005,AT1005,AP1005,AL1005,AH1005,AD1005,Z1005,R1005,N1005,J1005,V1005,)</f>
        <v>0</v>
      </c>
      <c r="BE1005" s="608"/>
      <c r="BF1005" s="621">
        <v>1500</v>
      </c>
      <c r="BG1005" s="608"/>
      <c r="BH1005" s="621"/>
      <c r="BI1005" s="608"/>
      <c r="BJ1005" s="621">
        <f t="shared" ref="BJ1005" si="1716">SUM(BF1005,BH1005)</f>
        <v>1500</v>
      </c>
      <c r="BK1005" s="608"/>
      <c r="BL1005" s="621">
        <v>0</v>
      </c>
      <c r="BM1005" s="131"/>
      <c r="BN1005" s="621">
        <v>142829.97</v>
      </c>
    </row>
    <row r="1006" spans="1:68" s="409" customFormat="1" x14ac:dyDescent="0.2">
      <c r="A1006" s="170"/>
      <c r="B1006" s="128"/>
      <c r="C1006" s="41"/>
      <c r="D1006" s="42"/>
      <c r="E1006" s="461"/>
      <c r="F1006" s="616"/>
      <c r="G1006" s="617"/>
      <c r="H1006" s="591"/>
      <c r="I1006" s="618"/>
      <c r="J1006" s="619">
        <f t="shared" si="1715"/>
        <v>0</v>
      </c>
      <c r="K1006" s="617"/>
      <c r="L1006" s="594">
        <f>H1006</f>
        <v>0</v>
      </c>
      <c r="M1006" s="592"/>
      <c r="N1006" s="593">
        <f>M1006*K1006</f>
        <v>0</v>
      </c>
      <c r="O1006" s="590"/>
      <c r="P1006" s="594"/>
      <c r="Q1006" s="592"/>
      <c r="R1006" s="593">
        <f>Q1006*O1006</f>
        <v>0</v>
      </c>
      <c r="S1006" s="590"/>
      <c r="T1006" s="594">
        <f>P1006</f>
        <v>0</v>
      </c>
      <c r="U1006" s="592"/>
      <c r="V1006" s="593">
        <f>U1006*S1006</f>
        <v>0</v>
      </c>
      <c r="W1006" s="590"/>
      <c r="X1006" s="594"/>
      <c r="Y1006" s="592"/>
      <c r="Z1006" s="593">
        <f>Y1006*W1006</f>
        <v>0</v>
      </c>
      <c r="AA1006" s="590"/>
      <c r="AB1006" s="594">
        <f>X1006</f>
        <v>0</v>
      </c>
      <c r="AC1006" s="592"/>
      <c r="AD1006" s="593">
        <f>AC1006*AA1006</f>
        <v>0</v>
      </c>
      <c r="AE1006" s="590"/>
      <c r="AF1006" s="594">
        <f>AB1006</f>
        <v>0</v>
      </c>
      <c r="AG1006" s="592"/>
      <c r="AH1006" s="593">
        <f>AG1006*AE1006</f>
        <v>0</v>
      </c>
      <c r="AI1006" s="590"/>
      <c r="AJ1006" s="594">
        <f>AF1006</f>
        <v>0</v>
      </c>
      <c r="AK1006" s="592"/>
      <c r="AL1006" s="593">
        <f>AK1006*AI1006</f>
        <v>0</v>
      </c>
      <c r="AM1006" s="590"/>
      <c r="AN1006" s="594">
        <f>AJ1006</f>
        <v>0</v>
      </c>
      <c r="AO1006" s="592"/>
      <c r="AP1006" s="593">
        <f>AO1006*AM1006</f>
        <v>0</v>
      </c>
      <c r="AQ1006" s="590"/>
      <c r="AR1006" s="594">
        <f>AN1006</f>
        <v>0</v>
      </c>
      <c r="AS1006" s="592"/>
      <c r="AT1006" s="593">
        <f>AS1006*AQ1006</f>
        <v>0</v>
      </c>
      <c r="AU1006" s="590"/>
      <c r="AV1006" s="594">
        <f>AR1006</f>
        <v>0</v>
      </c>
      <c r="AW1006" s="592"/>
      <c r="AX1006" s="593">
        <f>AW1006*AU1006</f>
        <v>0</v>
      </c>
      <c r="AY1006" s="590"/>
      <c r="AZ1006" s="594">
        <f>AV1006</f>
        <v>0</v>
      </c>
      <c r="BA1006" s="618"/>
      <c r="BB1006" s="620">
        <f>BA1006*AY1006</f>
        <v>0</v>
      </c>
      <c r="BC1006" s="34"/>
      <c r="BD1006" s="622">
        <f>SUM(BB1006,AX1006,AT1006,AP1006,AL1006,AH1006,AD1006,Z1006,R1006,N1006,J1006,V1006,)</f>
        <v>0</v>
      </c>
      <c r="BE1006" s="623"/>
      <c r="BF1006" s="622">
        <v>0</v>
      </c>
      <c r="BG1006" s="623"/>
      <c r="BH1006" s="622">
        <v>0</v>
      </c>
      <c r="BI1006" s="623"/>
      <c r="BJ1006" s="622">
        <v>0</v>
      </c>
      <c r="BK1006" s="623"/>
      <c r="BL1006" s="622">
        <v>0</v>
      </c>
      <c r="BM1006" s="131"/>
      <c r="BN1006" s="622"/>
    </row>
    <row r="1007" spans="1:68" s="409" customFormat="1" x14ac:dyDescent="0.2">
      <c r="A1007" s="170"/>
      <c r="B1007" s="128"/>
      <c r="C1007" s="41"/>
      <c r="D1007" s="42"/>
      <c r="E1007" s="42"/>
      <c r="F1007" s="616"/>
      <c r="G1007" s="617"/>
      <c r="H1007" s="106"/>
      <c r="I1007" s="618"/>
      <c r="J1007" s="619">
        <f t="shared" si="1715"/>
        <v>0</v>
      </c>
      <c r="K1007" s="617"/>
      <c r="L1007" s="249">
        <f>H1007</f>
        <v>0</v>
      </c>
      <c r="M1007" s="411"/>
      <c r="N1007" s="214">
        <f>M1007*K1007</f>
        <v>0</v>
      </c>
      <c r="O1007" s="213"/>
      <c r="P1007" s="249"/>
      <c r="Q1007" s="411"/>
      <c r="R1007" s="214">
        <f>Q1007*O1007</f>
        <v>0</v>
      </c>
      <c r="S1007" s="213"/>
      <c r="T1007" s="249">
        <f>P1007</f>
        <v>0</v>
      </c>
      <c r="U1007" s="411"/>
      <c r="V1007" s="214">
        <f>U1007*S1007</f>
        <v>0</v>
      </c>
      <c r="W1007" s="213"/>
      <c r="X1007" s="249"/>
      <c r="Y1007" s="411"/>
      <c r="Z1007" s="214">
        <f>Y1007*W1007</f>
        <v>0</v>
      </c>
      <c r="AA1007" s="213"/>
      <c r="AB1007" s="249">
        <f>X1007</f>
        <v>0</v>
      </c>
      <c r="AC1007" s="411"/>
      <c r="AD1007" s="214">
        <f>AC1007*AA1007</f>
        <v>0</v>
      </c>
      <c r="AE1007" s="213"/>
      <c r="AF1007" s="249">
        <f>AB1007</f>
        <v>0</v>
      </c>
      <c r="AG1007" s="411"/>
      <c r="AH1007" s="214">
        <f>AG1007*AE1007</f>
        <v>0</v>
      </c>
      <c r="AI1007" s="213"/>
      <c r="AJ1007" s="249">
        <f>AF1007</f>
        <v>0</v>
      </c>
      <c r="AK1007" s="411"/>
      <c r="AL1007" s="214">
        <f>AK1007*AI1007</f>
        <v>0</v>
      </c>
      <c r="AM1007" s="213"/>
      <c r="AN1007" s="249">
        <f>AJ1007</f>
        <v>0</v>
      </c>
      <c r="AO1007" s="411"/>
      <c r="AP1007" s="214">
        <f>AO1007*AM1007</f>
        <v>0</v>
      </c>
      <c r="AQ1007" s="213"/>
      <c r="AR1007" s="249">
        <f>AN1007</f>
        <v>0</v>
      </c>
      <c r="AS1007" s="411"/>
      <c r="AT1007" s="214">
        <f>AS1007*AQ1007</f>
        <v>0</v>
      </c>
      <c r="AU1007" s="213"/>
      <c r="AV1007" s="249">
        <f>AR1007</f>
        <v>0</v>
      </c>
      <c r="AW1007" s="411"/>
      <c r="AX1007" s="214">
        <f>AW1007*AU1007</f>
        <v>0</v>
      </c>
      <c r="AY1007" s="213"/>
      <c r="AZ1007" s="249">
        <f>AV1007</f>
        <v>0</v>
      </c>
      <c r="BA1007" s="618"/>
      <c r="BB1007" s="620">
        <f>BA1007*AY1007</f>
        <v>0</v>
      </c>
      <c r="BC1007" s="34"/>
      <c r="BD1007" s="622">
        <f>SUM(BB1007,AX1007,AT1007,AP1007,AL1007,AH1007,AD1007,Z1007,R1007,N1007,J1007,V1007,)</f>
        <v>0</v>
      </c>
      <c r="BE1007" s="623"/>
      <c r="BF1007" s="622">
        <v>0</v>
      </c>
      <c r="BG1007" s="623"/>
      <c r="BH1007" s="622">
        <v>0</v>
      </c>
      <c r="BI1007" s="623"/>
      <c r="BJ1007" s="622">
        <v>0</v>
      </c>
      <c r="BK1007" s="623"/>
      <c r="BL1007" s="622">
        <v>0</v>
      </c>
      <c r="BM1007" s="131"/>
      <c r="BN1007" s="622"/>
    </row>
    <row r="1008" spans="1:68" s="409" customFormat="1" x14ac:dyDescent="0.2">
      <c r="A1008" s="170"/>
      <c r="B1008" s="128"/>
      <c r="C1008" s="41"/>
      <c r="D1008" s="42"/>
      <c r="E1008" s="42"/>
      <c r="F1008" s="616"/>
      <c r="G1008" s="617"/>
      <c r="H1008" s="106"/>
      <c r="I1008" s="618"/>
      <c r="J1008" s="619">
        <f t="shared" si="1715"/>
        <v>0</v>
      </c>
      <c r="K1008" s="617"/>
      <c r="L1008" s="249">
        <f>H1008</f>
        <v>0</v>
      </c>
      <c r="M1008" s="411"/>
      <c r="N1008" s="214">
        <f>M1008*K1008</f>
        <v>0</v>
      </c>
      <c r="O1008" s="213"/>
      <c r="P1008" s="249"/>
      <c r="Q1008" s="411"/>
      <c r="R1008" s="214">
        <f>Q1008*O1008</f>
        <v>0</v>
      </c>
      <c r="S1008" s="213"/>
      <c r="T1008" s="249">
        <f>P1008</f>
        <v>0</v>
      </c>
      <c r="U1008" s="411"/>
      <c r="V1008" s="214">
        <f>U1008*S1008</f>
        <v>0</v>
      </c>
      <c r="W1008" s="213"/>
      <c r="X1008" s="249"/>
      <c r="Y1008" s="411"/>
      <c r="Z1008" s="214">
        <f>Y1008*W1008</f>
        <v>0</v>
      </c>
      <c r="AA1008" s="213"/>
      <c r="AB1008" s="249">
        <f>X1008</f>
        <v>0</v>
      </c>
      <c r="AC1008" s="411"/>
      <c r="AD1008" s="214">
        <f>AC1008*AA1008</f>
        <v>0</v>
      </c>
      <c r="AE1008" s="213"/>
      <c r="AF1008" s="249">
        <f>AB1008</f>
        <v>0</v>
      </c>
      <c r="AG1008" s="411"/>
      <c r="AH1008" s="214">
        <f>AG1008*AE1008</f>
        <v>0</v>
      </c>
      <c r="AI1008" s="213"/>
      <c r="AJ1008" s="249">
        <f>AF1008</f>
        <v>0</v>
      </c>
      <c r="AK1008" s="411"/>
      <c r="AL1008" s="214">
        <f>AK1008*AI1008</f>
        <v>0</v>
      </c>
      <c r="AM1008" s="213"/>
      <c r="AN1008" s="249">
        <f>AJ1008</f>
        <v>0</v>
      </c>
      <c r="AO1008" s="411"/>
      <c r="AP1008" s="214">
        <f>AO1008*AM1008</f>
        <v>0</v>
      </c>
      <c r="AQ1008" s="213"/>
      <c r="AR1008" s="249">
        <f>AN1008</f>
        <v>0</v>
      </c>
      <c r="AS1008" s="411"/>
      <c r="AT1008" s="214">
        <f>AS1008*AQ1008</f>
        <v>0</v>
      </c>
      <c r="AU1008" s="213"/>
      <c r="AV1008" s="249">
        <f>AR1008</f>
        <v>0</v>
      </c>
      <c r="AW1008" s="411"/>
      <c r="AX1008" s="214">
        <f>AW1008*AU1008</f>
        <v>0</v>
      </c>
      <c r="AY1008" s="213"/>
      <c r="AZ1008" s="249">
        <f>AV1008</f>
        <v>0</v>
      </c>
      <c r="BA1008" s="618"/>
      <c r="BB1008" s="620">
        <f>AY1008*BA1008</f>
        <v>0</v>
      </c>
      <c r="BC1008" s="34"/>
      <c r="BD1008" s="622">
        <f>SUM(BB1008,AX1008,AT1008,AP1008,AL1008,AH1008,AD1008,Z1008,R1008,N1008,J1008,V1008,)</f>
        <v>0</v>
      </c>
      <c r="BE1008" s="623"/>
      <c r="BF1008" s="622">
        <v>0</v>
      </c>
      <c r="BG1008" s="623"/>
      <c r="BH1008" s="622">
        <v>0</v>
      </c>
      <c r="BI1008" s="623"/>
      <c r="BJ1008" s="622">
        <v>0</v>
      </c>
      <c r="BK1008" s="623"/>
      <c r="BL1008" s="622">
        <v>0</v>
      </c>
      <c r="BM1008" s="131"/>
      <c r="BN1008" s="622"/>
    </row>
    <row r="1009" spans="1:68" s="409" customFormat="1" x14ac:dyDescent="0.2">
      <c r="A1009" s="170"/>
      <c r="B1009" s="128"/>
      <c r="C1009" s="48"/>
      <c r="D1009" s="43"/>
      <c r="E1009" s="43"/>
      <c r="F1009" s="624"/>
      <c r="G1009" s="581"/>
      <c r="H1009" s="582"/>
      <c r="I1009" s="104" t="s">
        <v>132</v>
      </c>
      <c r="J1009" s="634">
        <f>SUM(J1005:J1008)</f>
        <v>0</v>
      </c>
      <c r="K1009" s="581"/>
      <c r="L1009" s="582"/>
      <c r="M1009" s="104" t="s">
        <v>118</v>
      </c>
      <c r="N1009" s="619">
        <f>SUM(N1005:N1008)</f>
        <v>0</v>
      </c>
      <c r="O1009" s="581"/>
      <c r="P1009" s="582"/>
      <c r="Q1009" s="625" t="s">
        <v>119</v>
      </c>
      <c r="R1009" s="619">
        <f>SUM(R1005:R1008)</f>
        <v>0</v>
      </c>
      <c r="S1009" s="581"/>
      <c r="T1009" s="582"/>
      <c r="U1009" s="625" t="s">
        <v>120</v>
      </c>
      <c r="V1009" s="619">
        <f>SUM(V1005:V1008)</f>
        <v>0</v>
      </c>
      <c r="W1009" s="581"/>
      <c r="X1009" s="582"/>
      <c r="Y1009" s="625" t="s">
        <v>121</v>
      </c>
      <c r="Z1009" s="619">
        <f>SUM(Z1005:Z1008)</f>
        <v>0</v>
      </c>
      <c r="AA1009" s="581"/>
      <c r="AB1009" s="582"/>
      <c r="AC1009" s="625" t="s">
        <v>122</v>
      </c>
      <c r="AD1009" s="619">
        <f>SUM(AD1005:AD1008)</f>
        <v>0</v>
      </c>
      <c r="AE1009" s="581"/>
      <c r="AF1009" s="582"/>
      <c r="AG1009" s="625" t="s">
        <v>123</v>
      </c>
      <c r="AH1009" s="619">
        <f>SUM(AH1005:AH1008)</f>
        <v>0</v>
      </c>
      <c r="AI1009" s="581"/>
      <c r="AJ1009" s="582"/>
      <c r="AK1009" s="625" t="s">
        <v>124</v>
      </c>
      <c r="AL1009" s="619">
        <f>SUM(AL1005:AL1008)</f>
        <v>0</v>
      </c>
      <c r="AM1009" s="581"/>
      <c r="AN1009" s="582"/>
      <c r="AO1009" s="625" t="s">
        <v>125</v>
      </c>
      <c r="AP1009" s="619">
        <f>SUM(AP1005:AP1008)</f>
        <v>0</v>
      </c>
      <c r="AQ1009" s="581"/>
      <c r="AR1009" s="582"/>
      <c r="AS1009" s="625" t="s">
        <v>126</v>
      </c>
      <c r="AT1009" s="619">
        <f>SUM(AT1005:AT1008)</f>
        <v>0</v>
      </c>
      <c r="AU1009" s="581"/>
      <c r="AV1009" s="582"/>
      <c r="AW1009" s="625" t="s">
        <v>127</v>
      </c>
      <c r="AX1009" s="619">
        <f>SUM(AX1005:AX1008)</f>
        <v>0</v>
      </c>
      <c r="AY1009" s="581"/>
      <c r="AZ1009" s="582"/>
      <c r="BA1009" s="625" t="s">
        <v>128</v>
      </c>
      <c r="BB1009" s="620">
        <f>SUM(BB1005:BB1008)</f>
        <v>0</v>
      </c>
      <c r="BC1009" s="34"/>
      <c r="BD1009" s="57">
        <f>SUM(BD1005:BD1008)</f>
        <v>0</v>
      </c>
      <c r="BE1009" s="608"/>
      <c r="BF1009" s="57">
        <f>SUM(BF1005:BF1008)</f>
        <v>1500</v>
      </c>
      <c r="BG1009" s="608"/>
      <c r="BH1009" s="57">
        <f>SUM(BH1005:BH1008)</f>
        <v>0</v>
      </c>
      <c r="BI1009" s="608"/>
      <c r="BJ1009" s="57">
        <f t="shared" ref="BJ1009" si="1717">SUM(BJ1005:BJ1008)</f>
        <v>1500</v>
      </c>
      <c r="BK1009" s="608"/>
      <c r="BL1009" s="57">
        <v>0</v>
      </c>
      <c r="BM1009" s="131"/>
      <c r="BN1009" s="57">
        <f>SUM(BN1005:BN1008)</f>
        <v>142829.97</v>
      </c>
    </row>
    <row r="1010" spans="1:68" s="27" customFormat="1" ht="5.0999999999999996" customHeight="1" x14ac:dyDescent="0.2">
      <c r="A1010" s="170"/>
      <c r="B1010" s="128"/>
      <c r="C1010" s="32"/>
      <c r="F1010" s="51"/>
      <c r="G1010" s="226"/>
      <c r="H1010" s="52"/>
      <c r="I1010" s="154"/>
      <c r="J1010" s="227"/>
      <c r="K1010" s="226"/>
      <c r="L1010" s="52"/>
      <c r="M1010" s="154"/>
      <c r="N1010" s="227"/>
      <c r="O1010" s="226"/>
      <c r="P1010" s="52"/>
      <c r="Q1010" s="154"/>
      <c r="R1010" s="227"/>
      <c r="S1010" s="226"/>
      <c r="T1010" s="52"/>
      <c r="U1010" s="154"/>
      <c r="V1010" s="227"/>
      <c r="W1010" s="226"/>
      <c r="X1010" s="52"/>
      <c r="Y1010" s="154"/>
      <c r="Z1010" s="227"/>
      <c r="AA1010" s="226"/>
      <c r="AB1010" s="52"/>
      <c r="AC1010" s="154"/>
      <c r="AD1010" s="227"/>
      <c r="AE1010" s="226"/>
      <c r="AF1010" s="52"/>
      <c r="AG1010" s="154"/>
      <c r="AH1010" s="227"/>
      <c r="AI1010" s="226"/>
      <c r="AJ1010" s="52"/>
      <c r="AK1010" s="154"/>
      <c r="AL1010" s="227"/>
      <c r="AM1010" s="226"/>
      <c r="AN1010" s="52"/>
      <c r="AO1010" s="154"/>
      <c r="AP1010" s="227"/>
      <c r="AQ1010" s="226"/>
      <c r="AR1010" s="52"/>
      <c r="AS1010" s="154"/>
      <c r="AT1010" s="227"/>
      <c r="AU1010" s="226"/>
      <c r="AV1010" s="52"/>
      <c r="AW1010" s="154"/>
      <c r="AX1010" s="227"/>
      <c r="AY1010" s="226"/>
      <c r="AZ1010" s="52"/>
      <c r="BA1010" s="154"/>
      <c r="BB1010" s="267"/>
      <c r="BC1010" s="34"/>
      <c r="BD1010" s="608"/>
      <c r="BE1010" s="608"/>
      <c r="BF1010" s="608"/>
      <c r="BG1010" s="608"/>
      <c r="BH1010" s="608"/>
      <c r="BI1010" s="608"/>
      <c r="BJ1010" s="608"/>
      <c r="BK1010" s="608"/>
      <c r="BL1010" s="608"/>
      <c r="BM1010" s="131"/>
      <c r="BN1010" s="608"/>
    </row>
    <row r="1011" spans="1:68" s="409" customFormat="1" ht="12.75" customHeight="1" x14ac:dyDescent="0.2">
      <c r="A1011" s="170"/>
      <c r="B1011" s="128"/>
      <c r="C1011" s="614">
        <f>'General Fund Budget Summary'!A220</f>
        <v>68080</v>
      </c>
      <c r="D1011" s="614"/>
      <c r="E1011" s="614" t="str">
        <f>'General Fund Budget Summary'!C220</f>
        <v>Park Vehicle/Power Equip Mntnce</v>
      </c>
      <c r="F1011" s="616"/>
      <c r="G1011" s="617">
        <v>1</v>
      </c>
      <c r="H1011" s="105" t="s">
        <v>106</v>
      </c>
      <c r="I1011" s="618">
        <v>1000</v>
      </c>
      <c r="J1011" s="619">
        <f t="shared" ref="J1011:J1014" si="1718">I1011*G1011</f>
        <v>1000</v>
      </c>
      <c r="K1011" s="617"/>
      <c r="L1011" s="248" t="str">
        <f>H1011</f>
        <v>Parks &amp; Buildings</v>
      </c>
      <c r="M1011" s="410"/>
      <c r="N1011" s="212">
        <f>M1011*K1011</f>
        <v>0</v>
      </c>
      <c r="O1011" s="211"/>
      <c r="P1011" s="248"/>
      <c r="Q1011" s="410"/>
      <c r="R1011" s="212">
        <f>Q1011*O1011</f>
        <v>0</v>
      </c>
      <c r="S1011" s="211"/>
      <c r="T1011" s="248">
        <f>P1011</f>
        <v>0</v>
      </c>
      <c r="U1011" s="410"/>
      <c r="V1011" s="212">
        <f>U1011*S1011</f>
        <v>0</v>
      </c>
      <c r="W1011" s="211"/>
      <c r="X1011" s="248"/>
      <c r="Y1011" s="410"/>
      <c r="Z1011" s="212">
        <f>Y1011*W1011</f>
        <v>0</v>
      </c>
      <c r="AA1011" s="211"/>
      <c r="AB1011" s="248">
        <f>X1011</f>
        <v>0</v>
      </c>
      <c r="AC1011" s="410"/>
      <c r="AD1011" s="212">
        <f>AC1011*AA1011</f>
        <v>0</v>
      </c>
      <c r="AE1011" s="211"/>
      <c r="AF1011" s="248">
        <f>AB1011</f>
        <v>0</v>
      </c>
      <c r="AG1011" s="410"/>
      <c r="AH1011" s="212">
        <f>AG1011*AE1011</f>
        <v>0</v>
      </c>
      <c r="AI1011" s="211"/>
      <c r="AJ1011" s="248">
        <f>AF1011</f>
        <v>0</v>
      </c>
      <c r="AK1011" s="410"/>
      <c r="AL1011" s="212">
        <f>AK1011*AI1011</f>
        <v>0</v>
      </c>
      <c r="AM1011" s="211"/>
      <c r="AN1011" s="248">
        <f>AJ1011</f>
        <v>0</v>
      </c>
      <c r="AO1011" s="410"/>
      <c r="AP1011" s="212">
        <f>AO1011*AM1011</f>
        <v>0</v>
      </c>
      <c r="AQ1011" s="211"/>
      <c r="AR1011" s="248">
        <f>AN1011</f>
        <v>0</v>
      </c>
      <c r="AS1011" s="410"/>
      <c r="AT1011" s="212">
        <f>AS1011*AQ1011</f>
        <v>0</v>
      </c>
      <c r="AU1011" s="211"/>
      <c r="AV1011" s="248">
        <f>AR1011</f>
        <v>0</v>
      </c>
      <c r="AW1011" s="410"/>
      <c r="AX1011" s="212">
        <f>AW1011*AU1011</f>
        <v>0</v>
      </c>
      <c r="AY1011" s="211"/>
      <c r="AZ1011" s="248">
        <f>AV1011</f>
        <v>0</v>
      </c>
      <c r="BA1011" s="618"/>
      <c r="BB1011" s="620">
        <f>BA1011*AY1011</f>
        <v>0</v>
      </c>
      <c r="BC1011" s="34"/>
      <c r="BD1011" s="621">
        <f>SUM(BB1011,AX1011,AT1011,AP1011,AL1011,AH1011,AD1011,Z1011,R1011,N1011,J1011,V1011,)</f>
        <v>1000</v>
      </c>
      <c r="BE1011" s="608"/>
      <c r="BF1011" s="621">
        <v>201.4</v>
      </c>
      <c r="BG1011" s="608"/>
      <c r="BH1011" s="621"/>
      <c r="BI1011" s="608"/>
      <c r="BJ1011" s="621">
        <f t="shared" ref="BJ1011" si="1719">SUM(BF1011,BH1011)</f>
        <v>201.4</v>
      </c>
      <c r="BK1011" s="608"/>
      <c r="BL1011" s="621">
        <v>1000</v>
      </c>
      <c r="BM1011" s="131"/>
      <c r="BN1011" s="621">
        <v>1622.45</v>
      </c>
    </row>
    <row r="1012" spans="1:68" s="409" customFormat="1" x14ac:dyDescent="0.2">
      <c r="A1012" s="170"/>
      <c r="B1012" s="128"/>
      <c r="C1012" s="41"/>
      <c r="D1012" s="42"/>
      <c r="E1012" s="461"/>
      <c r="F1012" s="616"/>
      <c r="G1012" s="617"/>
      <c r="H1012" s="591"/>
      <c r="I1012" s="618"/>
      <c r="J1012" s="619">
        <f t="shared" si="1718"/>
        <v>0</v>
      </c>
      <c r="K1012" s="617"/>
      <c r="L1012" s="594">
        <f>H1012</f>
        <v>0</v>
      </c>
      <c r="M1012" s="592"/>
      <c r="N1012" s="593">
        <f>M1012*K1012</f>
        <v>0</v>
      </c>
      <c r="O1012" s="590"/>
      <c r="P1012" s="594"/>
      <c r="Q1012" s="592"/>
      <c r="R1012" s="593">
        <f>Q1012*O1012</f>
        <v>0</v>
      </c>
      <c r="S1012" s="590"/>
      <c r="T1012" s="594">
        <f>P1012</f>
        <v>0</v>
      </c>
      <c r="U1012" s="592"/>
      <c r="V1012" s="593">
        <f>U1012*S1012</f>
        <v>0</v>
      </c>
      <c r="W1012" s="590"/>
      <c r="X1012" s="594"/>
      <c r="Y1012" s="592"/>
      <c r="Z1012" s="593">
        <f>Y1012*W1012</f>
        <v>0</v>
      </c>
      <c r="AA1012" s="590"/>
      <c r="AB1012" s="594">
        <f>X1012</f>
        <v>0</v>
      </c>
      <c r="AC1012" s="592"/>
      <c r="AD1012" s="593">
        <f>AC1012*AA1012</f>
        <v>0</v>
      </c>
      <c r="AE1012" s="590"/>
      <c r="AF1012" s="594">
        <f>AB1012</f>
        <v>0</v>
      </c>
      <c r="AG1012" s="592"/>
      <c r="AH1012" s="593">
        <f>AG1012*AE1012</f>
        <v>0</v>
      </c>
      <c r="AI1012" s="590"/>
      <c r="AJ1012" s="594">
        <f>AF1012</f>
        <v>0</v>
      </c>
      <c r="AK1012" s="592"/>
      <c r="AL1012" s="593">
        <f>AK1012*AI1012</f>
        <v>0</v>
      </c>
      <c r="AM1012" s="590"/>
      <c r="AN1012" s="594">
        <f>AJ1012</f>
        <v>0</v>
      </c>
      <c r="AO1012" s="592"/>
      <c r="AP1012" s="593">
        <f>AO1012*AM1012</f>
        <v>0</v>
      </c>
      <c r="AQ1012" s="590"/>
      <c r="AR1012" s="594">
        <f>AN1012</f>
        <v>0</v>
      </c>
      <c r="AS1012" s="592"/>
      <c r="AT1012" s="593">
        <f>AS1012*AQ1012</f>
        <v>0</v>
      </c>
      <c r="AU1012" s="590"/>
      <c r="AV1012" s="594">
        <f>AR1012</f>
        <v>0</v>
      </c>
      <c r="AW1012" s="592"/>
      <c r="AX1012" s="593">
        <f>AW1012*AU1012</f>
        <v>0</v>
      </c>
      <c r="AY1012" s="590"/>
      <c r="AZ1012" s="594">
        <f>AV1012</f>
        <v>0</v>
      </c>
      <c r="BA1012" s="618"/>
      <c r="BB1012" s="620">
        <f>BA1012*AY1012</f>
        <v>0</v>
      </c>
      <c r="BC1012" s="34"/>
      <c r="BD1012" s="622">
        <f>SUM(BB1012,AX1012,AT1012,AP1012,AL1012,AH1012,AD1012,Z1012,R1012,N1012,J1012,V1012,)</f>
        <v>0</v>
      </c>
      <c r="BE1012" s="623"/>
      <c r="BF1012" s="622">
        <v>0</v>
      </c>
      <c r="BG1012" s="623"/>
      <c r="BH1012" s="622">
        <v>0</v>
      </c>
      <c r="BI1012" s="623"/>
      <c r="BJ1012" s="622">
        <v>0</v>
      </c>
      <c r="BK1012" s="623"/>
      <c r="BL1012" s="622">
        <v>0</v>
      </c>
      <c r="BM1012" s="131"/>
      <c r="BN1012" s="622"/>
    </row>
    <row r="1013" spans="1:68" s="409" customFormat="1" x14ac:dyDescent="0.2">
      <c r="A1013" s="170"/>
      <c r="B1013" s="128"/>
      <c r="C1013" s="41"/>
      <c r="D1013" s="42"/>
      <c r="E1013" s="42"/>
      <c r="F1013" s="616"/>
      <c r="G1013" s="617"/>
      <c r="H1013" s="106"/>
      <c r="I1013" s="618"/>
      <c r="J1013" s="619">
        <f t="shared" si="1718"/>
        <v>0</v>
      </c>
      <c r="K1013" s="617"/>
      <c r="L1013" s="249">
        <f>H1013</f>
        <v>0</v>
      </c>
      <c r="M1013" s="411"/>
      <c r="N1013" s="214">
        <f>M1013*K1013</f>
        <v>0</v>
      </c>
      <c r="O1013" s="213"/>
      <c r="P1013" s="249"/>
      <c r="Q1013" s="411"/>
      <c r="R1013" s="214">
        <f>Q1013*O1013</f>
        <v>0</v>
      </c>
      <c r="S1013" s="213"/>
      <c r="T1013" s="249">
        <f>P1013</f>
        <v>0</v>
      </c>
      <c r="U1013" s="411"/>
      <c r="V1013" s="214">
        <f>U1013*S1013</f>
        <v>0</v>
      </c>
      <c r="W1013" s="213"/>
      <c r="X1013" s="249"/>
      <c r="Y1013" s="411"/>
      <c r="Z1013" s="214">
        <f>Y1013*W1013</f>
        <v>0</v>
      </c>
      <c r="AA1013" s="213"/>
      <c r="AB1013" s="249">
        <f>X1013</f>
        <v>0</v>
      </c>
      <c r="AC1013" s="411"/>
      <c r="AD1013" s="214">
        <f>AC1013*AA1013</f>
        <v>0</v>
      </c>
      <c r="AE1013" s="213"/>
      <c r="AF1013" s="249">
        <f>AB1013</f>
        <v>0</v>
      </c>
      <c r="AG1013" s="411"/>
      <c r="AH1013" s="214">
        <f>AG1013*AE1013</f>
        <v>0</v>
      </c>
      <c r="AI1013" s="213"/>
      <c r="AJ1013" s="249">
        <f>AF1013</f>
        <v>0</v>
      </c>
      <c r="AK1013" s="411"/>
      <c r="AL1013" s="214">
        <f>AK1013*AI1013</f>
        <v>0</v>
      </c>
      <c r="AM1013" s="213"/>
      <c r="AN1013" s="249">
        <f>AJ1013</f>
        <v>0</v>
      </c>
      <c r="AO1013" s="411"/>
      <c r="AP1013" s="214">
        <f>AO1013*AM1013</f>
        <v>0</v>
      </c>
      <c r="AQ1013" s="213"/>
      <c r="AR1013" s="249">
        <f>AN1013</f>
        <v>0</v>
      </c>
      <c r="AS1013" s="411"/>
      <c r="AT1013" s="214">
        <f>AS1013*AQ1013</f>
        <v>0</v>
      </c>
      <c r="AU1013" s="213"/>
      <c r="AV1013" s="249">
        <f>AR1013</f>
        <v>0</v>
      </c>
      <c r="AW1013" s="411"/>
      <c r="AX1013" s="214">
        <f>AW1013*AU1013</f>
        <v>0</v>
      </c>
      <c r="AY1013" s="213"/>
      <c r="AZ1013" s="249">
        <f>AV1013</f>
        <v>0</v>
      </c>
      <c r="BA1013" s="618"/>
      <c r="BB1013" s="620">
        <f>BA1013*AY1013</f>
        <v>0</v>
      </c>
      <c r="BC1013" s="34"/>
      <c r="BD1013" s="622">
        <f>SUM(BB1013,AX1013,AT1013,AP1013,AL1013,AH1013,AD1013,Z1013,R1013,N1013,J1013,V1013,)</f>
        <v>0</v>
      </c>
      <c r="BE1013" s="623"/>
      <c r="BF1013" s="622">
        <v>0</v>
      </c>
      <c r="BG1013" s="623"/>
      <c r="BH1013" s="622">
        <v>0</v>
      </c>
      <c r="BI1013" s="623"/>
      <c r="BJ1013" s="622">
        <v>0</v>
      </c>
      <c r="BK1013" s="623"/>
      <c r="BL1013" s="622">
        <v>0</v>
      </c>
      <c r="BM1013" s="131"/>
      <c r="BN1013" s="622"/>
    </row>
    <row r="1014" spans="1:68" s="409" customFormat="1" x14ac:dyDescent="0.2">
      <c r="A1014" s="170"/>
      <c r="B1014" s="128"/>
      <c r="C1014" s="41"/>
      <c r="D1014" s="42"/>
      <c r="E1014" s="42"/>
      <c r="F1014" s="616"/>
      <c r="G1014" s="617"/>
      <c r="H1014" s="106"/>
      <c r="I1014" s="618"/>
      <c r="J1014" s="619">
        <f t="shared" si="1718"/>
        <v>0</v>
      </c>
      <c r="K1014" s="617"/>
      <c r="L1014" s="249">
        <f>H1014</f>
        <v>0</v>
      </c>
      <c r="M1014" s="411"/>
      <c r="N1014" s="214">
        <f>M1014*K1014</f>
        <v>0</v>
      </c>
      <c r="O1014" s="213"/>
      <c r="P1014" s="249"/>
      <c r="Q1014" s="411"/>
      <c r="R1014" s="214">
        <f>Q1014*O1014</f>
        <v>0</v>
      </c>
      <c r="S1014" s="213"/>
      <c r="T1014" s="249">
        <f>P1014</f>
        <v>0</v>
      </c>
      <c r="U1014" s="411"/>
      <c r="V1014" s="214">
        <f>U1014*S1014</f>
        <v>0</v>
      </c>
      <c r="W1014" s="213"/>
      <c r="X1014" s="249"/>
      <c r="Y1014" s="411"/>
      <c r="Z1014" s="214">
        <f>Y1014*W1014</f>
        <v>0</v>
      </c>
      <c r="AA1014" s="213"/>
      <c r="AB1014" s="249">
        <f>X1014</f>
        <v>0</v>
      </c>
      <c r="AC1014" s="411"/>
      <c r="AD1014" s="214">
        <f>AC1014*AA1014</f>
        <v>0</v>
      </c>
      <c r="AE1014" s="213"/>
      <c r="AF1014" s="249">
        <f>AB1014</f>
        <v>0</v>
      </c>
      <c r="AG1014" s="411"/>
      <c r="AH1014" s="214">
        <f>AG1014*AE1014</f>
        <v>0</v>
      </c>
      <c r="AI1014" s="213"/>
      <c r="AJ1014" s="249">
        <f>AF1014</f>
        <v>0</v>
      </c>
      <c r="AK1014" s="411"/>
      <c r="AL1014" s="214">
        <f>AK1014*AI1014</f>
        <v>0</v>
      </c>
      <c r="AM1014" s="213"/>
      <c r="AN1014" s="249">
        <f>AJ1014</f>
        <v>0</v>
      </c>
      <c r="AO1014" s="411"/>
      <c r="AP1014" s="214">
        <f>AO1014*AM1014</f>
        <v>0</v>
      </c>
      <c r="AQ1014" s="213"/>
      <c r="AR1014" s="249">
        <f>AN1014</f>
        <v>0</v>
      </c>
      <c r="AS1014" s="411"/>
      <c r="AT1014" s="214">
        <f>AS1014*AQ1014</f>
        <v>0</v>
      </c>
      <c r="AU1014" s="213"/>
      <c r="AV1014" s="249">
        <f>AR1014</f>
        <v>0</v>
      </c>
      <c r="AW1014" s="411"/>
      <c r="AX1014" s="214">
        <f>AW1014*AU1014</f>
        <v>0</v>
      </c>
      <c r="AY1014" s="213"/>
      <c r="AZ1014" s="249">
        <f>AV1014</f>
        <v>0</v>
      </c>
      <c r="BA1014" s="618"/>
      <c r="BB1014" s="620">
        <f>AY1014*BA1014</f>
        <v>0</v>
      </c>
      <c r="BC1014" s="34"/>
      <c r="BD1014" s="622">
        <f>SUM(BB1014,AX1014,AT1014,AP1014,AL1014,AH1014,AD1014,Z1014,R1014,N1014,J1014,V1014,)</f>
        <v>0</v>
      </c>
      <c r="BE1014" s="623"/>
      <c r="BF1014" s="622">
        <v>0</v>
      </c>
      <c r="BG1014" s="623"/>
      <c r="BH1014" s="622">
        <v>0</v>
      </c>
      <c r="BI1014" s="623"/>
      <c r="BJ1014" s="622">
        <v>0</v>
      </c>
      <c r="BK1014" s="623"/>
      <c r="BL1014" s="622">
        <v>0</v>
      </c>
      <c r="BM1014" s="131"/>
      <c r="BN1014" s="622"/>
    </row>
    <row r="1015" spans="1:68" s="409" customFormat="1" x14ac:dyDescent="0.2">
      <c r="A1015" s="170"/>
      <c r="B1015" s="128"/>
      <c r="C1015" s="48"/>
      <c r="D1015" s="43"/>
      <c r="E1015" s="43"/>
      <c r="F1015" s="624"/>
      <c r="G1015" s="581"/>
      <c r="H1015" s="582"/>
      <c r="I1015" s="104" t="s">
        <v>132</v>
      </c>
      <c r="J1015" s="634">
        <f>SUM(J1011:J1014)</f>
        <v>1000</v>
      </c>
      <c r="K1015" s="581"/>
      <c r="L1015" s="582"/>
      <c r="M1015" s="104" t="s">
        <v>118</v>
      </c>
      <c r="N1015" s="619">
        <f>SUM(N1011:N1014)</f>
        <v>0</v>
      </c>
      <c r="O1015" s="581"/>
      <c r="P1015" s="582"/>
      <c r="Q1015" s="625" t="s">
        <v>119</v>
      </c>
      <c r="R1015" s="619">
        <f>SUM(R1011:R1014)</f>
        <v>0</v>
      </c>
      <c r="S1015" s="581"/>
      <c r="T1015" s="582"/>
      <c r="U1015" s="625" t="s">
        <v>120</v>
      </c>
      <c r="V1015" s="619">
        <f>SUM(V1011:V1014)</f>
        <v>0</v>
      </c>
      <c r="W1015" s="581"/>
      <c r="X1015" s="582"/>
      <c r="Y1015" s="625" t="s">
        <v>121</v>
      </c>
      <c r="Z1015" s="619">
        <f>SUM(Z1011:Z1014)</f>
        <v>0</v>
      </c>
      <c r="AA1015" s="581"/>
      <c r="AB1015" s="582"/>
      <c r="AC1015" s="625" t="s">
        <v>122</v>
      </c>
      <c r="AD1015" s="619">
        <f>SUM(AD1011:AD1014)</f>
        <v>0</v>
      </c>
      <c r="AE1015" s="581"/>
      <c r="AF1015" s="582"/>
      <c r="AG1015" s="625" t="s">
        <v>123</v>
      </c>
      <c r="AH1015" s="619">
        <f>SUM(AH1011:AH1014)</f>
        <v>0</v>
      </c>
      <c r="AI1015" s="581"/>
      <c r="AJ1015" s="582"/>
      <c r="AK1015" s="625" t="s">
        <v>124</v>
      </c>
      <c r="AL1015" s="619">
        <f>SUM(AL1011:AL1014)</f>
        <v>0</v>
      </c>
      <c r="AM1015" s="581"/>
      <c r="AN1015" s="582"/>
      <c r="AO1015" s="625" t="s">
        <v>125</v>
      </c>
      <c r="AP1015" s="619">
        <f>SUM(AP1011:AP1014)</f>
        <v>0</v>
      </c>
      <c r="AQ1015" s="581"/>
      <c r="AR1015" s="582"/>
      <c r="AS1015" s="625" t="s">
        <v>126</v>
      </c>
      <c r="AT1015" s="619">
        <f>SUM(AT1011:AT1014)</f>
        <v>0</v>
      </c>
      <c r="AU1015" s="581"/>
      <c r="AV1015" s="582"/>
      <c r="AW1015" s="625" t="s">
        <v>127</v>
      </c>
      <c r="AX1015" s="619">
        <f>SUM(AX1011:AX1014)</f>
        <v>0</v>
      </c>
      <c r="AY1015" s="581"/>
      <c r="AZ1015" s="582"/>
      <c r="BA1015" s="625" t="s">
        <v>128</v>
      </c>
      <c r="BB1015" s="620">
        <f>SUM(BB1011:BB1014)</f>
        <v>0</v>
      </c>
      <c r="BC1015" s="34"/>
      <c r="BD1015" s="57">
        <f>SUM(BD1011:BD1014)</f>
        <v>1000</v>
      </c>
      <c r="BE1015" s="608"/>
      <c r="BF1015" s="57">
        <f>SUM(BF1011:BF1014)</f>
        <v>201.4</v>
      </c>
      <c r="BG1015" s="608"/>
      <c r="BH1015" s="57">
        <f>SUM(BH1011:BH1014)</f>
        <v>0</v>
      </c>
      <c r="BI1015" s="608"/>
      <c r="BJ1015" s="57">
        <f t="shared" ref="BJ1015" si="1720">SUM(BJ1011:BJ1014)</f>
        <v>201.4</v>
      </c>
      <c r="BK1015" s="608"/>
      <c r="BL1015" s="57">
        <v>1000</v>
      </c>
      <c r="BM1015" s="131"/>
      <c r="BN1015" s="57">
        <f>SUM(BN1011:BN1014)</f>
        <v>1622.45</v>
      </c>
    </row>
    <row r="1016" spans="1:68" s="27" customFormat="1" ht="5.0999999999999996" customHeight="1" x14ac:dyDescent="0.2">
      <c r="A1016" s="170"/>
      <c r="B1016" s="128"/>
      <c r="C1016" s="32"/>
      <c r="F1016" s="51"/>
      <c r="G1016" s="226"/>
      <c r="H1016" s="52"/>
      <c r="I1016" s="154"/>
      <c r="J1016" s="227"/>
      <c r="K1016" s="226"/>
      <c r="L1016" s="52"/>
      <c r="M1016" s="154"/>
      <c r="N1016" s="227"/>
      <c r="O1016" s="226"/>
      <c r="P1016" s="52"/>
      <c r="Q1016" s="154"/>
      <c r="R1016" s="227"/>
      <c r="S1016" s="226"/>
      <c r="T1016" s="52"/>
      <c r="U1016" s="154"/>
      <c r="V1016" s="227"/>
      <c r="W1016" s="226"/>
      <c r="X1016" s="52"/>
      <c r="Y1016" s="154"/>
      <c r="Z1016" s="227"/>
      <c r="AA1016" s="226"/>
      <c r="AB1016" s="52"/>
      <c r="AC1016" s="154"/>
      <c r="AD1016" s="227"/>
      <c r="AE1016" s="226"/>
      <c r="AF1016" s="52"/>
      <c r="AG1016" s="154"/>
      <c r="AH1016" s="227"/>
      <c r="AI1016" s="226"/>
      <c r="AJ1016" s="52"/>
      <c r="AK1016" s="154"/>
      <c r="AL1016" s="227"/>
      <c r="AM1016" s="226"/>
      <c r="AN1016" s="52"/>
      <c r="AO1016" s="154"/>
      <c r="AP1016" s="227"/>
      <c r="AQ1016" s="226"/>
      <c r="AR1016" s="52"/>
      <c r="AS1016" s="154"/>
      <c r="AT1016" s="227"/>
      <c r="AU1016" s="226"/>
      <c r="AV1016" s="52"/>
      <c r="AW1016" s="154"/>
      <c r="AX1016" s="227"/>
      <c r="AY1016" s="226"/>
      <c r="AZ1016" s="52"/>
      <c r="BA1016" s="154"/>
      <c r="BB1016" s="267"/>
      <c r="BC1016" s="34"/>
      <c r="BD1016" s="608"/>
      <c r="BE1016" s="608"/>
      <c r="BF1016" s="608"/>
      <c r="BG1016" s="608"/>
      <c r="BH1016" s="608"/>
      <c r="BI1016" s="608"/>
      <c r="BJ1016" s="608"/>
      <c r="BK1016" s="608"/>
      <c r="BL1016" s="608"/>
      <c r="BM1016" s="131"/>
      <c r="BN1016" s="608"/>
    </row>
    <row r="1017" spans="1:68" s="409" customFormat="1" x14ac:dyDescent="0.2">
      <c r="A1017" s="170"/>
      <c r="B1017" s="128"/>
      <c r="C1017" s="614">
        <f>'General Fund Budget Summary'!A221</f>
        <v>68099</v>
      </c>
      <c r="D1017" s="614"/>
      <c r="E1017" s="614" t="str">
        <f>'General Fund Budget Summary'!C221</f>
        <v>Building Alarm System</v>
      </c>
      <c r="F1017" s="616"/>
      <c r="G1017" s="617">
        <v>1</v>
      </c>
      <c r="H1017" s="105" t="s">
        <v>106</v>
      </c>
      <c r="I1017" s="618">
        <v>60</v>
      </c>
      <c r="J1017" s="619">
        <f t="shared" ref="J1017:J1020" si="1721">I1017*G1017</f>
        <v>60</v>
      </c>
      <c r="K1017" s="617">
        <v>1</v>
      </c>
      <c r="L1017" s="248" t="str">
        <f>H1017</f>
        <v>Parks &amp; Buildings</v>
      </c>
      <c r="M1017" s="410">
        <v>60</v>
      </c>
      <c r="N1017" s="212">
        <f>M1017*K1017</f>
        <v>60</v>
      </c>
      <c r="O1017" s="211">
        <v>1</v>
      </c>
      <c r="P1017" s="248"/>
      <c r="Q1017" s="410">
        <v>60</v>
      </c>
      <c r="R1017" s="212">
        <f>Q1017*O1017</f>
        <v>60</v>
      </c>
      <c r="S1017" s="211">
        <v>1</v>
      </c>
      <c r="T1017" s="248">
        <f>P1017</f>
        <v>0</v>
      </c>
      <c r="U1017" s="410">
        <v>60</v>
      </c>
      <c r="V1017" s="212">
        <f>U1017*S1017</f>
        <v>60</v>
      </c>
      <c r="W1017" s="211">
        <v>1</v>
      </c>
      <c r="X1017" s="248"/>
      <c r="Y1017" s="410">
        <v>60</v>
      </c>
      <c r="Z1017" s="212">
        <f>Y1017*W1017</f>
        <v>60</v>
      </c>
      <c r="AA1017" s="211">
        <v>1</v>
      </c>
      <c r="AB1017" s="248">
        <f>X1017</f>
        <v>0</v>
      </c>
      <c r="AC1017" s="410">
        <v>60</v>
      </c>
      <c r="AD1017" s="212">
        <f>AC1017*AA1017</f>
        <v>60</v>
      </c>
      <c r="AE1017" s="211">
        <v>1</v>
      </c>
      <c r="AF1017" s="248">
        <f>AB1017</f>
        <v>0</v>
      </c>
      <c r="AG1017" s="410">
        <v>60</v>
      </c>
      <c r="AH1017" s="212">
        <f>AG1017*AE1017</f>
        <v>60</v>
      </c>
      <c r="AI1017" s="211">
        <v>1</v>
      </c>
      <c r="AJ1017" s="248">
        <f>AF1017</f>
        <v>0</v>
      </c>
      <c r="AK1017" s="410">
        <v>60</v>
      </c>
      <c r="AL1017" s="212">
        <f>AK1017*AI1017</f>
        <v>60</v>
      </c>
      <c r="AM1017" s="211">
        <v>1</v>
      </c>
      <c r="AN1017" s="248">
        <f>AJ1017</f>
        <v>0</v>
      </c>
      <c r="AO1017" s="410">
        <v>60</v>
      </c>
      <c r="AP1017" s="212">
        <f>AO1017*AM1017</f>
        <v>60</v>
      </c>
      <c r="AQ1017" s="211">
        <v>1</v>
      </c>
      <c r="AR1017" s="248">
        <f>AN1017</f>
        <v>0</v>
      </c>
      <c r="AS1017" s="410">
        <v>60</v>
      </c>
      <c r="AT1017" s="212">
        <f>AS1017*AQ1017</f>
        <v>60</v>
      </c>
      <c r="AU1017" s="211">
        <v>1</v>
      </c>
      <c r="AV1017" s="248">
        <f>AR1017</f>
        <v>0</v>
      </c>
      <c r="AW1017" s="410">
        <v>60</v>
      </c>
      <c r="AX1017" s="212">
        <f>AW1017*AU1017</f>
        <v>60</v>
      </c>
      <c r="AY1017" s="211">
        <v>1</v>
      </c>
      <c r="AZ1017" s="248">
        <f>AV1017</f>
        <v>0</v>
      </c>
      <c r="BA1017" s="618">
        <v>60</v>
      </c>
      <c r="BB1017" s="620">
        <f>BA1017*AY1017</f>
        <v>60</v>
      </c>
      <c r="BC1017" s="34"/>
      <c r="BD1017" s="621">
        <f>SUM(BB1017,AX1017,AT1017,AP1017,AL1017,AH1017,AD1017,Z1017,R1017,N1017,J1017,V1017,)</f>
        <v>720</v>
      </c>
      <c r="BE1017" s="608"/>
      <c r="BF1017" s="621">
        <v>660</v>
      </c>
      <c r="BG1017" s="608"/>
      <c r="BH1017" s="621">
        <v>300</v>
      </c>
      <c r="BI1017" s="608"/>
      <c r="BJ1017" s="621">
        <f t="shared" ref="BJ1017" si="1722">SUM(BF1017,BH1017)</f>
        <v>960</v>
      </c>
      <c r="BK1017" s="608"/>
      <c r="BL1017" s="621">
        <v>720</v>
      </c>
      <c r="BM1017" s="131"/>
      <c r="BN1017" s="621">
        <v>840</v>
      </c>
    </row>
    <row r="1018" spans="1:68" s="409" customFormat="1" x14ac:dyDescent="0.2">
      <c r="A1018" s="170"/>
      <c r="B1018" s="128"/>
      <c r="C1018" s="41"/>
      <c r="D1018" s="42"/>
      <c r="E1018" s="461"/>
      <c r="F1018" s="616"/>
      <c r="G1018" s="617"/>
      <c r="H1018" s="591"/>
      <c r="I1018" s="618"/>
      <c r="J1018" s="619">
        <f t="shared" si="1721"/>
        <v>0</v>
      </c>
      <c r="K1018" s="617"/>
      <c r="L1018" s="594">
        <f>H1018</f>
        <v>0</v>
      </c>
      <c r="M1018" s="592"/>
      <c r="N1018" s="593">
        <f>M1018*K1018</f>
        <v>0</v>
      </c>
      <c r="O1018" s="590"/>
      <c r="P1018" s="594"/>
      <c r="Q1018" s="592"/>
      <c r="R1018" s="593">
        <f>Q1018*O1018</f>
        <v>0</v>
      </c>
      <c r="S1018" s="590"/>
      <c r="T1018" s="594">
        <f>P1018</f>
        <v>0</v>
      </c>
      <c r="U1018" s="592"/>
      <c r="V1018" s="593">
        <f>U1018*S1018</f>
        <v>0</v>
      </c>
      <c r="W1018" s="590"/>
      <c r="X1018" s="594"/>
      <c r="Y1018" s="592"/>
      <c r="Z1018" s="593">
        <f>Y1018*W1018</f>
        <v>0</v>
      </c>
      <c r="AA1018" s="590"/>
      <c r="AB1018" s="594">
        <f>X1018</f>
        <v>0</v>
      </c>
      <c r="AC1018" s="592"/>
      <c r="AD1018" s="593">
        <f>AC1018*AA1018</f>
        <v>0</v>
      </c>
      <c r="AE1018" s="590"/>
      <c r="AF1018" s="594">
        <f>AB1018</f>
        <v>0</v>
      </c>
      <c r="AG1018" s="592"/>
      <c r="AH1018" s="593">
        <f>AG1018*AE1018</f>
        <v>0</v>
      </c>
      <c r="AI1018" s="590"/>
      <c r="AJ1018" s="594">
        <f>AF1018</f>
        <v>0</v>
      </c>
      <c r="AK1018" s="592"/>
      <c r="AL1018" s="593">
        <f>AK1018*AI1018</f>
        <v>0</v>
      </c>
      <c r="AM1018" s="590"/>
      <c r="AN1018" s="594">
        <f>AJ1018</f>
        <v>0</v>
      </c>
      <c r="AO1018" s="592"/>
      <c r="AP1018" s="593">
        <f>AO1018*AM1018</f>
        <v>0</v>
      </c>
      <c r="AQ1018" s="590"/>
      <c r="AR1018" s="594">
        <f>AN1018</f>
        <v>0</v>
      </c>
      <c r="AS1018" s="592"/>
      <c r="AT1018" s="593">
        <f>AS1018*AQ1018</f>
        <v>0</v>
      </c>
      <c r="AU1018" s="590"/>
      <c r="AV1018" s="594">
        <f>AR1018</f>
        <v>0</v>
      </c>
      <c r="AW1018" s="592"/>
      <c r="AX1018" s="593">
        <f>AW1018*AU1018</f>
        <v>0</v>
      </c>
      <c r="AY1018" s="590"/>
      <c r="AZ1018" s="594">
        <f>AV1018</f>
        <v>0</v>
      </c>
      <c r="BA1018" s="618"/>
      <c r="BB1018" s="620">
        <f>BA1018*AY1018</f>
        <v>0</v>
      </c>
      <c r="BC1018" s="34"/>
      <c r="BD1018" s="622">
        <f>SUM(BB1018,AX1018,AT1018,AP1018,AL1018,AH1018,AD1018,Z1018,R1018,N1018,J1018,V1018,)</f>
        <v>0</v>
      </c>
      <c r="BE1018" s="623"/>
      <c r="BF1018" s="711"/>
      <c r="BG1018" s="623"/>
      <c r="BH1018" s="711"/>
      <c r="BI1018" s="623"/>
      <c r="BJ1018" s="622">
        <v>0</v>
      </c>
      <c r="BK1018" s="623"/>
      <c r="BL1018" s="622">
        <v>0</v>
      </c>
      <c r="BM1018" s="131"/>
      <c r="BN1018" s="622"/>
      <c r="BP1018" s="717"/>
    </row>
    <row r="1019" spans="1:68" s="409" customFormat="1" x14ac:dyDescent="0.2">
      <c r="A1019" s="170"/>
      <c r="B1019" s="128"/>
      <c r="C1019" s="41"/>
      <c r="D1019" s="42"/>
      <c r="E1019" s="42"/>
      <c r="F1019" s="616"/>
      <c r="G1019" s="617"/>
      <c r="H1019" s="106"/>
      <c r="I1019" s="618"/>
      <c r="J1019" s="619">
        <f t="shared" si="1721"/>
        <v>0</v>
      </c>
      <c r="K1019" s="617"/>
      <c r="L1019" s="249">
        <f>H1019</f>
        <v>0</v>
      </c>
      <c r="M1019" s="411"/>
      <c r="N1019" s="214">
        <f>M1019*K1019</f>
        <v>0</v>
      </c>
      <c r="O1019" s="213"/>
      <c r="P1019" s="249"/>
      <c r="Q1019" s="411"/>
      <c r="R1019" s="214">
        <f>Q1019*O1019</f>
        <v>0</v>
      </c>
      <c r="S1019" s="213"/>
      <c r="T1019" s="249">
        <f>P1019</f>
        <v>0</v>
      </c>
      <c r="U1019" s="411"/>
      <c r="V1019" s="214">
        <f>U1019*S1019</f>
        <v>0</v>
      </c>
      <c r="W1019" s="213"/>
      <c r="X1019" s="249"/>
      <c r="Y1019" s="411"/>
      <c r="Z1019" s="214">
        <f>Y1019*W1019</f>
        <v>0</v>
      </c>
      <c r="AA1019" s="213"/>
      <c r="AB1019" s="249">
        <f>X1019</f>
        <v>0</v>
      </c>
      <c r="AC1019" s="411"/>
      <c r="AD1019" s="214">
        <f>AC1019*AA1019</f>
        <v>0</v>
      </c>
      <c r="AE1019" s="213"/>
      <c r="AF1019" s="249">
        <f>AB1019</f>
        <v>0</v>
      </c>
      <c r="AG1019" s="411"/>
      <c r="AH1019" s="214">
        <f>AG1019*AE1019</f>
        <v>0</v>
      </c>
      <c r="AI1019" s="213"/>
      <c r="AJ1019" s="249">
        <f>AF1019</f>
        <v>0</v>
      </c>
      <c r="AK1019" s="411"/>
      <c r="AL1019" s="214">
        <f>AK1019*AI1019</f>
        <v>0</v>
      </c>
      <c r="AM1019" s="213"/>
      <c r="AN1019" s="249">
        <f>AJ1019</f>
        <v>0</v>
      </c>
      <c r="AO1019" s="411"/>
      <c r="AP1019" s="214">
        <f>AO1019*AM1019</f>
        <v>0</v>
      </c>
      <c r="AQ1019" s="213"/>
      <c r="AR1019" s="249">
        <f>AN1019</f>
        <v>0</v>
      </c>
      <c r="AS1019" s="411"/>
      <c r="AT1019" s="214">
        <f>AS1019*AQ1019</f>
        <v>0</v>
      </c>
      <c r="AU1019" s="213"/>
      <c r="AV1019" s="249">
        <f>AR1019</f>
        <v>0</v>
      </c>
      <c r="AW1019" s="411"/>
      <c r="AX1019" s="214">
        <f>AW1019*AU1019</f>
        <v>0</v>
      </c>
      <c r="AY1019" s="213"/>
      <c r="AZ1019" s="249">
        <f>AV1019</f>
        <v>0</v>
      </c>
      <c r="BA1019" s="618"/>
      <c r="BB1019" s="620">
        <f>BA1019*AY1019</f>
        <v>0</v>
      </c>
      <c r="BC1019" s="34"/>
      <c r="BD1019" s="622">
        <f>SUM(BB1019,AX1019,AT1019,AP1019,AL1019,AH1019,AD1019,Z1019,R1019,N1019,J1019,V1019,)</f>
        <v>0</v>
      </c>
      <c r="BE1019" s="623"/>
      <c r="BF1019" s="622">
        <v>0</v>
      </c>
      <c r="BG1019" s="623"/>
      <c r="BH1019" s="622">
        <v>0</v>
      </c>
      <c r="BI1019" s="623"/>
      <c r="BJ1019" s="622">
        <v>0</v>
      </c>
      <c r="BK1019" s="623"/>
      <c r="BL1019" s="622">
        <v>0</v>
      </c>
      <c r="BM1019" s="131"/>
      <c r="BN1019" s="622"/>
    </row>
    <row r="1020" spans="1:68" s="409" customFormat="1" x14ac:dyDescent="0.2">
      <c r="A1020" s="170"/>
      <c r="B1020" s="128"/>
      <c r="C1020" s="41"/>
      <c r="D1020" s="42"/>
      <c r="E1020" s="42"/>
      <c r="F1020" s="616"/>
      <c r="G1020" s="617"/>
      <c r="H1020" s="106"/>
      <c r="I1020" s="618"/>
      <c r="J1020" s="619">
        <f t="shared" si="1721"/>
        <v>0</v>
      </c>
      <c r="K1020" s="617"/>
      <c r="L1020" s="249">
        <f>H1020</f>
        <v>0</v>
      </c>
      <c r="M1020" s="411"/>
      <c r="N1020" s="214">
        <f>M1020*K1020</f>
        <v>0</v>
      </c>
      <c r="O1020" s="213"/>
      <c r="P1020" s="249"/>
      <c r="Q1020" s="411"/>
      <c r="R1020" s="214">
        <f>Q1020*O1020</f>
        <v>0</v>
      </c>
      <c r="S1020" s="213"/>
      <c r="T1020" s="249">
        <f>P1020</f>
        <v>0</v>
      </c>
      <c r="U1020" s="411"/>
      <c r="V1020" s="214">
        <f>U1020*S1020</f>
        <v>0</v>
      </c>
      <c r="W1020" s="213"/>
      <c r="X1020" s="249"/>
      <c r="Y1020" s="411"/>
      <c r="Z1020" s="214">
        <f>Y1020*W1020</f>
        <v>0</v>
      </c>
      <c r="AA1020" s="213"/>
      <c r="AB1020" s="249">
        <f>X1020</f>
        <v>0</v>
      </c>
      <c r="AC1020" s="411"/>
      <c r="AD1020" s="214">
        <f>AC1020*AA1020</f>
        <v>0</v>
      </c>
      <c r="AE1020" s="213"/>
      <c r="AF1020" s="249">
        <f>AB1020</f>
        <v>0</v>
      </c>
      <c r="AG1020" s="411"/>
      <c r="AH1020" s="214">
        <f>AG1020*AE1020</f>
        <v>0</v>
      </c>
      <c r="AI1020" s="213"/>
      <c r="AJ1020" s="249">
        <f>AF1020</f>
        <v>0</v>
      </c>
      <c r="AK1020" s="411"/>
      <c r="AL1020" s="214">
        <f>AK1020*AI1020</f>
        <v>0</v>
      </c>
      <c r="AM1020" s="213"/>
      <c r="AN1020" s="249">
        <f>AJ1020</f>
        <v>0</v>
      </c>
      <c r="AO1020" s="411"/>
      <c r="AP1020" s="214">
        <f>AO1020*AM1020</f>
        <v>0</v>
      </c>
      <c r="AQ1020" s="213"/>
      <c r="AR1020" s="249">
        <f>AN1020</f>
        <v>0</v>
      </c>
      <c r="AS1020" s="411"/>
      <c r="AT1020" s="214">
        <f>AS1020*AQ1020</f>
        <v>0</v>
      </c>
      <c r="AU1020" s="213"/>
      <c r="AV1020" s="249">
        <f>AR1020</f>
        <v>0</v>
      </c>
      <c r="AW1020" s="411"/>
      <c r="AX1020" s="214">
        <f>AW1020*AU1020</f>
        <v>0</v>
      </c>
      <c r="AY1020" s="213"/>
      <c r="AZ1020" s="249">
        <f>AV1020</f>
        <v>0</v>
      </c>
      <c r="BA1020" s="618"/>
      <c r="BB1020" s="620">
        <f>AY1020*BA1020</f>
        <v>0</v>
      </c>
      <c r="BC1020" s="34"/>
      <c r="BD1020" s="622">
        <f>SUM(BB1020,AX1020,AT1020,AP1020,AL1020,AH1020,AD1020,Z1020,R1020,N1020,J1020,V1020,)</f>
        <v>0</v>
      </c>
      <c r="BE1020" s="623"/>
      <c r="BF1020" s="622">
        <v>0</v>
      </c>
      <c r="BG1020" s="623"/>
      <c r="BH1020" s="622">
        <v>0</v>
      </c>
      <c r="BI1020" s="623"/>
      <c r="BJ1020" s="622">
        <v>0</v>
      </c>
      <c r="BK1020" s="623"/>
      <c r="BL1020" s="622">
        <v>0</v>
      </c>
      <c r="BM1020" s="131"/>
      <c r="BN1020" s="622"/>
    </row>
    <row r="1021" spans="1:68" s="409" customFormat="1" ht="13.5" customHeight="1" x14ac:dyDescent="0.2">
      <c r="A1021" s="170"/>
      <c r="B1021" s="128"/>
      <c r="C1021" s="48"/>
      <c r="D1021" s="43"/>
      <c r="E1021" s="43"/>
      <c r="F1021" s="624"/>
      <c r="G1021" s="581"/>
      <c r="H1021" s="582"/>
      <c r="I1021" s="104" t="s">
        <v>132</v>
      </c>
      <c r="J1021" s="634">
        <f>SUM(J1017:J1020)</f>
        <v>60</v>
      </c>
      <c r="K1021" s="581"/>
      <c r="L1021" s="582"/>
      <c r="M1021" s="104" t="s">
        <v>118</v>
      </c>
      <c r="N1021" s="619">
        <f>SUM(N1017:N1020)</f>
        <v>60</v>
      </c>
      <c r="O1021" s="581"/>
      <c r="P1021" s="582"/>
      <c r="Q1021" s="625" t="s">
        <v>119</v>
      </c>
      <c r="R1021" s="619">
        <f>SUM(R1017:R1020)</f>
        <v>60</v>
      </c>
      <c r="S1021" s="581"/>
      <c r="T1021" s="582"/>
      <c r="U1021" s="625" t="s">
        <v>120</v>
      </c>
      <c r="V1021" s="619">
        <f>SUM(V1017:V1020)</f>
        <v>60</v>
      </c>
      <c r="W1021" s="581"/>
      <c r="X1021" s="582"/>
      <c r="Y1021" s="625" t="s">
        <v>121</v>
      </c>
      <c r="Z1021" s="619">
        <f>SUM(Z1017:Z1020)</f>
        <v>60</v>
      </c>
      <c r="AA1021" s="581"/>
      <c r="AB1021" s="582"/>
      <c r="AC1021" s="625" t="s">
        <v>122</v>
      </c>
      <c r="AD1021" s="619">
        <f>SUM(AD1017:AD1020)</f>
        <v>60</v>
      </c>
      <c r="AE1021" s="581"/>
      <c r="AF1021" s="582"/>
      <c r="AG1021" s="625" t="s">
        <v>123</v>
      </c>
      <c r="AH1021" s="619">
        <f>SUM(AH1017:AH1020)</f>
        <v>60</v>
      </c>
      <c r="AI1021" s="581"/>
      <c r="AJ1021" s="582"/>
      <c r="AK1021" s="625" t="s">
        <v>124</v>
      </c>
      <c r="AL1021" s="619">
        <f>SUM(AL1017:AL1020)</f>
        <v>60</v>
      </c>
      <c r="AM1021" s="581"/>
      <c r="AN1021" s="582"/>
      <c r="AO1021" s="625" t="s">
        <v>125</v>
      </c>
      <c r="AP1021" s="619">
        <f>SUM(AP1017:AP1020)</f>
        <v>60</v>
      </c>
      <c r="AQ1021" s="581"/>
      <c r="AR1021" s="582"/>
      <c r="AS1021" s="625" t="s">
        <v>126</v>
      </c>
      <c r="AT1021" s="619">
        <f>SUM(AT1017:AT1020)</f>
        <v>60</v>
      </c>
      <c r="AU1021" s="581"/>
      <c r="AV1021" s="582"/>
      <c r="AW1021" s="625" t="s">
        <v>127</v>
      </c>
      <c r="AX1021" s="619">
        <f>SUM(AX1017:AX1020)</f>
        <v>60</v>
      </c>
      <c r="AY1021" s="581"/>
      <c r="AZ1021" s="582"/>
      <c r="BA1021" s="625" t="s">
        <v>128</v>
      </c>
      <c r="BB1021" s="620">
        <f>SUM(BB1017:BB1020)</f>
        <v>60</v>
      </c>
      <c r="BC1021" s="34"/>
      <c r="BD1021" s="57">
        <f>SUM(BD1017:BD1020)</f>
        <v>720</v>
      </c>
      <c r="BE1021" s="608"/>
      <c r="BF1021" s="57">
        <f>SUM(BF1017:BF1020)</f>
        <v>660</v>
      </c>
      <c r="BG1021" s="608"/>
      <c r="BH1021" s="57">
        <f>SUM(BH1017:BH1020)</f>
        <v>300</v>
      </c>
      <c r="BI1021" s="608"/>
      <c r="BJ1021" s="57">
        <f t="shared" ref="BJ1021" si="1723">SUM(BJ1017:BJ1020)</f>
        <v>960</v>
      </c>
      <c r="BK1021" s="608"/>
      <c r="BL1021" s="57">
        <v>720</v>
      </c>
      <c r="BM1021" s="131"/>
      <c r="BN1021" s="57">
        <f>SUM(BN1017:BN1020)</f>
        <v>840</v>
      </c>
    </row>
    <row r="1022" spans="1:68" s="27" customFormat="1" ht="5.0999999999999996" customHeight="1" x14ac:dyDescent="0.2">
      <c r="A1022" s="170"/>
      <c r="B1022" s="128"/>
      <c r="C1022" s="32"/>
      <c r="G1022" s="226"/>
      <c r="H1022" s="52"/>
      <c r="I1022" s="56"/>
      <c r="J1022" s="227"/>
      <c r="K1022" s="226"/>
      <c r="L1022" s="52"/>
      <c r="M1022" s="154"/>
      <c r="N1022" s="227"/>
      <c r="O1022" s="226"/>
      <c r="P1022" s="52"/>
      <c r="Q1022" s="154"/>
      <c r="R1022" s="227"/>
      <c r="S1022" s="226"/>
      <c r="T1022" s="52"/>
      <c r="U1022" s="154"/>
      <c r="V1022" s="227"/>
      <c r="W1022" s="226"/>
      <c r="X1022" s="52"/>
      <c r="Y1022" s="154"/>
      <c r="Z1022" s="227"/>
      <c r="AA1022" s="226"/>
      <c r="AB1022" s="52"/>
      <c r="AC1022" s="154"/>
      <c r="AD1022" s="227"/>
      <c r="AE1022" s="226"/>
      <c r="AF1022" s="52"/>
      <c r="AG1022" s="154"/>
      <c r="AH1022" s="227"/>
      <c r="AI1022" s="226"/>
      <c r="AJ1022" s="52"/>
      <c r="AK1022" s="154"/>
      <c r="AL1022" s="227"/>
      <c r="AM1022" s="226"/>
      <c r="AN1022" s="52"/>
      <c r="AO1022" s="154"/>
      <c r="AP1022" s="227"/>
      <c r="AQ1022" s="226"/>
      <c r="AR1022" s="52"/>
      <c r="AS1022" s="154"/>
      <c r="AT1022" s="227"/>
      <c r="AU1022" s="226"/>
      <c r="AV1022" s="52"/>
      <c r="AW1022" s="154"/>
      <c r="AX1022" s="227"/>
      <c r="AY1022" s="226"/>
      <c r="AZ1022" s="52"/>
      <c r="BA1022" s="154"/>
      <c r="BB1022" s="267"/>
      <c r="BC1022" s="34"/>
      <c r="BD1022" s="608"/>
      <c r="BE1022" s="608"/>
      <c r="BF1022" s="608"/>
      <c r="BG1022" s="608"/>
      <c r="BH1022" s="608"/>
      <c r="BI1022" s="608"/>
      <c r="BJ1022" s="608"/>
      <c r="BK1022" s="608"/>
      <c r="BL1022" s="608"/>
      <c r="BM1022" s="131"/>
      <c r="BN1022" s="608"/>
    </row>
    <row r="1023" spans="1:68" s="116" customFormat="1" ht="12.75" customHeight="1" x14ac:dyDescent="0.25">
      <c r="A1023" s="171"/>
      <c r="B1023" s="129"/>
      <c r="C1023" s="113"/>
      <c r="D1023" s="114"/>
      <c r="E1023" s="114"/>
      <c r="F1023" s="238" t="s">
        <v>218</v>
      </c>
      <c r="G1023" s="216"/>
      <c r="H1023" s="115"/>
      <c r="I1023" s="154"/>
      <c r="J1023" s="441">
        <f>SUM(J1021,J1015,J1009,J1003,J997,J991,J982,J976,J970)</f>
        <v>101918.66666666667</v>
      </c>
      <c r="K1023" s="216"/>
      <c r="L1023" s="115"/>
      <c r="M1023" s="56"/>
      <c r="N1023" s="441">
        <f>SUM(N1021,N1015,N1009,N1003,N997,N991,N982,N976,N970)</f>
        <v>3898.6666666666665</v>
      </c>
      <c r="O1023" s="216"/>
      <c r="P1023" s="115"/>
      <c r="Q1023" s="56"/>
      <c r="R1023" s="441">
        <f>SUM(R1021,R1015,R1009,R1003,R997,R991,R982,R976,R970)</f>
        <v>3898.6666666666665</v>
      </c>
      <c r="S1023" s="216"/>
      <c r="T1023" s="115"/>
      <c r="U1023" s="56"/>
      <c r="V1023" s="441">
        <f>SUM(V1021,V1015,V1009,V1003,V997,V991,V982,V976,V970)</f>
        <v>3898.6666666666665</v>
      </c>
      <c r="W1023" s="216"/>
      <c r="X1023" s="115"/>
      <c r="Y1023" s="56"/>
      <c r="Z1023" s="441">
        <f>SUM(Z1021,Z1015,Z1009,Z1003,Z997,Z991,Z982,Z976,Z970)</f>
        <v>3898.6666666666665</v>
      </c>
      <c r="AA1023" s="216"/>
      <c r="AB1023" s="115"/>
      <c r="AC1023" s="56"/>
      <c r="AD1023" s="441">
        <f>SUM(AD1021,AD1015,AD1009,AD1003,AD997,AD991,AD982,AD976,AD970)</f>
        <v>3898.6666666666665</v>
      </c>
      <c r="AE1023" s="216"/>
      <c r="AF1023" s="115"/>
      <c r="AG1023" s="56"/>
      <c r="AH1023" s="441">
        <f>SUM(AH1021,AH1015,AH1009,AH1003,AH997,AH991,AH982,AH976,AH970)</f>
        <v>3898.6666666666665</v>
      </c>
      <c r="AI1023" s="216"/>
      <c r="AJ1023" s="115"/>
      <c r="AK1023" s="56"/>
      <c r="AL1023" s="441">
        <f>SUM(AL1021,AL1015,AL1009,AL1003,AL997,AL991,AL982,AL976,AL970)</f>
        <v>3898.6666666666665</v>
      </c>
      <c r="AM1023" s="216"/>
      <c r="AN1023" s="115"/>
      <c r="AO1023" s="56"/>
      <c r="AP1023" s="441">
        <f>SUM(AP1021,AP1015,AP1009,AP1003,AP997,AP991,AP982,AP976,AP970)</f>
        <v>3898.6666666666665</v>
      </c>
      <c r="AQ1023" s="216"/>
      <c r="AR1023" s="115"/>
      <c r="AS1023" s="56"/>
      <c r="AT1023" s="441">
        <f>SUM(AT1021,AT1015,AT1009,AT1003,AT997,AT991,AT982,AT976,AT970)</f>
        <v>3898.6666666666665</v>
      </c>
      <c r="AU1023" s="216"/>
      <c r="AV1023" s="115"/>
      <c r="AW1023" s="56"/>
      <c r="AX1023" s="441">
        <f>SUM(AX1021,AX1015,AX1009,AX1003,AX997,AX991,AX982,AX976,AX970)</f>
        <v>3898.6666666666665</v>
      </c>
      <c r="AY1023" s="216"/>
      <c r="AZ1023" s="115"/>
      <c r="BA1023" s="56"/>
      <c r="BB1023" s="441">
        <f>SUM(BB1021,BB1015,BB1009,BB1003,BB997,BB991,BB982,BB976,BB970)</f>
        <v>3898.6666666666665</v>
      </c>
      <c r="BC1023" s="56"/>
      <c r="BD1023" s="440">
        <f>SUM(BD1021,BD1015,BD1009,BD1003,BD997,BD991,BD982,BD976,BD970)</f>
        <v>144804</v>
      </c>
      <c r="BE1023" s="440"/>
      <c r="BF1023" s="440">
        <f>SUM(BF1021,BF1015,BF1009,BF1003,BF997,BF991,BF982,BF976,BF970)</f>
        <v>97269.919999999984</v>
      </c>
      <c r="BG1023" s="440"/>
      <c r="BH1023" s="440">
        <f t="shared" ref="BH1023" si="1724">SUM(BH1021,BH1015,BH1009,BH1003,BH997,BH991,BH982,BH976,BH970)</f>
        <v>41488.89</v>
      </c>
      <c r="BI1023" s="440"/>
      <c r="BJ1023" s="440">
        <f t="shared" ref="BJ1023" si="1725">SUM(BJ1021,BJ1015,BJ1009,BJ1003,BJ997,BJ991,BJ982,BJ976,BJ970)</f>
        <v>138758.81</v>
      </c>
      <c r="BK1023" s="440"/>
      <c r="BL1023" s="440">
        <v>113706.33333333299</v>
      </c>
      <c r="BM1023" s="130"/>
      <c r="BN1023" s="440">
        <f>SUM(BN1021,BN1015,BN1009,BN1003,BN997,BN991,BN982,BN976,BN970)</f>
        <v>275261.76999999996</v>
      </c>
    </row>
    <row r="1024" spans="1:68" s="27" customFormat="1" ht="5.0999999999999996" customHeight="1" x14ac:dyDescent="0.2">
      <c r="A1024" s="170"/>
      <c r="B1024" s="128"/>
      <c r="C1024" s="32"/>
      <c r="G1024" s="226"/>
      <c r="H1024" s="52"/>
      <c r="I1024" s="52"/>
      <c r="J1024" s="227"/>
      <c r="K1024" s="226"/>
      <c r="L1024" s="52"/>
      <c r="M1024" s="154"/>
      <c r="N1024" s="227"/>
      <c r="O1024" s="226"/>
      <c r="P1024" s="52"/>
      <c r="Q1024" s="154"/>
      <c r="R1024" s="227"/>
      <c r="S1024" s="226"/>
      <c r="T1024" s="52"/>
      <c r="U1024" s="154"/>
      <c r="V1024" s="227"/>
      <c r="W1024" s="226"/>
      <c r="X1024" s="52"/>
      <c r="Y1024" s="154"/>
      <c r="Z1024" s="227"/>
      <c r="AA1024" s="226"/>
      <c r="AB1024" s="52"/>
      <c r="AC1024" s="154"/>
      <c r="AD1024" s="227"/>
      <c r="AE1024" s="226"/>
      <c r="AF1024" s="52"/>
      <c r="AG1024" s="154"/>
      <c r="AH1024" s="227"/>
      <c r="AI1024" s="226"/>
      <c r="AJ1024" s="52"/>
      <c r="AK1024" s="154"/>
      <c r="AL1024" s="227"/>
      <c r="AM1024" s="226"/>
      <c r="AN1024" s="52"/>
      <c r="AO1024" s="154"/>
      <c r="AP1024" s="227"/>
      <c r="AQ1024" s="226"/>
      <c r="AR1024" s="52"/>
      <c r="AS1024" s="154"/>
      <c r="AT1024" s="227"/>
      <c r="AU1024" s="226"/>
      <c r="AV1024" s="52"/>
      <c r="AW1024" s="154"/>
      <c r="AX1024" s="227"/>
      <c r="AY1024" s="226"/>
      <c r="AZ1024" s="52"/>
      <c r="BA1024" s="154"/>
      <c r="BB1024" s="267"/>
      <c r="BC1024" s="34"/>
      <c r="BD1024" s="608"/>
      <c r="BE1024" s="608"/>
      <c r="BF1024" s="608"/>
      <c r="BG1024" s="608"/>
      <c r="BH1024" s="608"/>
      <c r="BI1024" s="608"/>
      <c r="BJ1024" s="608"/>
      <c r="BK1024" s="608"/>
      <c r="BL1024" s="608"/>
      <c r="BM1024" s="131"/>
      <c r="BN1024" s="608"/>
    </row>
    <row r="1025" spans="1:66" s="409" customFormat="1" x14ac:dyDescent="0.2">
      <c r="A1025" s="170"/>
      <c r="B1025" s="128"/>
      <c r="C1025" s="577">
        <f>'General Fund Budget Summary'!A224</f>
        <v>68500</v>
      </c>
      <c r="D1025" s="600" t="str">
        <f>'General Fund Budget Summary'!B224</f>
        <v>Park &amp; Recreation Events</v>
      </c>
      <c r="E1025" s="601"/>
      <c r="F1025" s="612"/>
      <c r="G1025" s="603"/>
      <c r="H1025" s="604"/>
      <c r="I1025" s="605"/>
      <c r="J1025" s="606"/>
      <c r="K1025" s="603"/>
      <c r="L1025" s="604"/>
      <c r="M1025" s="605"/>
      <c r="N1025" s="606"/>
      <c r="O1025" s="603"/>
      <c r="P1025" s="604"/>
      <c r="Q1025" s="605"/>
      <c r="R1025" s="606"/>
      <c r="S1025" s="603"/>
      <c r="T1025" s="604"/>
      <c r="U1025" s="605"/>
      <c r="V1025" s="606"/>
      <c r="W1025" s="603"/>
      <c r="X1025" s="604"/>
      <c r="Y1025" s="605"/>
      <c r="Z1025" s="606"/>
      <c r="AA1025" s="603"/>
      <c r="AB1025" s="604"/>
      <c r="AC1025" s="605"/>
      <c r="AD1025" s="606"/>
      <c r="AE1025" s="603"/>
      <c r="AF1025" s="604"/>
      <c r="AG1025" s="605"/>
      <c r="AH1025" s="606"/>
      <c r="AI1025" s="603"/>
      <c r="AJ1025" s="604"/>
      <c r="AK1025" s="605"/>
      <c r="AL1025" s="606"/>
      <c r="AM1025" s="603"/>
      <c r="AN1025" s="604"/>
      <c r="AO1025" s="605"/>
      <c r="AP1025" s="606"/>
      <c r="AQ1025" s="603"/>
      <c r="AR1025" s="604"/>
      <c r="AS1025" s="605"/>
      <c r="AT1025" s="606"/>
      <c r="AU1025" s="603"/>
      <c r="AV1025" s="604"/>
      <c r="AW1025" s="605"/>
      <c r="AX1025" s="606"/>
      <c r="AY1025" s="603"/>
      <c r="AZ1025" s="604"/>
      <c r="BA1025" s="605"/>
      <c r="BB1025" s="607"/>
      <c r="BC1025" s="34"/>
      <c r="BD1025" s="608"/>
      <c r="BE1025" s="608"/>
      <c r="BF1025" s="608"/>
      <c r="BG1025" s="608"/>
      <c r="BH1025" s="608"/>
      <c r="BI1025" s="608"/>
      <c r="BJ1025" s="608"/>
      <c r="BK1025" s="608"/>
      <c r="BL1025" s="608"/>
      <c r="BM1025" s="131"/>
      <c r="BN1025" s="608"/>
    </row>
    <row r="1026" spans="1:66" s="409" customFormat="1" ht="5.0999999999999996" customHeight="1" x14ac:dyDescent="0.2">
      <c r="A1026" s="170"/>
      <c r="B1026" s="128"/>
      <c r="C1026" s="609"/>
      <c r="D1026" s="610"/>
      <c r="E1026" s="27"/>
      <c r="F1026" s="51"/>
      <c r="G1026" s="603"/>
      <c r="H1026" s="604"/>
      <c r="I1026" s="410">
        <v>0</v>
      </c>
      <c r="J1026" s="606"/>
      <c r="K1026" s="603"/>
      <c r="L1026" s="604"/>
      <c r="M1026" s="605"/>
      <c r="N1026" s="606"/>
      <c r="O1026" s="603"/>
      <c r="P1026" s="604"/>
      <c r="Q1026" s="605"/>
      <c r="R1026" s="606"/>
      <c r="S1026" s="603"/>
      <c r="T1026" s="604"/>
      <c r="U1026" s="605"/>
      <c r="V1026" s="606"/>
      <c r="W1026" s="603"/>
      <c r="X1026" s="604"/>
      <c r="Y1026" s="605"/>
      <c r="Z1026" s="606"/>
      <c r="AA1026" s="603"/>
      <c r="AB1026" s="604"/>
      <c r="AC1026" s="605"/>
      <c r="AD1026" s="606"/>
      <c r="AE1026" s="603"/>
      <c r="AF1026" s="604"/>
      <c r="AG1026" s="605"/>
      <c r="AH1026" s="606"/>
      <c r="AI1026" s="603"/>
      <c r="AJ1026" s="604"/>
      <c r="AK1026" s="605"/>
      <c r="AL1026" s="606"/>
      <c r="AM1026" s="603"/>
      <c r="AN1026" s="604"/>
      <c r="AO1026" s="605"/>
      <c r="AP1026" s="606"/>
      <c r="AQ1026" s="603"/>
      <c r="AR1026" s="604"/>
      <c r="AS1026" s="605"/>
      <c r="AT1026" s="606"/>
      <c r="AU1026" s="603"/>
      <c r="AV1026" s="604"/>
      <c r="AW1026" s="605"/>
      <c r="AX1026" s="606"/>
      <c r="AY1026" s="603"/>
      <c r="AZ1026" s="604"/>
      <c r="BA1026" s="605"/>
      <c r="BB1026" s="607"/>
      <c r="BC1026" s="34"/>
      <c r="BD1026" s="613"/>
      <c r="BE1026" s="608"/>
      <c r="BF1026" s="613"/>
      <c r="BG1026" s="608"/>
      <c r="BH1026" s="613"/>
      <c r="BI1026" s="608"/>
      <c r="BJ1026" s="613"/>
      <c r="BK1026" s="608"/>
      <c r="BL1026" s="613"/>
      <c r="BM1026" s="131"/>
      <c r="BN1026" s="613"/>
    </row>
    <row r="1027" spans="1:66" s="409" customFormat="1" ht="12.75" customHeight="1" x14ac:dyDescent="0.2">
      <c r="A1027" s="598" t="s">
        <v>131</v>
      </c>
      <c r="B1027" s="128"/>
      <c r="C1027" s="97">
        <f>'General Fund Budget Summary'!A225</f>
        <v>68510</v>
      </c>
      <c r="D1027" s="97"/>
      <c r="E1027" s="97" t="str">
        <f>'General Fund Budget Summary'!C225</f>
        <v>Fun Day Expense</v>
      </c>
      <c r="F1027" s="589"/>
      <c r="G1027" s="211">
        <v>1</v>
      </c>
      <c r="H1027" s="105" t="s">
        <v>106</v>
      </c>
      <c r="I1027" s="592"/>
      <c r="J1027" s="212">
        <f t="shared" ref="J1027:J1032" si="1726">I1026*G1027</f>
        <v>0</v>
      </c>
      <c r="K1027" s="211"/>
      <c r="L1027" s="248" t="str">
        <f t="shared" ref="L1027:L1032" si="1727">H1027</f>
        <v>Parks &amp; Buildings</v>
      </c>
      <c r="M1027" s="410"/>
      <c r="N1027" s="212">
        <f t="shared" ref="N1027:N1032" si="1728">M1027*K1027</f>
        <v>0</v>
      </c>
      <c r="O1027" s="211"/>
      <c r="P1027" s="248"/>
      <c r="Q1027" s="410"/>
      <c r="R1027" s="212">
        <f t="shared" ref="R1027:R1032" si="1729">Q1027*O1027</f>
        <v>0</v>
      </c>
      <c r="S1027" s="211"/>
      <c r="T1027" s="248">
        <f t="shared" ref="T1027:T1032" si="1730">P1027</f>
        <v>0</v>
      </c>
      <c r="U1027" s="410"/>
      <c r="V1027" s="212">
        <f t="shared" ref="V1027:V1032" si="1731">U1027*S1027</f>
        <v>0</v>
      </c>
      <c r="W1027" s="211"/>
      <c r="X1027" s="248"/>
      <c r="Y1027" s="410"/>
      <c r="Z1027" s="212">
        <f t="shared" ref="Z1027:Z1032" si="1732">Y1027*W1027</f>
        <v>0</v>
      </c>
      <c r="AA1027" s="211"/>
      <c r="AB1027" s="248">
        <f t="shared" ref="AB1027:AB1032" si="1733">X1027</f>
        <v>0</v>
      </c>
      <c r="AC1027" s="410"/>
      <c r="AD1027" s="212">
        <f t="shared" ref="AD1027:AD1032" si="1734">AC1027*AA1027</f>
        <v>0</v>
      </c>
      <c r="AE1027" s="211"/>
      <c r="AF1027" s="248">
        <f t="shared" ref="AF1027:AF1032" si="1735">AB1027</f>
        <v>0</v>
      </c>
      <c r="AG1027" s="410"/>
      <c r="AH1027" s="212">
        <f t="shared" ref="AH1027:AH1032" si="1736">AG1027*AE1027</f>
        <v>0</v>
      </c>
      <c r="AI1027" s="211"/>
      <c r="AJ1027" s="248">
        <f t="shared" ref="AJ1027:AJ1032" si="1737">AF1027</f>
        <v>0</v>
      </c>
      <c r="AK1027" s="410"/>
      <c r="AL1027" s="212">
        <f t="shared" ref="AL1027:AL1032" si="1738">AK1027*AI1027</f>
        <v>0</v>
      </c>
      <c r="AM1027" s="211"/>
      <c r="AN1027" s="248">
        <f t="shared" ref="AN1027:AN1032" si="1739">AJ1027</f>
        <v>0</v>
      </c>
      <c r="AO1027" s="410"/>
      <c r="AP1027" s="212">
        <f t="shared" ref="AP1027:AP1032" si="1740">AO1027*AM1027</f>
        <v>0</v>
      </c>
      <c r="AQ1027" s="211"/>
      <c r="AR1027" s="248">
        <f t="shared" ref="AR1027:AR1032" si="1741">AN1027</f>
        <v>0</v>
      </c>
      <c r="AS1027" s="410"/>
      <c r="AT1027" s="212">
        <f t="shared" ref="AT1027:AT1032" si="1742">AS1027*AQ1027</f>
        <v>0</v>
      </c>
      <c r="AU1027" s="211"/>
      <c r="AV1027" s="248">
        <f t="shared" ref="AV1027:AV1032" si="1743">AR1027</f>
        <v>0</v>
      </c>
      <c r="AW1027" s="410"/>
      <c r="AX1027" s="212">
        <f t="shared" ref="AX1027:AX1032" si="1744">AW1027*AU1027</f>
        <v>0</v>
      </c>
      <c r="AY1027" s="211"/>
      <c r="AZ1027" s="248">
        <f t="shared" ref="AZ1027:AZ1032" si="1745">AV1027</f>
        <v>0</v>
      </c>
      <c r="BA1027" s="410"/>
      <c r="BB1027" s="260">
        <f t="shared" ref="BB1027:BB1032" si="1746">BA1027*AY1027</f>
        <v>0</v>
      </c>
      <c r="BC1027" s="94"/>
      <c r="BD1027" s="587">
        <f>SUM(BB1027,AX1027,AT1027,AP1027,AL1027,AH1027,AD1027,Z1027,R1027,N1027,J1027,V1027,)</f>
        <v>0</v>
      </c>
      <c r="BE1027" s="588"/>
      <c r="BF1027" s="587">
        <v>0</v>
      </c>
      <c r="BG1027" s="588"/>
      <c r="BH1027" s="587">
        <v>0</v>
      </c>
      <c r="BI1027" s="588"/>
      <c r="BJ1027" s="587">
        <f>SUM(BF1027,BH1027)</f>
        <v>0</v>
      </c>
      <c r="BK1027" s="588"/>
      <c r="BL1027" s="587">
        <v>0</v>
      </c>
      <c r="BM1027" s="127"/>
      <c r="BN1027" s="587"/>
    </row>
    <row r="1028" spans="1:66" s="409" customFormat="1" ht="12.75" customHeight="1" x14ac:dyDescent="0.2">
      <c r="A1028" s="170"/>
      <c r="B1028" s="128"/>
      <c r="C1028" s="41"/>
      <c r="D1028" s="42"/>
      <c r="E1028" s="100"/>
      <c r="F1028" s="412"/>
      <c r="G1028" s="590"/>
      <c r="H1028" s="591"/>
      <c r="I1028" s="411"/>
      <c r="J1028" s="593">
        <f t="shared" si="1726"/>
        <v>0</v>
      </c>
      <c r="K1028" s="590"/>
      <c r="L1028" s="594">
        <f t="shared" si="1727"/>
        <v>0</v>
      </c>
      <c r="M1028" s="592"/>
      <c r="N1028" s="593">
        <f t="shared" si="1728"/>
        <v>0</v>
      </c>
      <c r="O1028" s="590"/>
      <c r="P1028" s="594"/>
      <c r="Q1028" s="592"/>
      <c r="R1028" s="593">
        <f t="shared" si="1729"/>
        <v>0</v>
      </c>
      <c r="S1028" s="590"/>
      <c r="T1028" s="594">
        <f t="shared" si="1730"/>
        <v>0</v>
      </c>
      <c r="U1028" s="592"/>
      <c r="V1028" s="593">
        <f t="shared" si="1731"/>
        <v>0</v>
      </c>
      <c r="W1028" s="590"/>
      <c r="X1028" s="594"/>
      <c r="Y1028" s="592"/>
      <c r="Z1028" s="593">
        <f t="shared" si="1732"/>
        <v>0</v>
      </c>
      <c r="AA1028" s="590"/>
      <c r="AB1028" s="594">
        <f t="shared" si="1733"/>
        <v>0</v>
      </c>
      <c r="AC1028" s="592"/>
      <c r="AD1028" s="593">
        <f t="shared" si="1734"/>
        <v>0</v>
      </c>
      <c r="AE1028" s="590"/>
      <c r="AF1028" s="594">
        <f t="shared" si="1735"/>
        <v>0</v>
      </c>
      <c r="AG1028" s="592"/>
      <c r="AH1028" s="593">
        <f t="shared" si="1736"/>
        <v>0</v>
      </c>
      <c r="AI1028" s="590"/>
      <c r="AJ1028" s="594">
        <f t="shared" si="1737"/>
        <v>0</v>
      </c>
      <c r="AK1028" s="592"/>
      <c r="AL1028" s="593">
        <f t="shared" si="1738"/>
        <v>0</v>
      </c>
      <c r="AM1028" s="590"/>
      <c r="AN1028" s="594">
        <f t="shared" si="1739"/>
        <v>0</v>
      </c>
      <c r="AO1028" s="592"/>
      <c r="AP1028" s="593">
        <f t="shared" si="1740"/>
        <v>0</v>
      </c>
      <c r="AQ1028" s="590"/>
      <c r="AR1028" s="594">
        <f t="shared" si="1741"/>
        <v>0</v>
      </c>
      <c r="AS1028" s="592"/>
      <c r="AT1028" s="593">
        <f t="shared" si="1742"/>
        <v>0</v>
      </c>
      <c r="AU1028" s="590"/>
      <c r="AV1028" s="594">
        <f t="shared" si="1743"/>
        <v>0</v>
      </c>
      <c r="AW1028" s="592"/>
      <c r="AX1028" s="593">
        <f t="shared" si="1744"/>
        <v>0</v>
      </c>
      <c r="AY1028" s="590"/>
      <c r="AZ1028" s="594">
        <f t="shared" si="1745"/>
        <v>0</v>
      </c>
      <c r="BA1028" s="592"/>
      <c r="BB1028" s="595">
        <f t="shared" si="1746"/>
        <v>0</v>
      </c>
      <c r="BC1028" s="94"/>
      <c r="BD1028" s="596">
        <f>SUM(BB1028,AX1028,AT1028,AP1028,AL1028,AH1028,AD1028,Z1028,R1028,N1028,J1028,V1028,)</f>
        <v>0</v>
      </c>
      <c r="BE1028" s="596"/>
      <c r="BF1028" s="596">
        <v>0</v>
      </c>
      <c r="BG1028" s="596"/>
      <c r="BH1028" s="596">
        <v>0</v>
      </c>
      <c r="BI1028" s="596"/>
      <c r="BJ1028" s="596">
        <v>0</v>
      </c>
      <c r="BK1028" s="596"/>
      <c r="BL1028" s="596">
        <v>0</v>
      </c>
      <c r="BM1028" s="127"/>
      <c r="BN1028" s="596"/>
    </row>
    <row r="1029" spans="1:66" s="409" customFormat="1" x14ac:dyDescent="0.2">
      <c r="A1029" s="170"/>
      <c r="B1029" s="128"/>
      <c r="C1029" s="41"/>
      <c r="D1029" s="42"/>
      <c r="E1029" s="100"/>
      <c r="F1029" s="412"/>
      <c r="G1029" s="213"/>
      <c r="H1029" s="106"/>
      <c r="I1029" s="411"/>
      <c r="J1029" s="214">
        <f t="shared" si="1726"/>
        <v>0</v>
      </c>
      <c r="K1029" s="213"/>
      <c r="L1029" s="249">
        <f t="shared" si="1727"/>
        <v>0</v>
      </c>
      <c r="M1029" s="411"/>
      <c r="N1029" s="214">
        <f t="shared" si="1728"/>
        <v>0</v>
      </c>
      <c r="O1029" s="213"/>
      <c r="P1029" s="249"/>
      <c r="Q1029" s="411"/>
      <c r="R1029" s="214">
        <f t="shared" si="1729"/>
        <v>0</v>
      </c>
      <c r="S1029" s="213"/>
      <c r="T1029" s="249">
        <f t="shared" si="1730"/>
        <v>0</v>
      </c>
      <c r="U1029" s="411"/>
      <c r="V1029" s="214">
        <f t="shared" si="1731"/>
        <v>0</v>
      </c>
      <c r="W1029" s="213"/>
      <c r="X1029" s="249"/>
      <c r="Y1029" s="411"/>
      <c r="Z1029" s="214">
        <f t="shared" si="1732"/>
        <v>0</v>
      </c>
      <c r="AA1029" s="213"/>
      <c r="AB1029" s="249">
        <f t="shared" si="1733"/>
        <v>0</v>
      </c>
      <c r="AC1029" s="411"/>
      <c r="AD1029" s="214">
        <f t="shared" si="1734"/>
        <v>0</v>
      </c>
      <c r="AE1029" s="213"/>
      <c r="AF1029" s="249">
        <f t="shared" si="1735"/>
        <v>0</v>
      </c>
      <c r="AG1029" s="411"/>
      <c r="AH1029" s="214">
        <f t="shared" si="1736"/>
        <v>0</v>
      </c>
      <c r="AI1029" s="213"/>
      <c r="AJ1029" s="249">
        <f t="shared" si="1737"/>
        <v>0</v>
      </c>
      <c r="AK1029" s="411"/>
      <c r="AL1029" s="214">
        <f t="shared" si="1738"/>
        <v>0</v>
      </c>
      <c r="AM1029" s="213"/>
      <c r="AN1029" s="249">
        <f t="shared" si="1739"/>
        <v>0</v>
      </c>
      <c r="AO1029" s="411"/>
      <c r="AP1029" s="214">
        <f t="shared" si="1740"/>
        <v>0</v>
      </c>
      <c r="AQ1029" s="213"/>
      <c r="AR1029" s="249">
        <f t="shared" si="1741"/>
        <v>0</v>
      </c>
      <c r="AS1029" s="411"/>
      <c r="AT1029" s="214">
        <f t="shared" si="1742"/>
        <v>0</v>
      </c>
      <c r="AU1029" s="213"/>
      <c r="AV1029" s="249">
        <f t="shared" si="1743"/>
        <v>0</v>
      </c>
      <c r="AW1029" s="411"/>
      <c r="AX1029" s="214">
        <f t="shared" si="1744"/>
        <v>0</v>
      </c>
      <c r="AY1029" s="213"/>
      <c r="AZ1029" s="249">
        <f t="shared" si="1745"/>
        <v>0</v>
      </c>
      <c r="BA1029" s="411"/>
      <c r="BB1029" s="261">
        <f t="shared" si="1746"/>
        <v>0</v>
      </c>
      <c r="BC1029" s="94"/>
      <c r="BD1029" s="596">
        <f>SUM(BB1029,AX1029,AT1029,AP1029,AL1029,AH1029,AD1029,Z1029,R1029,N1029,J1029,V1029,)</f>
        <v>0</v>
      </c>
      <c r="BE1029" s="596"/>
      <c r="BF1029" s="596">
        <v>0</v>
      </c>
      <c r="BG1029" s="596"/>
      <c r="BH1029" s="596">
        <v>0</v>
      </c>
      <c r="BI1029" s="596"/>
      <c r="BJ1029" s="596">
        <v>0</v>
      </c>
      <c r="BK1029" s="596"/>
      <c r="BL1029" s="596">
        <v>0</v>
      </c>
      <c r="BM1029" s="127"/>
      <c r="BN1029" s="596"/>
    </row>
    <row r="1030" spans="1:66" s="409" customFormat="1" x14ac:dyDescent="0.2">
      <c r="A1030" s="170"/>
      <c r="B1030" s="128"/>
      <c r="C1030" s="41"/>
      <c r="D1030" s="42"/>
      <c r="E1030" s="100"/>
      <c r="F1030" s="412"/>
      <c r="G1030" s="213"/>
      <c r="H1030" s="106"/>
      <c r="I1030" s="411"/>
      <c r="J1030" s="214">
        <f t="shared" si="1726"/>
        <v>0</v>
      </c>
      <c r="K1030" s="213"/>
      <c r="L1030" s="249">
        <f t="shared" si="1727"/>
        <v>0</v>
      </c>
      <c r="M1030" s="411"/>
      <c r="N1030" s="214">
        <f t="shared" si="1728"/>
        <v>0</v>
      </c>
      <c r="O1030" s="213"/>
      <c r="P1030" s="249"/>
      <c r="Q1030" s="411"/>
      <c r="R1030" s="214">
        <f t="shared" si="1729"/>
        <v>0</v>
      </c>
      <c r="S1030" s="213"/>
      <c r="T1030" s="249">
        <f t="shared" si="1730"/>
        <v>0</v>
      </c>
      <c r="U1030" s="411"/>
      <c r="V1030" s="214">
        <f t="shared" si="1731"/>
        <v>0</v>
      </c>
      <c r="W1030" s="213"/>
      <c r="X1030" s="249"/>
      <c r="Y1030" s="411"/>
      <c r="Z1030" s="214">
        <f t="shared" si="1732"/>
        <v>0</v>
      </c>
      <c r="AA1030" s="213"/>
      <c r="AB1030" s="249">
        <f t="shared" si="1733"/>
        <v>0</v>
      </c>
      <c r="AC1030" s="411"/>
      <c r="AD1030" s="214">
        <f t="shared" si="1734"/>
        <v>0</v>
      </c>
      <c r="AE1030" s="213"/>
      <c r="AF1030" s="249">
        <f t="shared" si="1735"/>
        <v>0</v>
      </c>
      <c r="AG1030" s="411"/>
      <c r="AH1030" s="214">
        <f t="shared" si="1736"/>
        <v>0</v>
      </c>
      <c r="AI1030" s="213"/>
      <c r="AJ1030" s="249">
        <f t="shared" si="1737"/>
        <v>0</v>
      </c>
      <c r="AK1030" s="411"/>
      <c r="AL1030" s="214">
        <f t="shared" si="1738"/>
        <v>0</v>
      </c>
      <c r="AM1030" s="213"/>
      <c r="AN1030" s="249">
        <f t="shared" si="1739"/>
        <v>0</v>
      </c>
      <c r="AO1030" s="411"/>
      <c r="AP1030" s="214">
        <f t="shared" si="1740"/>
        <v>0</v>
      </c>
      <c r="AQ1030" s="213"/>
      <c r="AR1030" s="249">
        <f t="shared" si="1741"/>
        <v>0</v>
      </c>
      <c r="AS1030" s="411"/>
      <c r="AT1030" s="214">
        <f t="shared" si="1742"/>
        <v>0</v>
      </c>
      <c r="AU1030" s="213"/>
      <c r="AV1030" s="249">
        <f t="shared" si="1743"/>
        <v>0</v>
      </c>
      <c r="AW1030" s="411"/>
      <c r="AX1030" s="214">
        <f t="shared" si="1744"/>
        <v>0</v>
      </c>
      <c r="AY1030" s="213"/>
      <c r="AZ1030" s="249">
        <f t="shared" si="1745"/>
        <v>0</v>
      </c>
      <c r="BA1030" s="411"/>
      <c r="BB1030" s="261">
        <f t="shared" si="1746"/>
        <v>0</v>
      </c>
      <c r="BC1030" s="94"/>
      <c r="BD1030" s="596">
        <f>SUM(BB1030,AX1030,AT1030,AP1030,AL1030,AH1030,AD1030,Z1030,R1030,N1030,J1030,V1030,)</f>
        <v>0</v>
      </c>
      <c r="BE1030" s="596"/>
      <c r="BF1030" s="596">
        <v>0</v>
      </c>
      <c r="BG1030" s="596"/>
      <c r="BH1030" s="596">
        <v>0</v>
      </c>
      <c r="BI1030" s="596"/>
      <c r="BJ1030" s="596">
        <v>0</v>
      </c>
      <c r="BK1030" s="596"/>
      <c r="BL1030" s="596">
        <v>0</v>
      </c>
      <c r="BM1030" s="127"/>
      <c r="BN1030" s="596"/>
    </row>
    <row r="1031" spans="1:66" s="409" customFormat="1" x14ac:dyDescent="0.2">
      <c r="A1031" s="170"/>
      <c r="B1031" s="128"/>
      <c r="C1031" s="41"/>
      <c r="D1031" s="42"/>
      <c r="E1031" s="100"/>
      <c r="F1031" s="412"/>
      <c r="G1031" s="213"/>
      <c r="H1031" s="106"/>
      <c r="I1031" s="411"/>
      <c r="J1031" s="214">
        <f t="shared" si="1726"/>
        <v>0</v>
      </c>
      <c r="K1031" s="213"/>
      <c r="L1031" s="249">
        <f t="shared" si="1727"/>
        <v>0</v>
      </c>
      <c r="M1031" s="411"/>
      <c r="N1031" s="214">
        <f t="shared" si="1728"/>
        <v>0</v>
      </c>
      <c r="O1031" s="213"/>
      <c r="P1031" s="249"/>
      <c r="Q1031" s="411"/>
      <c r="R1031" s="214">
        <f t="shared" si="1729"/>
        <v>0</v>
      </c>
      <c r="S1031" s="213"/>
      <c r="T1031" s="249">
        <f t="shared" si="1730"/>
        <v>0</v>
      </c>
      <c r="U1031" s="411"/>
      <c r="V1031" s="214">
        <f t="shared" si="1731"/>
        <v>0</v>
      </c>
      <c r="W1031" s="213"/>
      <c r="X1031" s="249"/>
      <c r="Y1031" s="411"/>
      <c r="Z1031" s="214">
        <f t="shared" si="1732"/>
        <v>0</v>
      </c>
      <c r="AA1031" s="213"/>
      <c r="AB1031" s="249">
        <f t="shared" si="1733"/>
        <v>0</v>
      </c>
      <c r="AC1031" s="411"/>
      <c r="AD1031" s="214">
        <f t="shared" si="1734"/>
        <v>0</v>
      </c>
      <c r="AE1031" s="213"/>
      <c r="AF1031" s="249">
        <f t="shared" si="1735"/>
        <v>0</v>
      </c>
      <c r="AG1031" s="411"/>
      <c r="AH1031" s="214">
        <f t="shared" si="1736"/>
        <v>0</v>
      </c>
      <c r="AI1031" s="213"/>
      <c r="AJ1031" s="249">
        <f t="shared" si="1737"/>
        <v>0</v>
      </c>
      <c r="AK1031" s="411"/>
      <c r="AL1031" s="214">
        <f t="shared" si="1738"/>
        <v>0</v>
      </c>
      <c r="AM1031" s="213"/>
      <c r="AN1031" s="249">
        <f t="shared" si="1739"/>
        <v>0</v>
      </c>
      <c r="AO1031" s="411"/>
      <c r="AP1031" s="214">
        <f t="shared" si="1740"/>
        <v>0</v>
      </c>
      <c r="AQ1031" s="213"/>
      <c r="AR1031" s="249">
        <f t="shared" si="1741"/>
        <v>0</v>
      </c>
      <c r="AS1031" s="411"/>
      <c r="AT1031" s="214">
        <f t="shared" si="1742"/>
        <v>0</v>
      </c>
      <c r="AU1031" s="213"/>
      <c r="AV1031" s="249">
        <f t="shared" si="1743"/>
        <v>0</v>
      </c>
      <c r="AW1031" s="411"/>
      <c r="AX1031" s="214">
        <f t="shared" si="1744"/>
        <v>0</v>
      </c>
      <c r="AY1031" s="213"/>
      <c r="AZ1031" s="249">
        <f t="shared" si="1745"/>
        <v>0</v>
      </c>
      <c r="BA1031" s="411"/>
      <c r="BB1031" s="261">
        <f t="shared" si="1746"/>
        <v>0</v>
      </c>
      <c r="BC1031" s="94"/>
      <c r="BD1031" s="596">
        <f>SUM(BB1031,AX1031,AT1031,AP1031,AL1031,AH1031,AD1031,Z1031,R1031,N1031,J1031)</f>
        <v>0</v>
      </c>
      <c r="BE1031" s="596"/>
      <c r="BF1031" s="596">
        <v>0</v>
      </c>
      <c r="BG1031" s="596"/>
      <c r="BH1031" s="596">
        <v>0</v>
      </c>
      <c r="BI1031" s="596"/>
      <c r="BJ1031" s="596">
        <v>0</v>
      </c>
      <c r="BK1031" s="596"/>
      <c r="BL1031" s="596">
        <v>0</v>
      </c>
      <c r="BM1031" s="127"/>
      <c r="BN1031" s="596"/>
    </row>
    <row r="1032" spans="1:66" s="409" customFormat="1" x14ac:dyDescent="0.2">
      <c r="A1032" s="170"/>
      <c r="B1032" s="128"/>
      <c r="C1032" s="41"/>
      <c r="D1032" s="42"/>
      <c r="E1032" s="100"/>
      <c r="F1032" s="412"/>
      <c r="G1032" s="213"/>
      <c r="H1032" s="106"/>
      <c r="I1032" s="411"/>
      <c r="J1032" s="214">
        <f t="shared" si="1726"/>
        <v>0</v>
      </c>
      <c r="K1032" s="213"/>
      <c r="L1032" s="249">
        <f t="shared" si="1727"/>
        <v>0</v>
      </c>
      <c r="M1032" s="411"/>
      <c r="N1032" s="214">
        <f t="shared" si="1728"/>
        <v>0</v>
      </c>
      <c r="O1032" s="213"/>
      <c r="P1032" s="249"/>
      <c r="Q1032" s="411"/>
      <c r="R1032" s="214">
        <f t="shared" si="1729"/>
        <v>0</v>
      </c>
      <c r="S1032" s="213"/>
      <c r="T1032" s="249">
        <f t="shared" si="1730"/>
        <v>0</v>
      </c>
      <c r="U1032" s="411"/>
      <c r="V1032" s="214">
        <f t="shared" si="1731"/>
        <v>0</v>
      </c>
      <c r="W1032" s="213"/>
      <c r="X1032" s="249"/>
      <c r="Y1032" s="411"/>
      <c r="Z1032" s="214">
        <f t="shared" si="1732"/>
        <v>0</v>
      </c>
      <c r="AA1032" s="213"/>
      <c r="AB1032" s="249">
        <f t="shared" si="1733"/>
        <v>0</v>
      </c>
      <c r="AC1032" s="411"/>
      <c r="AD1032" s="214">
        <f t="shared" si="1734"/>
        <v>0</v>
      </c>
      <c r="AE1032" s="213"/>
      <c r="AF1032" s="249">
        <f t="shared" si="1735"/>
        <v>0</v>
      </c>
      <c r="AG1032" s="411"/>
      <c r="AH1032" s="214">
        <f t="shared" si="1736"/>
        <v>0</v>
      </c>
      <c r="AI1032" s="213"/>
      <c r="AJ1032" s="249">
        <f t="shared" si="1737"/>
        <v>0</v>
      </c>
      <c r="AK1032" s="411"/>
      <c r="AL1032" s="214">
        <f t="shared" si="1738"/>
        <v>0</v>
      </c>
      <c r="AM1032" s="213"/>
      <c r="AN1032" s="249">
        <f t="shared" si="1739"/>
        <v>0</v>
      </c>
      <c r="AO1032" s="411"/>
      <c r="AP1032" s="214">
        <f t="shared" si="1740"/>
        <v>0</v>
      </c>
      <c r="AQ1032" s="213"/>
      <c r="AR1032" s="249">
        <f t="shared" si="1741"/>
        <v>0</v>
      </c>
      <c r="AS1032" s="411"/>
      <c r="AT1032" s="214">
        <f t="shared" si="1742"/>
        <v>0</v>
      </c>
      <c r="AU1032" s="213"/>
      <c r="AV1032" s="249">
        <f t="shared" si="1743"/>
        <v>0</v>
      </c>
      <c r="AW1032" s="411"/>
      <c r="AX1032" s="214">
        <f t="shared" si="1744"/>
        <v>0</v>
      </c>
      <c r="AY1032" s="213"/>
      <c r="AZ1032" s="249">
        <f t="shared" si="1745"/>
        <v>0</v>
      </c>
      <c r="BA1032" s="411"/>
      <c r="BB1032" s="261">
        <f t="shared" si="1746"/>
        <v>0</v>
      </c>
      <c r="BC1032" s="94"/>
      <c r="BD1032" s="596">
        <f>SUM(BB1032,AX1032,AT1032,AP1032,AL1032,AH1032,AD1032,Z1032,R1032,N1032,J1032)</f>
        <v>0</v>
      </c>
      <c r="BE1032" s="596"/>
      <c r="BF1032" s="596">
        <v>0</v>
      </c>
      <c r="BG1032" s="596"/>
      <c r="BH1032" s="596">
        <v>0</v>
      </c>
      <c r="BI1032" s="596"/>
      <c r="BJ1032" s="596">
        <v>0</v>
      </c>
      <c r="BK1032" s="596"/>
      <c r="BL1032" s="596">
        <v>0</v>
      </c>
      <c r="BM1032" s="127"/>
      <c r="BN1032" s="596"/>
    </row>
    <row r="1033" spans="1:66" s="409" customFormat="1" x14ac:dyDescent="0.2">
      <c r="A1033" s="170"/>
      <c r="B1033" s="128"/>
      <c r="C1033" s="48"/>
      <c r="D1033" s="43"/>
      <c r="E1033" s="101"/>
      <c r="F1033" s="102"/>
      <c r="G1033" s="215"/>
      <c r="H1033" s="103"/>
      <c r="I1033" s="104" t="s">
        <v>132</v>
      </c>
      <c r="J1033" s="469">
        <f>SUM(J1027:J1032)</f>
        <v>0</v>
      </c>
      <c r="K1033" s="215"/>
      <c r="L1033" s="103"/>
      <c r="M1033" s="104" t="s">
        <v>118</v>
      </c>
      <c r="N1033" s="214">
        <f>SUM(N1027:N1032)</f>
        <v>0</v>
      </c>
      <c r="O1033" s="215"/>
      <c r="P1033" s="103"/>
      <c r="Q1033" s="104" t="s">
        <v>119</v>
      </c>
      <c r="R1033" s="214">
        <f>SUM(R1027:R1032)</f>
        <v>0</v>
      </c>
      <c r="S1033" s="215"/>
      <c r="T1033" s="103"/>
      <c r="U1033" s="104" t="s">
        <v>120</v>
      </c>
      <c r="V1033" s="214">
        <f>SUM(V1027:V1032)</f>
        <v>0</v>
      </c>
      <c r="W1033" s="215"/>
      <c r="X1033" s="103"/>
      <c r="Y1033" s="104" t="s">
        <v>121</v>
      </c>
      <c r="Z1033" s="214">
        <f>SUM(Z1027:Z1032)</f>
        <v>0</v>
      </c>
      <c r="AA1033" s="215"/>
      <c r="AB1033" s="103"/>
      <c r="AC1033" s="104" t="s">
        <v>122</v>
      </c>
      <c r="AD1033" s="214">
        <f>SUM(AD1027:AD1032)</f>
        <v>0</v>
      </c>
      <c r="AE1033" s="215"/>
      <c r="AF1033" s="103"/>
      <c r="AG1033" s="104" t="s">
        <v>123</v>
      </c>
      <c r="AH1033" s="214">
        <f>SUM(AH1027:AH1032)</f>
        <v>0</v>
      </c>
      <c r="AI1033" s="215"/>
      <c r="AJ1033" s="103"/>
      <c r="AK1033" s="104" t="s">
        <v>124</v>
      </c>
      <c r="AL1033" s="214">
        <f>SUM(AL1027:AL1032)</f>
        <v>0</v>
      </c>
      <c r="AM1033" s="215"/>
      <c r="AN1033" s="103"/>
      <c r="AO1033" s="104" t="s">
        <v>125</v>
      </c>
      <c r="AP1033" s="214">
        <f>SUM(AP1027:AP1032)</f>
        <v>0</v>
      </c>
      <c r="AQ1033" s="215"/>
      <c r="AR1033" s="103"/>
      <c r="AS1033" s="104" t="s">
        <v>126</v>
      </c>
      <c r="AT1033" s="214">
        <f>SUM(AT1027:AT1032)</f>
        <v>0</v>
      </c>
      <c r="AU1033" s="215"/>
      <c r="AV1033" s="103"/>
      <c r="AW1033" s="104" t="s">
        <v>127</v>
      </c>
      <c r="AX1033" s="214">
        <f>SUM(AX1027:AX1032)</f>
        <v>0</v>
      </c>
      <c r="AY1033" s="215"/>
      <c r="AZ1033" s="103"/>
      <c r="BA1033" s="104" t="s">
        <v>128</v>
      </c>
      <c r="BB1033" s="261">
        <f>SUM(BB1027:BB1032)</f>
        <v>0</v>
      </c>
      <c r="BC1033" s="94"/>
      <c r="BD1033" s="93">
        <f>SUM(BD1027:BD1032)</f>
        <v>0</v>
      </c>
      <c r="BE1033" s="92"/>
      <c r="BF1033" s="93">
        <v>0</v>
      </c>
      <c r="BG1033" s="92"/>
      <c r="BH1033" s="93">
        <v>0</v>
      </c>
      <c r="BI1033" s="92"/>
      <c r="BJ1033" s="93">
        <f>SUM(BJ1027:BJ1032)</f>
        <v>0</v>
      </c>
      <c r="BK1033" s="92"/>
      <c r="BL1033" s="93">
        <v>0</v>
      </c>
      <c r="BM1033" s="127"/>
      <c r="BN1033" s="93">
        <f>SUM(BN1027:BN1032)</f>
        <v>0</v>
      </c>
    </row>
    <row r="1034" spans="1:66" s="27" customFormat="1" ht="5.0999999999999996" customHeight="1" x14ac:dyDescent="0.2">
      <c r="A1034" s="170"/>
      <c r="B1034" s="128"/>
      <c r="C1034" s="32"/>
      <c r="G1034" s="226"/>
      <c r="H1034" s="52"/>
      <c r="J1034" s="227"/>
      <c r="K1034" s="226"/>
      <c r="L1034" s="52"/>
      <c r="M1034" s="154"/>
      <c r="N1034" s="227"/>
      <c r="O1034" s="226"/>
      <c r="P1034" s="52"/>
      <c r="Q1034" s="154"/>
      <c r="R1034" s="227"/>
      <c r="S1034" s="226"/>
      <c r="T1034" s="52"/>
      <c r="U1034" s="154"/>
      <c r="V1034" s="227"/>
      <c r="W1034" s="226"/>
      <c r="X1034" s="52"/>
      <c r="Y1034" s="154"/>
      <c r="Z1034" s="227"/>
      <c r="AA1034" s="226"/>
      <c r="AB1034" s="52"/>
      <c r="AC1034" s="154"/>
      <c r="AD1034" s="227"/>
      <c r="AE1034" s="226"/>
      <c r="AF1034" s="52"/>
      <c r="AG1034" s="154"/>
      <c r="AH1034" s="227"/>
      <c r="AI1034" s="226"/>
      <c r="AJ1034" s="52"/>
      <c r="AK1034" s="154"/>
      <c r="AL1034" s="227"/>
      <c r="AM1034" s="226"/>
      <c r="AN1034" s="52"/>
      <c r="AO1034" s="154"/>
      <c r="AP1034" s="227"/>
      <c r="AQ1034" s="226"/>
      <c r="AR1034" s="52"/>
      <c r="AS1034" s="154"/>
      <c r="AT1034" s="227"/>
      <c r="AU1034" s="226"/>
      <c r="AV1034" s="52"/>
      <c r="AW1034" s="154"/>
      <c r="AX1034" s="227"/>
      <c r="AY1034" s="226"/>
      <c r="AZ1034" s="52"/>
      <c r="BA1034" s="154"/>
      <c r="BB1034" s="267"/>
      <c r="BC1034" s="34"/>
      <c r="BD1034" s="608"/>
      <c r="BE1034" s="608"/>
      <c r="BF1034" s="608"/>
      <c r="BG1034" s="608"/>
      <c r="BH1034" s="608"/>
      <c r="BI1034" s="608"/>
      <c r="BJ1034" s="608"/>
      <c r="BK1034" s="608"/>
      <c r="BL1034" s="608"/>
      <c r="BM1034" s="131"/>
      <c r="BN1034" s="608"/>
    </row>
    <row r="1035" spans="1:66" s="409" customFormat="1" x14ac:dyDescent="0.2">
      <c r="A1035" s="598" t="s">
        <v>131</v>
      </c>
      <c r="B1035" s="128"/>
      <c r="C1035" s="97">
        <f>'General Fund Budget Summary'!A226</f>
        <v>68520</v>
      </c>
      <c r="D1035" s="97"/>
      <c r="E1035" s="97" t="str">
        <f>'General Fund Budget Summary'!C226</f>
        <v>Recreational Programs</v>
      </c>
      <c r="F1035" s="204" t="s">
        <v>242</v>
      </c>
      <c r="G1035" s="211">
        <v>1</v>
      </c>
      <c r="H1035" s="105" t="s">
        <v>106</v>
      </c>
      <c r="I1035" s="410">
        <v>600</v>
      </c>
      <c r="J1035" s="212">
        <f>I1035*G1035</f>
        <v>600</v>
      </c>
      <c r="K1035" s="211"/>
      <c r="L1035" s="248" t="str">
        <f t="shared" ref="L1035:L1040" si="1747">H1035</f>
        <v>Parks &amp; Buildings</v>
      </c>
      <c r="M1035" s="410"/>
      <c r="N1035" s="212">
        <f t="shared" ref="N1035:N1040" si="1748">M1035*K1035</f>
        <v>0</v>
      </c>
      <c r="O1035" s="211"/>
      <c r="P1035" s="248"/>
      <c r="Q1035" s="410"/>
      <c r="R1035" s="212">
        <f t="shared" ref="R1035:R1040" si="1749">Q1035*O1035</f>
        <v>0</v>
      </c>
      <c r="S1035" s="211"/>
      <c r="T1035" s="248">
        <f t="shared" ref="T1035:T1040" si="1750">P1035</f>
        <v>0</v>
      </c>
      <c r="U1035" s="410"/>
      <c r="V1035" s="212">
        <f t="shared" ref="V1035:V1040" si="1751">U1035*S1035</f>
        <v>0</v>
      </c>
      <c r="W1035" s="211"/>
      <c r="X1035" s="248"/>
      <c r="Y1035" s="410"/>
      <c r="Z1035" s="212">
        <f t="shared" ref="Z1035:Z1040" si="1752">Y1035*W1035</f>
        <v>0</v>
      </c>
      <c r="AA1035" s="211"/>
      <c r="AB1035" s="248">
        <f t="shared" ref="AB1035:AB1040" si="1753">X1035</f>
        <v>0</v>
      </c>
      <c r="AC1035" s="410"/>
      <c r="AD1035" s="212">
        <f t="shared" ref="AD1035:AD1040" si="1754">AC1035*AA1035</f>
        <v>0</v>
      </c>
      <c r="AE1035" s="211"/>
      <c r="AF1035" s="248">
        <f t="shared" ref="AF1035:AF1040" si="1755">AB1035</f>
        <v>0</v>
      </c>
      <c r="AG1035" s="410"/>
      <c r="AH1035" s="212">
        <f t="shared" ref="AH1035:AH1040" si="1756">AG1035*AE1035</f>
        <v>0</v>
      </c>
      <c r="AI1035" s="211"/>
      <c r="AJ1035" s="248">
        <f t="shared" ref="AJ1035:AJ1040" si="1757">AF1035</f>
        <v>0</v>
      </c>
      <c r="AK1035" s="410"/>
      <c r="AL1035" s="212">
        <f t="shared" ref="AL1035:AL1040" si="1758">AK1035*AI1035</f>
        <v>0</v>
      </c>
      <c r="AM1035" s="211"/>
      <c r="AN1035" s="248">
        <f t="shared" ref="AN1035:AN1040" si="1759">AJ1035</f>
        <v>0</v>
      </c>
      <c r="AO1035" s="410"/>
      <c r="AP1035" s="212">
        <f t="shared" ref="AP1035:AP1040" si="1760">AO1035*AM1035</f>
        <v>0</v>
      </c>
      <c r="AQ1035" s="211"/>
      <c r="AR1035" s="248">
        <f t="shared" ref="AR1035:AR1040" si="1761">AN1035</f>
        <v>0</v>
      </c>
      <c r="AS1035" s="410"/>
      <c r="AT1035" s="212">
        <f t="shared" ref="AT1035:AT1040" si="1762">AS1035*AQ1035</f>
        <v>0</v>
      </c>
      <c r="AU1035" s="211"/>
      <c r="AV1035" s="248">
        <f t="shared" ref="AV1035:AV1040" si="1763">AR1035</f>
        <v>0</v>
      </c>
      <c r="AW1035" s="410"/>
      <c r="AX1035" s="212">
        <f t="shared" ref="AX1035:AX1040" si="1764">AW1035*AU1035</f>
        <v>0</v>
      </c>
      <c r="AY1035" s="211"/>
      <c r="AZ1035" s="248">
        <f t="shared" ref="AZ1035:AZ1040" si="1765">AV1035</f>
        <v>0</v>
      </c>
      <c r="BA1035" s="410"/>
      <c r="BB1035" s="260">
        <f t="shared" ref="BB1035:BB1040" si="1766">BA1035*AY1035</f>
        <v>0</v>
      </c>
      <c r="BC1035" s="94"/>
      <c r="BD1035" s="587">
        <f t="shared" ref="BD1035:BD1040" si="1767">SUM(BB1035,AX1035,AT1035,AP1035,AL1035,AH1035,AD1035,Z1035,R1035,N1035,J1035,V1035,)</f>
        <v>600</v>
      </c>
      <c r="BE1035" s="588"/>
      <c r="BF1035" s="587">
        <v>450</v>
      </c>
      <c r="BG1035" s="588"/>
      <c r="BH1035" s="587"/>
      <c r="BI1035" s="588"/>
      <c r="BJ1035" s="587">
        <f>SUM(BF1035,BH1035)</f>
        <v>450</v>
      </c>
      <c r="BK1035" s="588"/>
      <c r="BL1035" s="587">
        <v>1150</v>
      </c>
      <c r="BM1035" s="127"/>
      <c r="BN1035" s="587">
        <v>612.5</v>
      </c>
    </row>
    <row r="1036" spans="1:66" s="409" customFormat="1" x14ac:dyDescent="0.2">
      <c r="A1036" s="170"/>
      <c r="B1036" s="128"/>
      <c r="C1036" s="95"/>
      <c r="D1036" s="42"/>
      <c r="E1036" s="100"/>
      <c r="F1036" s="589" t="s">
        <v>243</v>
      </c>
      <c r="G1036" s="590">
        <v>1</v>
      </c>
      <c r="H1036" s="105" t="s">
        <v>106</v>
      </c>
      <c r="I1036" s="592">
        <v>550</v>
      </c>
      <c r="J1036" s="593">
        <f>I1036*G1036</f>
        <v>550</v>
      </c>
      <c r="K1036" s="590"/>
      <c r="L1036" s="594" t="str">
        <f t="shared" si="1747"/>
        <v>Parks &amp; Buildings</v>
      </c>
      <c r="M1036" s="592"/>
      <c r="N1036" s="593">
        <f t="shared" si="1748"/>
        <v>0</v>
      </c>
      <c r="O1036" s="590"/>
      <c r="P1036" s="594"/>
      <c r="Q1036" s="592"/>
      <c r="R1036" s="593">
        <f t="shared" si="1749"/>
        <v>0</v>
      </c>
      <c r="S1036" s="590"/>
      <c r="T1036" s="594">
        <f t="shared" si="1750"/>
        <v>0</v>
      </c>
      <c r="U1036" s="592"/>
      <c r="V1036" s="593">
        <f t="shared" si="1751"/>
        <v>0</v>
      </c>
      <c r="W1036" s="590"/>
      <c r="X1036" s="594"/>
      <c r="Y1036" s="592"/>
      <c r="Z1036" s="593">
        <f t="shared" si="1752"/>
        <v>0</v>
      </c>
      <c r="AA1036" s="590"/>
      <c r="AB1036" s="594">
        <f t="shared" si="1753"/>
        <v>0</v>
      </c>
      <c r="AC1036" s="592"/>
      <c r="AD1036" s="593">
        <f t="shared" si="1754"/>
        <v>0</v>
      </c>
      <c r="AE1036" s="590"/>
      <c r="AF1036" s="594">
        <f t="shared" si="1755"/>
        <v>0</v>
      </c>
      <c r="AG1036" s="592"/>
      <c r="AH1036" s="593">
        <f t="shared" si="1756"/>
        <v>0</v>
      </c>
      <c r="AI1036" s="590"/>
      <c r="AJ1036" s="594">
        <f t="shared" si="1757"/>
        <v>0</v>
      </c>
      <c r="AK1036" s="592"/>
      <c r="AL1036" s="593">
        <f t="shared" si="1758"/>
        <v>0</v>
      </c>
      <c r="AM1036" s="590"/>
      <c r="AN1036" s="594">
        <f t="shared" si="1759"/>
        <v>0</v>
      </c>
      <c r="AO1036" s="592"/>
      <c r="AP1036" s="593">
        <f t="shared" si="1760"/>
        <v>0</v>
      </c>
      <c r="AQ1036" s="590"/>
      <c r="AR1036" s="594">
        <f t="shared" si="1761"/>
        <v>0</v>
      </c>
      <c r="AS1036" s="592"/>
      <c r="AT1036" s="593">
        <f t="shared" si="1762"/>
        <v>0</v>
      </c>
      <c r="AU1036" s="590"/>
      <c r="AV1036" s="594">
        <f t="shared" si="1763"/>
        <v>0</v>
      </c>
      <c r="AW1036" s="592"/>
      <c r="AX1036" s="593">
        <f t="shared" si="1764"/>
        <v>0</v>
      </c>
      <c r="AY1036" s="590"/>
      <c r="AZ1036" s="594">
        <f t="shared" si="1765"/>
        <v>0</v>
      </c>
      <c r="BA1036" s="592"/>
      <c r="BB1036" s="595">
        <f t="shared" si="1766"/>
        <v>0</v>
      </c>
      <c r="BC1036" s="94"/>
      <c r="BD1036" s="596">
        <f t="shared" si="1767"/>
        <v>550</v>
      </c>
      <c r="BE1036" s="596"/>
      <c r="BF1036" s="596"/>
      <c r="BG1036" s="596"/>
      <c r="BH1036" s="596"/>
      <c r="BI1036" s="596"/>
      <c r="BJ1036" s="596"/>
      <c r="BK1036" s="596"/>
      <c r="BL1036" s="596"/>
      <c r="BM1036" s="127"/>
      <c r="BN1036" s="596"/>
    </row>
    <row r="1037" spans="1:66" s="409" customFormat="1" x14ac:dyDescent="0.2">
      <c r="A1037" s="170"/>
      <c r="B1037" s="128"/>
      <c r="C1037" s="95"/>
      <c r="D1037" s="42"/>
      <c r="E1037" s="100"/>
      <c r="F1037" s="412"/>
      <c r="G1037" s="213"/>
      <c r="H1037" s="106"/>
      <c r="I1037" s="411"/>
      <c r="J1037" s="593">
        <f>I1037*G1037</f>
        <v>0</v>
      </c>
      <c r="K1037" s="213"/>
      <c r="L1037" s="249">
        <f t="shared" si="1747"/>
        <v>0</v>
      </c>
      <c r="M1037" s="411"/>
      <c r="N1037" s="214">
        <f t="shared" si="1748"/>
        <v>0</v>
      </c>
      <c r="O1037" s="213"/>
      <c r="P1037" s="249"/>
      <c r="Q1037" s="411"/>
      <c r="R1037" s="214">
        <f t="shared" si="1749"/>
        <v>0</v>
      </c>
      <c r="S1037" s="213"/>
      <c r="T1037" s="249">
        <f t="shared" si="1750"/>
        <v>0</v>
      </c>
      <c r="U1037" s="411"/>
      <c r="V1037" s="214">
        <f t="shared" si="1751"/>
        <v>0</v>
      </c>
      <c r="W1037" s="213"/>
      <c r="X1037" s="249"/>
      <c r="Y1037" s="411"/>
      <c r="Z1037" s="214">
        <f t="shared" si="1752"/>
        <v>0</v>
      </c>
      <c r="AA1037" s="213"/>
      <c r="AB1037" s="249">
        <f t="shared" si="1753"/>
        <v>0</v>
      </c>
      <c r="AC1037" s="411"/>
      <c r="AD1037" s="214">
        <f t="shared" si="1754"/>
        <v>0</v>
      </c>
      <c r="AE1037" s="213"/>
      <c r="AF1037" s="249">
        <f t="shared" si="1755"/>
        <v>0</v>
      </c>
      <c r="AG1037" s="411"/>
      <c r="AH1037" s="214">
        <f t="shared" si="1756"/>
        <v>0</v>
      </c>
      <c r="AI1037" s="213"/>
      <c r="AJ1037" s="249">
        <f t="shared" si="1757"/>
        <v>0</v>
      </c>
      <c r="AK1037" s="411"/>
      <c r="AL1037" s="214">
        <f t="shared" si="1758"/>
        <v>0</v>
      </c>
      <c r="AM1037" s="213"/>
      <c r="AN1037" s="249">
        <f t="shared" si="1759"/>
        <v>0</v>
      </c>
      <c r="AO1037" s="411"/>
      <c r="AP1037" s="214">
        <f t="shared" si="1760"/>
        <v>0</v>
      </c>
      <c r="AQ1037" s="213"/>
      <c r="AR1037" s="249">
        <f t="shared" si="1761"/>
        <v>0</v>
      </c>
      <c r="AS1037" s="411"/>
      <c r="AT1037" s="214">
        <f t="shared" si="1762"/>
        <v>0</v>
      </c>
      <c r="AU1037" s="213"/>
      <c r="AV1037" s="249">
        <f t="shared" si="1763"/>
        <v>0</v>
      </c>
      <c r="AW1037" s="411"/>
      <c r="AX1037" s="214">
        <f t="shared" si="1764"/>
        <v>0</v>
      </c>
      <c r="AY1037" s="213"/>
      <c r="AZ1037" s="249">
        <f t="shared" si="1765"/>
        <v>0</v>
      </c>
      <c r="BA1037" s="411"/>
      <c r="BB1037" s="261">
        <f t="shared" si="1766"/>
        <v>0</v>
      </c>
      <c r="BC1037" s="94"/>
      <c r="BD1037" s="596">
        <f t="shared" si="1767"/>
        <v>0</v>
      </c>
      <c r="BE1037" s="596"/>
      <c r="BF1037" s="596">
        <v>0</v>
      </c>
      <c r="BG1037" s="596"/>
      <c r="BH1037" s="596">
        <v>0</v>
      </c>
      <c r="BI1037" s="596"/>
      <c r="BJ1037" s="596">
        <v>0</v>
      </c>
      <c r="BK1037" s="596"/>
      <c r="BL1037" s="596">
        <v>0</v>
      </c>
      <c r="BM1037" s="127"/>
      <c r="BN1037" s="596"/>
    </row>
    <row r="1038" spans="1:66" s="409" customFormat="1" x14ac:dyDescent="0.2">
      <c r="A1038" s="170"/>
      <c r="B1038" s="128"/>
      <c r="C1038" s="95"/>
      <c r="D1038" s="42"/>
      <c r="E1038" s="100"/>
      <c r="F1038" s="412"/>
      <c r="G1038" s="213"/>
      <c r="H1038" s="106"/>
      <c r="I1038" s="411"/>
      <c r="J1038" s="214">
        <f t="shared" ref="J1038:J1040" si="1768">I1037*G1038</f>
        <v>0</v>
      </c>
      <c r="K1038" s="213"/>
      <c r="L1038" s="249">
        <f t="shared" si="1747"/>
        <v>0</v>
      </c>
      <c r="M1038" s="411"/>
      <c r="N1038" s="214">
        <f t="shared" si="1748"/>
        <v>0</v>
      </c>
      <c r="O1038" s="213"/>
      <c r="P1038" s="249"/>
      <c r="Q1038" s="411"/>
      <c r="R1038" s="214">
        <f t="shared" si="1749"/>
        <v>0</v>
      </c>
      <c r="S1038" s="213"/>
      <c r="T1038" s="249">
        <f t="shared" si="1750"/>
        <v>0</v>
      </c>
      <c r="U1038" s="411"/>
      <c r="V1038" s="214">
        <f t="shared" si="1751"/>
        <v>0</v>
      </c>
      <c r="W1038" s="213"/>
      <c r="X1038" s="249"/>
      <c r="Y1038" s="411"/>
      <c r="Z1038" s="214">
        <f t="shared" si="1752"/>
        <v>0</v>
      </c>
      <c r="AA1038" s="213"/>
      <c r="AB1038" s="249">
        <f t="shared" si="1753"/>
        <v>0</v>
      </c>
      <c r="AC1038" s="411"/>
      <c r="AD1038" s="214">
        <f t="shared" si="1754"/>
        <v>0</v>
      </c>
      <c r="AE1038" s="213"/>
      <c r="AF1038" s="249">
        <f t="shared" si="1755"/>
        <v>0</v>
      </c>
      <c r="AG1038" s="411"/>
      <c r="AH1038" s="214">
        <f t="shared" si="1756"/>
        <v>0</v>
      </c>
      <c r="AI1038" s="213"/>
      <c r="AJ1038" s="249">
        <f t="shared" si="1757"/>
        <v>0</v>
      </c>
      <c r="AK1038" s="411"/>
      <c r="AL1038" s="214">
        <f t="shared" si="1758"/>
        <v>0</v>
      </c>
      <c r="AM1038" s="213"/>
      <c r="AN1038" s="249">
        <f t="shared" si="1759"/>
        <v>0</v>
      </c>
      <c r="AO1038" s="411"/>
      <c r="AP1038" s="214">
        <f t="shared" si="1760"/>
        <v>0</v>
      </c>
      <c r="AQ1038" s="213"/>
      <c r="AR1038" s="249">
        <f t="shared" si="1761"/>
        <v>0</v>
      </c>
      <c r="AS1038" s="411"/>
      <c r="AT1038" s="214">
        <f t="shared" si="1762"/>
        <v>0</v>
      </c>
      <c r="AU1038" s="213"/>
      <c r="AV1038" s="249">
        <f t="shared" si="1763"/>
        <v>0</v>
      </c>
      <c r="AW1038" s="411"/>
      <c r="AX1038" s="214">
        <f t="shared" si="1764"/>
        <v>0</v>
      </c>
      <c r="AY1038" s="213"/>
      <c r="AZ1038" s="249">
        <f t="shared" si="1765"/>
        <v>0</v>
      </c>
      <c r="BA1038" s="411"/>
      <c r="BB1038" s="261">
        <f t="shared" si="1766"/>
        <v>0</v>
      </c>
      <c r="BC1038" s="94"/>
      <c r="BD1038" s="596">
        <f t="shared" si="1767"/>
        <v>0</v>
      </c>
      <c r="BE1038" s="596"/>
      <c r="BF1038" s="596">
        <v>0</v>
      </c>
      <c r="BG1038" s="596"/>
      <c r="BH1038" s="596">
        <v>0</v>
      </c>
      <c r="BI1038" s="596"/>
      <c r="BJ1038" s="596">
        <v>0</v>
      </c>
      <c r="BK1038" s="596"/>
      <c r="BL1038" s="596">
        <v>0</v>
      </c>
      <c r="BM1038" s="127"/>
      <c r="BN1038" s="596"/>
    </row>
    <row r="1039" spans="1:66" s="409" customFormat="1" x14ac:dyDescent="0.2">
      <c r="A1039" s="170"/>
      <c r="B1039" s="128"/>
      <c r="C1039" s="95"/>
      <c r="D1039" s="42"/>
      <c r="E1039" s="100"/>
      <c r="F1039" s="412"/>
      <c r="G1039" s="213"/>
      <c r="H1039" s="106"/>
      <c r="I1039" s="411"/>
      <c r="J1039" s="214">
        <f t="shared" si="1768"/>
        <v>0</v>
      </c>
      <c r="K1039" s="213"/>
      <c r="L1039" s="249">
        <f t="shared" si="1747"/>
        <v>0</v>
      </c>
      <c r="M1039" s="411"/>
      <c r="N1039" s="214">
        <f t="shared" si="1748"/>
        <v>0</v>
      </c>
      <c r="O1039" s="213"/>
      <c r="P1039" s="249"/>
      <c r="Q1039" s="411"/>
      <c r="R1039" s="214">
        <f t="shared" si="1749"/>
        <v>0</v>
      </c>
      <c r="S1039" s="213"/>
      <c r="T1039" s="249">
        <f t="shared" si="1750"/>
        <v>0</v>
      </c>
      <c r="U1039" s="411"/>
      <c r="V1039" s="214">
        <f t="shared" si="1751"/>
        <v>0</v>
      </c>
      <c r="W1039" s="213"/>
      <c r="X1039" s="249"/>
      <c r="Y1039" s="411"/>
      <c r="Z1039" s="214">
        <f t="shared" si="1752"/>
        <v>0</v>
      </c>
      <c r="AA1039" s="213"/>
      <c r="AB1039" s="249">
        <f t="shared" si="1753"/>
        <v>0</v>
      </c>
      <c r="AC1039" s="411"/>
      <c r="AD1039" s="214">
        <f t="shared" si="1754"/>
        <v>0</v>
      </c>
      <c r="AE1039" s="213"/>
      <c r="AF1039" s="249">
        <f t="shared" si="1755"/>
        <v>0</v>
      </c>
      <c r="AG1039" s="411"/>
      <c r="AH1039" s="214">
        <f t="shared" si="1756"/>
        <v>0</v>
      </c>
      <c r="AI1039" s="213"/>
      <c r="AJ1039" s="249">
        <f t="shared" si="1757"/>
        <v>0</v>
      </c>
      <c r="AK1039" s="411"/>
      <c r="AL1039" s="214">
        <f t="shared" si="1758"/>
        <v>0</v>
      </c>
      <c r="AM1039" s="213"/>
      <c r="AN1039" s="249">
        <f t="shared" si="1759"/>
        <v>0</v>
      </c>
      <c r="AO1039" s="411"/>
      <c r="AP1039" s="214">
        <f t="shared" si="1760"/>
        <v>0</v>
      </c>
      <c r="AQ1039" s="213"/>
      <c r="AR1039" s="249">
        <f t="shared" si="1761"/>
        <v>0</v>
      </c>
      <c r="AS1039" s="411"/>
      <c r="AT1039" s="214">
        <f t="shared" si="1762"/>
        <v>0</v>
      </c>
      <c r="AU1039" s="213"/>
      <c r="AV1039" s="249">
        <f t="shared" si="1763"/>
        <v>0</v>
      </c>
      <c r="AW1039" s="411"/>
      <c r="AX1039" s="214">
        <f t="shared" si="1764"/>
        <v>0</v>
      </c>
      <c r="AY1039" s="213"/>
      <c r="AZ1039" s="249">
        <f t="shared" si="1765"/>
        <v>0</v>
      </c>
      <c r="BA1039" s="411"/>
      <c r="BB1039" s="261">
        <f t="shared" si="1766"/>
        <v>0</v>
      </c>
      <c r="BC1039" s="94"/>
      <c r="BD1039" s="596">
        <f t="shared" si="1767"/>
        <v>0</v>
      </c>
      <c r="BE1039" s="596"/>
      <c r="BF1039" s="596">
        <v>0</v>
      </c>
      <c r="BG1039" s="596"/>
      <c r="BH1039" s="596">
        <v>0</v>
      </c>
      <c r="BI1039" s="596"/>
      <c r="BJ1039" s="596">
        <v>0</v>
      </c>
      <c r="BK1039" s="596"/>
      <c r="BL1039" s="596">
        <v>0</v>
      </c>
      <c r="BM1039" s="127"/>
      <c r="BN1039" s="596"/>
    </row>
    <row r="1040" spans="1:66" s="409" customFormat="1" x14ac:dyDescent="0.2">
      <c r="A1040" s="170"/>
      <c r="B1040" s="128"/>
      <c r="C1040" s="95"/>
      <c r="D1040" s="42"/>
      <c r="E1040" s="100"/>
      <c r="F1040" s="412"/>
      <c r="G1040" s="213"/>
      <c r="H1040" s="106"/>
      <c r="I1040" s="411"/>
      <c r="J1040" s="214">
        <f t="shared" si="1768"/>
        <v>0</v>
      </c>
      <c r="K1040" s="213"/>
      <c r="L1040" s="249">
        <f t="shared" si="1747"/>
        <v>0</v>
      </c>
      <c r="M1040" s="411"/>
      <c r="N1040" s="214">
        <f t="shared" si="1748"/>
        <v>0</v>
      </c>
      <c r="O1040" s="213"/>
      <c r="P1040" s="249"/>
      <c r="Q1040" s="411"/>
      <c r="R1040" s="214">
        <f t="shared" si="1749"/>
        <v>0</v>
      </c>
      <c r="S1040" s="213"/>
      <c r="T1040" s="249">
        <f t="shared" si="1750"/>
        <v>0</v>
      </c>
      <c r="U1040" s="411"/>
      <c r="V1040" s="214">
        <f t="shared" si="1751"/>
        <v>0</v>
      </c>
      <c r="W1040" s="213"/>
      <c r="X1040" s="249"/>
      <c r="Y1040" s="411"/>
      <c r="Z1040" s="214">
        <f t="shared" si="1752"/>
        <v>0</v>
      </c>
      <c r="AA1040" s="213"/>
      <c r="AB1040" s="249">
        <f t="shared" si="1753"/>
        <v>0</v>
      </c>
      <c r="AC1040" s="411"/>
      <c r="AD1040" s="214">
        <f t="shared" si="1754"/>
        <v>0</v>
      </c>
      <c r="AE1040" s="213"/>
      <c r="AF1040" s="249">
        <f t="shared" si="1755"/>
        <v>0</v>
      </c>
      <c r="AG1040" s="411"/>
      <c r="AH1040" s="214">
        <f t="shared" si="1756"/>
        <v>0</v>
      </c>
      <c r="AI1040" s="213"/>
      <c r="AJ1040" s="249">
        <f t="shared" si="1757"/>
        <v>0</v>
      </c>
      <c r="AK1040" s="411"/>
      <c r="AL1040" s="214">
        <f t="shared" si="1758"/>
        <v>0</v>
      </c>
      <c r="AM1040" s="213"/>
      <c r="AN1040" s="249">
        <f t="shared" si="1759"/>
        <v>0</v>
      </c>
      <c r="AO1040" s="411"/>
      <c r="AP1040" s="214">
        <f t="shared" si="1760"/>
        <v>0</v>
      </c>
      <c r="AQ1040" s="213"/>
      <c r="AR1040" s="249">
        <f t="shared" si="1761"/>
        <v>0</v>
      </c>
      <c r="AS1040" s="411"/>
      <c r="AT1040" s="214">
        <f t="shared" si="1762"/>
        <v>0</v>
      </c>
      <c r="AU1040" s="213"/>
      <c r="AV1040" s="249">
        <f t="shared" si="1763"/>
        <v>0</v>
      </c>
      <c r="AW1040" s="411"/>
      <c r="AX1040" s="214">
        <f t="shared" si="1764"/>
        <v>0</v>
      </c>
      <c r="AY1040" s="213"/>
      <c r="AZ1040" s="249">
        <f t="shared" si="1765"/>
        <v>0</v>
      </c>
      <c r="BA1040" s="411"/>
      <c r="BB1040" s="261">
        <f t="shared" si="1766"/>
        <v>0</v>
      </c>
      <c r="BC1040" s="94"/>
      <c r="BD1040" s="596">
        <f t="shared" si="1767"/>
        <v>0</v>
      </c>
      <c r="BE1040" s="596"/>
      <c r="BF1040" s="596">
        <v>0</v>
      </c>
      <c r="BG1040" s="596"/>
      <c r="BH1040" s="596">
        <v>0</v>
      </c>
      <c r="BI1040" s="596"/>
      <c r="BJ1040" s="596">
        <v>0</v>
      </c>
      <c r="BK1040" s="596"/>
      <c r="BL1040" s="596">
        <v>0</v>
      </c>
      <c r="BM1040" s="127"/>
      <c r="BN1040" s="596"/>
    </row>
    <row r="1041" spans="1:66" s="409" customFormat="1" x14ac:dyDescent="0.2">
      <c r="A1041" s="170"/>
      <c r="B1041" s="128"/>
      <c r="C1041" s="96"/>
      <c r="D1041" s="43"/>
      <c r="E1041" s="101"/>
      <c r="F1041" s="102"/>
      <c r="G1041" s="215"/>
      <c r="H1041" s="103"/>
      <c r="I1041" s="104" t="s">
        <v>132</v>
      </c>
      <c r="J1041" s="469">
        <f>SUM(J1035:J1040)</f>
        <v>1150</v>
      </c>
      <c r="K1041" s="215"/>
      <c r="L1041" s="103"/>
      <c r="M1041" s="104" t="s">
        <v>118</v>
      </c>
      <c r="N1041" s="214">
        <f>SUM(N1035:N1040)</f>
        <v>0</v>
      </c>
      <c r="O1041" s="215"/>
      <c r="P1041" s="103"/>
      <c r="Q1041" s="104" t="s">
        <v>119</v>
      </c>
      <c r="R1041" s="214">
        <f>SUM(R1035:R1040)</f>
        <v>0</v>
      </c>
      <c r="S1041" s="215"/>
      <c r="T1041" s="103"/>
      <c r="U1041" s="104" t="s">
        <v>120</v>
      </c>
      <c r="V1041" s="214">
        <f>SUM(V1035:V1040)</f>
        <v>0</v>
      </c>
      <c r="W1041" s="215"/>
      <c r="X1041" s="103"/>
      <c r="Y1041" s="104" t="s">
        <v>121</v>
      </c>
      <c r="Z1041" s="214">
        <f>SUM(Z1035:Z1040)</f>
        <v>0</v>
      </c>
      <c r="AA1041" s="215"/>
      <c r="AB1041" s="103"/>
      <c r="AC1041" s="104" t="s">
        <v>122</v>
      </c>
      <c r="AD1041" s="214">
        <f>SUM(AD1035:AD1040)</f>
        <v>0</v>
      </c>
      <c r="AE1041" s="215"/>
      <c r="AF1041" s="103"/>
      <c r="AG1041" s="104" t="s">
        <v>123</v>
      </c>
      <c r="AH1041" s="214">
        <f>SUM(AH1035:AH1040)</f>
        <v>0</v>
      </c>
      <c r="AI1041" s="215"/>
      <c r="AJ1041" s="103"/>
      <c r="AK1041" s="104" t="s">
        <v>124</v>
      </c>
      <c r="AL1041" s="214">
        <f>SUM(AL1035:AL1040)</f>
        <v>0</v>
      </c>
      <c r="AM1041" s="215"/>
      <c r="AN1041" s="103"/>
      <c r="AO1041" s="104" t="s">
        <v>125</v>
      </c>
      <c r="AP1041" s="214">
        <f>SUM(AP1035:AP1040)</f>
        <v>0</v>
      </c>
      <c r="AQ1041" s="215"/>
      <c r="AR1041" s="103"/>
      <c r="AS1041" s="104" t="s">
        <v>126</v>
      </c>
      <c r="AT1041" s="214">
        <f>SUM(AT1035:AT1040)</f>
        <v>0</v>
      </c>
      <c r="AU1041" s="215"/>
      <c r="AV1041" s="103"/>
      <c r="AW1041" s="104" t="s">
        <v>127</v>
      </c>
      <c r="AX1041" s="214">
        <f>SUM(AX1035:AX1040)</f>
        <v>0</v>
      </c>
      <c r="AY1041" s="215"/>
      <c r="AZ1041" s="103"/>
      <c r="BA1041" s="104" t="s">
        <v>128</v>
      </c>
      <c r="BB1041" s="261">
        <f>SUM(BB1035:BB1040)</f>
        <v>0</v>
      </c>
      <c r="BC1041" s="94"/>
      <c r="BD1041" s="93">
        <f>SUM(BD1035:BD1040)</f>
        <v>1150</v>
      </c>
      <c r="BE1041" s="92"/>
      <c r="BF1041" s="93">
        <f>SUM(BF1035:BF1040)</f>
        <v>450</v>
      </c>
      <c r="BG1041" s="92"/>
      <c r="BH1041" s="93">
        <f>SUM(BH1035:BH1040)</f>
        <v>0</v>
      </c>
      <c r="BI1041" s="92"/>
      <c r="BJ1041" s="93">
        <f>SUM(BJ1035:BJ1040)</f>
        <v>450</v>
      </c>
      <c r="BK1041" s="92"/>
      <c r="BL1041" s="93">
        <v>1150</v>
      </c>
      <c r="BM1041" s="127"/>
      <c r="BN1041" s="93">
        <f>SUM(BN1035:BN1040)</f>
        <v>612.5</v>
      </c>
    </row>
    <row r="1042" spans="1:66" s="27" customFormat="1" ht="5.0999999999999996" customHeight="1" x14ac:dyDescent="0.2">
      <c r="A1042" s="170"/>
      <c r="B1042" s="128"/>
      <c r="C1042" s="32"/>
      <c r="G1042" s="226"/>
      <c r="H1042" s="52"/>
      <c r="I1042" s="27">
        <v>0</v>
      </c>
      <c r="J1042" s="227"/>
      <c r="K1042" s="226"/>
      <c r="L1042" s="52"/>
      <c r="M1042" s="154"/>
      <c r="N1042" s="227"/>
      <c r="O1042" s="226"/>
      <c r="P1042" s="52"/>
      <c r="Q1042" s="154"/>
      <c r="R1042" s="227"/>
      <c r="S1042" s="226"/>
      <c r="T1042" s="52"/>
      <c r="U1042" s="154"/>
      <c r="V1042" s="227"/>
      <c r="W1042" s="226"/>
      <c r="X1042" s="52"/>
      <c r="Y1042" s="154"/>
      <c r="Z1042" s="227"/>
      <c r="AA1042" s="226"/>
      <c r="AB1042" s="52"/>
      <c r="AC1042" s="154"/>
      <c r="AD1042" s="227"/>
      <c r="AE1042" s="226"/>
      <c r="AF1042" s="52"/>
      <c r="AG1042" s="154"/>
      <c r="AH1042" s="227"/>
      <c r="AI1042" s="226"/>
      <c r="AJ1042" s="52"/>
      <c r="AK1042" s="154"/>
      <c r="AL1042" s="227"/>
      <c r="AM1042" s="226"/>
      <c r="AN1042" s="52"/>
      <c r="AO1042" s="154"/>
      <c r="AP1042" s="227"/>
      <c r="AQ1042" s="226"/>
      <c r="AR1042" s="52"/>
      <c r="AS1042" s="154"/>
      <c r="AT1042" s="227"/>
      <c r="AU1042" s="226"/>
      <c r="AV1042" s="52"/>
      <c r="AW1042" s="154"/>
      <c r="AX1042" s="227"/>
      <c r="AY1042" s="226"/>
      <c r="AZ1042" s="52"/>
      <c r="BA1042" s="154"/>
      <c r="BB1042" s="267"/>
      <c r="BC1042" s="34"/>
      <c r="BD1042" s="608"/>
      <c r="BE1042" s="608"/>
      <c r="BF1042" s="608"/>
      <c r="BG1042" s="608"/>
      <c r="BH1042" s="608"/>
      <c r="BI1042" s="608"/>
      <c r="BJ1042" s="608"/>
      <c r="BK1042" s="608"/>
      <c r="BL1042" s="608"/>
      <c r="BM1042" s="131"/>
      <c r="BN1042" s="608"/>
    </row>
    <row r="1043" spans="1:66" s="409" customFormat="1" x14ac:dyDescent="0.2">
      <c r="A1043" s="598" t="s">
        <v>131</v>
      </c>
      <c r="B1043" s="128"/>
      <c r="C1043" s="97">
        <f>'General Fund Budget Summary'!A227</f>
        <v>68530</v>
      </c>
      <c r="D1043" s="97"/>
      <c r="E1043" s="97" t="str">
        <f>'General Fund Budget Summary'!C227</f>
        <v>Tree Bard Expenses</v>
      </c>
      <c r="F1043" s="204"/>
      <c r="G1043" s="211">
        <v>1</v>
      </c>
      <c r="H1043" s="105" t="s">
        <v>106</v>
      </c>
      <c r="I1043" s="592"/>
      <c r="J1043" s="212">
        <f t="shared" ref="J1043:J1048" si="1769">I1042*G1043</f>
        <v>0</v>
      </c>
      <c r="K1043" s="211"/>
      <c r="L1043" s="248" t="str">
        <f t="shared" ref="L1043:L1048" si="1770">H1043</f>
        <v>Parks &amp; Buildings</v>
      </c>
      <c r="M1043" s="410"/>
      <c r="N1043" s="212">
        <f t="shared" ref="N1043:N1048" si="1771">M1043*K1043</f>
        <v>0</v>
      </c>
      <c r="O1043" s="211"/>
      <c r="P1043" s="248"/>
      <c r="Q1043" s="410"/>
      <c r="R1043" s="212">
        <f t="shared" ref="R1043:R1048" si="1772">Q1043*O1043</f>
        <v>0</v>
      </c>
      <c r="S1043" s="211"/>
      <c r="T1043" s="248">
        <f t="shared" ref="T1043:T1048" si="1773">P1043</f>
        <v>0</v>
      </c>
      <c r="U1043" s="410"/>
      <c r="V1043" s="212">
        <f t="shared" ref="V1043:V1048" si="1774">U1043*S1043</f>
        <v>0</v>
      </c>
      <c r="W1043" s="211"/>
      <c r="X1043" s="248"/>
      <c r="Y1043" s="410"/>
      <c r="Z1043" s="212">
        <f t="shared" ref="Z1043:Z1048" si="1775">Y1043*W1043</f>
        <v>0</v>
      </c>
      <c r="AA1043" s="211"/>
      <c r="AB1043" s="248">
        <f t="shared" ref="AB1043:AB1048" si="1776">X1043</f>
        <v>0</v>
      </c>
      <c r="AC1043" s="410"/>
      <c r="AD1043" s="212">
        <f t="shared" ref="AD1043:AD1048" si="1777">AC1043*AA1043</f>
        <v>0</v>
      </c>
      <c r="AE1043" s="211"/>
      <c r="AF1043" s="248">
        <f t="shared" ref="AF1043:AF1048" si="1778">AB1043</f>
        <v>0</v>
      </c>
      <c r="AG1043" s="410"/>
      <c r="AH1043" s="212">
        <f t="shared" ref="AH1043:AH1048" si="1779">AG1043*AE1043</f>
        <v>0</v>
      </c>
      <c r="AI1043" s="211"/>
      <c r="AJ1043" s="248">
        <f t="shared" ref="AJ1043:AJ1048" si="1780">AF1043</f>
        <v>0</v>
      </c>
      <c r="AK1043" s="410"/>
      <c r="AL1043" s="212">
        <f t="shared" ref="AL1043:AL1048" si="1781">AK1043*AI1043</f>
        <v>0</v>
      </c>
      <c r="AM1043" s="211"/>
      <c r="AN1043" s="248">
        <f t="shared" ref="AN1043:AN1048" si="1782">AJ1043</f>
        <v>0</v>
      </c>
      <c r="AO1043" s="410"/>
      <c r="AP1043" s="212">
        <f t="shared" ref="AP1043:AP1048" si="1783">AO1043*AM1043</f>
        <v>0</v>
      </c>
      <c r="AQ1043" s="211"/>
      <c r="AR1043" s="248">
        <f t="shared" ref="AR1043:AR1048" si="1784">AN1043</f>
        <v>0</v>
      </c>
      <c r="AS1043" s="410"/>
      <c r="AT1043" s="212">
        <f t="shared" ref="AT1043:AT1048" si="1785">AS1043*AQ1043</f>
        <v>0</v>
      </c>
      <c r="AU1043" s="211"/>
      <c r="AV1043" s="248">
        <f t="shared" ref="AV1043:AV1048" si="1786">AR1043</f>
        <v>0</v>
      </c>
      <c r="AW1043" s="410"/>
      <c r="AX1043" s="212">
        <f t="shared" ref="AX1043:AX1048" si="1787">AW1043*AU1043</f>
        <v>0</v>
      </c>
      <c r="AY1043" s="211"/>
      <c r="AZ1043" s="248">
        <f t="shared" ref="AZ1043:AZ1048" si="1788">AV1043</f>
        <v>0</v>
      </c>
      <c r="BA1043" s="410"/>
      <c r="BB1043" s="260">
        <f t="shared" ref="BB1043:BB1048" si="1789">BA1043*AY1043</f>
        <v>0</v>
      </c>
      <c r="BC1043" s="94"/>
      <c r="BD1043" s="587">
        <f t="shared" ref="BD1043:BD1048" si="1790">SUM(BB1043,AX1043,AT1043,AP1043,AL1043,AH1043,AD1043,Z1043,R1043,N1043,J1043,V1043,)</f>
        <v>0</v>
      </c>
      <c r="BE1043" s="588"/>
      <c r="BF1043" s="587">
        <v>0</v>
      </c>
      <c r="BG1043" s="588"/>
      <c r="BH1043" s="587">
        <v>0</v>
      </c>
      <c r="BI1043" s="588"/>
      <c r="BJ1043" s="587">
        <f t="shared" ref="BJ1043" si="1791">SUM(BF1043,BH1043)</f>
        <v>0</v>
      </c>
      <c r="BK1043" s="588"/>
      <c r="BL1043" s="587">
        <v>0</v>
      </c>
      <c r="BM1043" s="127"/>
      <c r="BN1043" s="587">
        <v>0</v>
      </c>
    </row>
    <row r="1044" spans="1:66" s="409" customFormat="1" x14ac:dyDescent="0.2">
      <c r="A1044" s="170"/>
      <c r="B1044" s="128"/>
      <c r="C1044" s="95"/>
      <c r="D1044" s="42"/>
      <c r="E1044" s="100"/>
      <c r="F1044" s="412"/>
      <c r="G1044" s="590"/>
      <c r="H1044" s="591"/>
      <c r="I1044" s="411"/>
      <c r="J1044" s="593">
        <f t="shared" si="1769"/>
        <v>0</v>
      </c>
      <c r="K1044" s="590"/>
      <c r="L1044" s="594">
        <f t="shared" si="1770"/>
        <v>0</v>
      </c>
      <c r="M1044" s="592"/>
      <c r="N1044" s="593">
        <f t="shared" si="1771"/>
        <v>0</v>
      </c>
      <c r="O1044" s="590"/>
      <c r="P1044" s="594"/>
      <c r="Q1044" s="592"/>
      <c r="R1044" s="593">
        <f t="shared" si="1772"/>
        <v>0</v>
      </c>
      <c r="S1044" s="590"/>
      <c r="T1044" s="594">
        <f t="shared" si="1773"/>
        <v>0</v>
      </c>
      <c r="U1044" s="592"/>
      <c r="V1044" s="593">
        <f t="shared" si="1774"/>
        <v>0</v>
      </c>
      <c r="W1044" s="590"/>
      <c r="X1044" s="594"/>
      <c r="Y1044" s="592"/>
      <c r="Z1044" s="593">
        <f t="shared" si="1775"/>
        <v>0</v>
      </c>
      <c r="AA1044" s="590"/>
      <c r="AB1044" s="594">
        <f t="shared" si="1776"/>
        <v>0</v>
      </c>
      <c r="AC1044" s="592"/>
      <c r="AD1044" s="593">
        <f t="shared" si="1777"/>
        <v>0</v>
      </c>
      <c r="AE1044" s="590"/>
      <c r="AF1044" s="594">
        <f t="shared" si="1778"/>
        <v>0</v>
      </c>
      <c r="AG1044" s="592"/>
      <c r="AH1044" s="593">
        <f t="shared" si="1779"/>
        <v>0</v>
      </c>
      <c r="AI1044" s="590"/>
      <c r="AJ1044" s="594">
        <f t="shared" si="1780"/>
        <v>0</v>
      </c>
      <c r="AK1044" s="592"/>
      <c r="AL1044" s="593">
        <f t="shared" si="1781"/>
        <v>0</v>
      </c>
      <c r="AM1044" s="590"/>
      <c r="AN1044" s="594">
        <f t="shared" si="1782"/>
        <v>0</v>
      </c>
      <c r="AO1044" s="592"/>
      <c r="AP1044" s="593">
        <f t="shared" si="1783"/>
        <v>0</v>
      </c>
      <c r="AQ1044" s="590"/>
      <c r="AR1044" s="594">
        <f t="shared" si="1784"/>
        <v>0</v>
      </c>
      <c r="AS1044" s="592"/>
      <c r="AT1044" s="593">
        <f t="shared" si="1785"/>
        <v>0</v>
      </c>
      <c r="AU1044" s="590"/>
      <c r="AV1044" s="594">
        <f t="shared" si="1786"/>
        <v>0</v>
      </c>
      <c r="AW1044" s="592"/>
      <c r="AX1044" s="593">
        <f t="shared" si="1787"/>
        <v>0</v>
      </c>
      <c r="AY1044" s="590"/>
      <c r="AZ1044" s="594">
        <f t="shared" si="1788"/>
        <v>0</v>
      </c>
      <c r="BA1044" s="592"/>
      <c r="BB1044" s="595">
        <f t="shared" si="1789"/>
        <v>0</v>
      </c>
      <c r="BC1044" s="94"/>
      <c r="BD1044" s="596">
        <f t="shared" si="1790"/>
        <v>0</v>
      </c>
      <c r="BE1044" s="596"/>
      <c r="BF1044" s="596">
        <v>0</v>
      </c>
      <c r="BG1044" s="596"/>
      <c r="BH1044" s="596">
        <v>0</v>
      </c>
      <c r="BI1044" s="596"/>
      <c r="BJ1044" s="596"/>
      <c r="BK1044" s="596"/>
      <c r="BL1044" s="596">
        <v>0</v>
      </c>
      <c r="BM1044" s="127"/>
      <c r="BN1044" s="596"/>
    </row>
    <row r="1045" spans="1:66" s="409" customFormat="1" x14ac:dyDescent="0.2">
      <c r="A1045" s="170"/>
      <c r="B1045" s="128"/>
      <c r="C1045" s="95"/>
      <c r="D1045" s="42"/>
      <c r="E1045" s="100"/>
      <c r="F1045" s="412"/>
      <c r="G1045" s="213"/>
      <c r="H1045" s="106"/>
      <c r="I1045" s="411"/>
      <c r="J1045" s="214">
        <f t="shared" si="1769"/>
        <v>0</v>
      </c>
      <c r="K1045" s="213"/>
      <c r="L1045" s="249">
        <f t="shared" si="1770"/>
        <v>0</v>
      </c>
      <c r="M1045" s="411"/>
      <c r="N1045" s="214">
        <f t="shared" si="1771"/>
        <v>0</v>
      </c>
      <c r="O1045" s="213"/>
      <c r="P1045" s="249"/>
      <c r="Q1045" s="411"/>
      <c r="R1045" s="214">
        <f t="shared" si="1772"/>
        <v>0</v>
      </c>
      <c r="S1045" s="213"/>
      <c r="T1045" s="249">
        <f t="shared" si="1773"/>
        <v>0</v>
      </c>
      <c r="U1045" s="411"/>
      <c r="V1045" s="214">
        <f t="shared" si="1774"/>
        <v>0</v>
      </c>
      <c r="W1045" s="213"/>
      <c r="X1045" s="249"/>
      <c r="Y1045" s="411"/>
      <c r="Z1045" s="214">
        <f t="shared" si="1775"/>
        <v>0</v>
      </c>
      <c r="AA1045" s="213"/>
      <c r="AB1045" s="249">
        <f t="shared" si="1776"/>
        <v>0</v>
      </c>
      <c r="AC1045" s="411"/>
      <c r="AD1045" s="214">
        <f t="shared" si="1777"/>
        <v>0</v>
      </c>
      <c r="AE1045" s="213"/>
      <c r="AF1045" s="249">
        <f t="shared" si="1778"/>
        <v>0</v>
      </c>
      <c r="AG1045" s="411"/>
      <c r="AH1045" s="214">
        <f t="shared" si="1779"/>
        <v>0</v>
      </c>
      <c r="AI1045" s="213"/>
      <c r="AJ1045" s="249">
        <f t="shared" si="1780"/>
        <v>0</v>
      </c>
      <c r="AK1045" s="411"/>
      <c r="AL1045" s="214">
        <f t="shared" si="1781"/>
        <v>0</v>
      </c>
      <c r="AM1045" s="213"/>
      <c r="AN1045" s="249">
        <f t="shared" si="1782"/>
        <v>0</v>
      </c>
      <c r="AO1045" s="411"/>
      <c r="AP1045" s="214">
        <f t="shared" si="1783"/>
        <v>0</v>
      </c>
      <c r="AQ1045" s="213"/>
      <c r="AR1045" s="249">
        <f t="shared" si="1784"/>
        <v>0</v>
      </c>
      <c r="AS1045" s="411"/>
      <c r="AT1045" s="214">
        <f t="shared" si="1785"/>
        <v>0</v>
      </c>
      <c r="AU1045" s="213"/>
      <c r="AV1045" s="249">
        <f t="shared" si="1786"/>
        <v>0</v>
      </c>
      <c r="AW1045" s="411"/>
      <c r="AX1045" s="214">
        <f t="shared" si="1787"/>
        <v>0</v>
      </c>
      <c r="AY1045" s="213"/>
      <c r="AZ1045" s="249">
        <f t="shared" si="1788"/>
        <v>0</v>
      </c>
      <c r="BA1045" s="411"/>
      <c r="BB1045" s="261">
        <f t="shared" si="1789"/>
        <v>0</v>
      </c>
      <c r="BC1045" s="94"/>
      <c r="BD1045" s="596">
        <f t="shared" si="1790"/>
        <v>0</v>
      </c>
      <c r="BE1045" s="596"/>
      <c r="BF1045" s="596">
        <v>0</v>
      </c>
      <c r="BG1045" s="596"/>
      <c r="BH1045" s="596">
        <v>0</v>
      </c>
      <c r="BI1045" s="596"/>
      <c r="BJ1045" s="596">
        <v>0</v>
      </c>
      <c r="BK1045" s="596"/>
      <c r="BL1045" s="596">
        <v>0</v>
      </c>
      <c r="BM1045" s="127"/>
      <c r="BN1045" s="596"/>
    </row>
    <row r="1046" spans="1:66" s="409" customFormat="1" x14ac:dyDescent="0.2">
      <c r="A1046" s="170"/>
      <c r="B1046" s="128"/>
      <c r="C1046" s="95"/>
      <c r="D1046" s="42"/>
      <c r="E1046" s="100"/>
      <c r="F1046" s="412"/>
      <c r="G1046" s="213"/>
      <c r="H1046" s="106"/>
      <c r="I1046" s="411"/>
      <c r="J1046" s="214">
        <f t="shared" si="1769"/>
        <v>0</v>
      </c>
      <c r="K1046" s="213"/>
      <c r="L1046" s="249">
        <f t="shared" si="1770"/>
        <v>0</v>
      </c>
      <c r="M1046" s="411"/>
      <c r="N1046" s="214">
        <f t="shared" si="1771"/>
        <v>0</v>
      </c>
      <c r="O1046" s="213"/>
      <c r="P1046" s="249"/>
      <c r="Q1046" s="411"/>
      <c r="R1046" s="214">
        <f t="shared" si="1772"/>
        <v>0</v>
      </c>
      <c r="S1046" s="213"/>
      <c r="T1046" s="249">
        <f t="shared" si="1773"/>
        <v>0</v>
      </c>
      <c r="U1046" s="411"/>
      <c r="V1046" s="214">
        <f t="shared" si="1774"/>
        <v>0</v>
      </c>
      <c r="W1046" s="213"/>
      <c r="X1046" s="249"/>
      <c r="Y1046" s="411"/>
      <c r="Z1046" s="214">
        <f t="shared" si="1775"/>
        <v>0</v>
      </c>
      <c r="AA1046" s="213"/>
      <c r="AB1046" s="249">
        <f t="shared" si="1776"/>
        <v>0</v>
      </c>
      <c r="AC1046" s="411"/>
      <c r="AD1046" s="214">
        <f t="shared" si="1777"/>
        <v>0</v>
      </c>
      <c r="AE1046" s="213"/>
      <c r="AF1046" s="249">
        <f t="shared" si="1778"/>
        <v>0</v>
      </c>
      <c r="AG1046" s="411"/>
      <c r="AH1046" s="214">
        <f t="shared" si="1779"/>
        <v>0</v>
      </c>
      <c r="AI1046" s="213"/>
      <c r="AJ1046" s="249">
        <f t="shared" si="1780"/>
        <v>0</v>
      </c>
      <c r="AK1046" s="411"/>
      <c r="AL1046" s="214">
        <f t="shared" si="1781"/>
        <v>0</v>
      </c>
      <c r="AM1046" s="213"/>
      <c r="AN1046" s="249">
        <f t="shared" si="1782"/>
        <v>0</v>
      </c>
      <c r="AO1046" s="411"/>
      <c r="AP1046" s="214">
        <f t="shared" si="1783"/>
        <v>0</v>
      </c>
      <c r="AQ1046" s="213"/>
      <c r="AR1046" s="249">
        <f t="shared" si="1784"/>
        <v>0</v>
      </c>
      <c r="AS1046" s="411"/>
      <c r="AT1046" s="214">
        <f t="shared" si="1785"/>
        <v>0</v>
      </c>
      <c r="AU1046" s="213"/>
      <c r="AV1046" s="249">
        <f t="shared" si="1786"/>
        <v>0</v>
      </c>
      <c r="AW1046" s="411"/>
      <c r="AX1046" s="214">
        <f t="shared" si="1787"/>
        <v>0</v>
      </c>
      <c r="AY1046" s="213"/>
      <c r="AZ1046" s="249">
        <f t="shared" si="1788"/>
        <v>0</v>
      </c>
      <c r="BA1046" s="411"/>
      <c r="BB1046" s="261">
        <f t="shared" si="1789"/>
        <v>0</v>
      </c>
      <c r="BC1046" s="94"/>
      <c r="BD1046" s="596">
        <f t="shared" si="1790"/>
        <v>0</v>
      </c>
      <c r="BE1046" s="596"/>
      <c r="BF1046" s="596">
        <v>0</v>
      </c>
      <c r="BG1046" s="596"/>
      <c r="BH1046" s="596">
        <v>0</v>
      </c>
      <c r="BI1046" s="596"/>
      <c r="BJ1046" s="596">
        <v>0</v>
      </c>
      <c r="BK1046" s="596"/>
      <c r="BL1046" s="596">
        <v>0</v>
      </c>
      <c r="BM1046" s="127"/>
      <c r="BN1046" s="596"/>
    </row>
    <row r="1047" spans="1:66" s="409" customFormat="1" x14ac:dyDescent="0.2">
      <c r="A1047" s="170"/>
      <c r="B1047" s="128"/>
      <c r="C1047" s="95"/>
      <c r="D1047" s="42"/>
      <c r="E1047" s="100"/>
      <c r="F1047" s="412"/>
      <c r="G1047" s="213"/>
      <c r="H1047" s="106"/>
      <c r="I1047" s="411"/>
      <c r="J1047" s="214">
        <f t="shared" si="1769"/>
        <v>0</v>
      </c>
      <c r="K1047" s="213"/>
      <c r="L1047" s="249">
        <f t="shared" si="1770"/>
        <v>0</v>
      </c>
      <c r="M1047" s="411"/>
      <c r="N1047" s="214">
        <f t="shared" si="1771"/>
        <v>0</v>
      </c>
      <c r="O1047" s="213"/>
      <c r="P1047" s="249"/>
      <c r="Q1047" s="411"/>
      <c r="R1047" s="214">
        <f t="shared" si="1772"/>
        <v>0</v>
      </c>
      <c r="S1047" s="213"/>
      <c r="T1047" s="249">
        <f t="shared" si="1773"/>
        <v>0</v>
      </c>
      <c r="U1047" s="411"/>
      <c r="V1047" s="214">
        <f t="shared" si="1774"/>
        <v>0</v>
      </c>
      <c r="W1047" s="213"/>
      <c r="X1047" s="249"/>
      <c r="Y1047" s="411"/>
      <c r="Z1047" s="214">
        <f t="shared" si="1775"/>
        <v>0</v>
      </c>
      <c r="AA1047" s="213"/>
      <c r="AB1047" s="249">
        <f t="shared" si="1776"/>
        <v>0</v>
      </c>
      <c r="AC1047" s="411"/>
      <c r="AD1047" s="214">
        <f t="shared" si="1777"/>
        <v>0</v>
      </c>
      <c r="AE1047" s="213"/>
      <c r="AF1047" s="249">
        <f t="shared" si="1778"/>
        <v>0</v>
      </c>
      <c r="AG1047" s="411"/>
      <c r="AH1047" s="214">
        <f t="shared" si="1779"/>
        <v>0</v>
      </c>
      <c r="AI1047" s="213"/>
      <c r="AJ1047" s="249">
        <f t="shared" si="1780"/>
        <v>0</v>
      </c>
      <c r="AK1047" s="411"/>
      <c r="AL1047" s="214">
        <f t="shared" si="1781"/>
        <v>0</v>
      </c>
      <c r="AM1047" s="213"/>
      <c r="AN1047" s="249">
        <f t="shared" si="1782"/>
        <v>0</v>
      </c>
      <c r="AO1047" s="411"/>
      <c r="AP1047" s="214">
        <f t="shared" si="1783"/>
        <v>0</v>
      </c>
      <c r="AQ1047" s="213"/>
      <c r="AR1047" s="249">
        <f t="shared" si="1784"/>
        <v>0</v>
      </c>
      <c r="AS1047" s="411"/>
      <c r="AT1047" s="214">
        <f t="shared" si="1785"/>
        <v>0</v>
      </c>
      <c r="AU1047" s="213"/>
      <c r="AV1047" s="249">
        <f t="shared" si="1786"/>
        <v>0</v>
      </c>
      <c r="AW1047" s="411"/>
      <c r="AX1047" s="214">
        <f t="shared" si="1787"/>
        <v>0</v>
      </c>
      <c r="AY1047" s="213"/>
      <c r="AZ1047" s="249">
        <f t="shared" si="1788"/>
        <v>0</v>
      </c>
      <c r="BA1047" s="411"/>
      <c r="BB1047" s="261">
        <f t="shared" si="1789"/>
        <v>0</v>
      </c>
      <c r="BC1047" s="94"/>
      <c r="BD1047" s="596">
        <f t="shared" si="1790"/>
        <v>0</v>
      </c>
      <c r="BE1047" s="596"/>
      <c r="BF1047" s="596">
        <v>0</v>
      </c>
      <c r="BG1047" s="596"/>
      <c r="BH1047" s="596">
        <v>0</v>
      </c>
      <c r="BI1047" s="596"/>
      <c r="BJ1047" s="596">
        <v>0</v>
      </c>
      <c r="BK1047" s="596"/>
      <c r="BL1047" s="596">
        <v>0</v>
      </c>
      <c r="BM1047" s="127"/>
      <c r="BN1047" s="596"/>
    </row>
    <row r="1048" spans="1:66" s="409" customFormat="1" x14ac:dyDescent="0.2">
      <c r="A1048" s="170"/>
      <c r="B1048" s="128"/>
      <c r="C1048" s="95"/>
      <c r="D1048" s="42"/>
      <c r="E1048" s="100"/>
      <c r="F1048" s="412"/>
      <c r="G1048" s="213"/>
      <c r="H1048" s="106"/>
      <c r="I1048" s="411"/>
      <c r="J1048" s="214">
        <f t="shared" si="1769"/>
        <v>0</v>
      </c>
      <c r="K1048" s="213"/>
      <c r="L1048" s="249">
        <f t="shared" si="1770"/>
        <v>0</v>
      </c>
      <c r="M1048" s="411"/>
      <c r="N1048" s="214">
        <f t="shared" si="1771"/>
        <v>0</v>
      </c>
      <c r="O1048" s="213"/>
      <c r="P1048" s="249"/>
      <c r="Q1048" s="411"/>
      <c r="R1048" s="214">
        <f t="shared" si="1772"/>
        <v>0</v>
      </c>
      <c r="S1048" s="213"/>
      <c r="T1048" s="249">
        <f t="shared" si="1773"/>
        <v>0</v>
      </c>
      <c r="U1048" s="411"/>
      <c r="V1048" s="214">
        <f t="shared" si="1774"/>
        <v>0</v>
      </c>
      <c r="W1048" s="213"/>
      <c r="X1048" s="249"/>
      <c r="Y1048" s="411"/>
      <c r="Z1048" s="214">
        <f t="shared" si="1775"/>
        <v>0</v>
      </c>
      <c r="AA1048" s="213"/>
      <c r="AB1048" s="249">
        <f t="shared" si="1776"/>
        <v>0</v>
      </c>
      <c r="AC1048" s="411"/>
      <c r="AD1048" s="214">
        <f t="shared" si="1777"/>
        <v>0</v>
      </c>
      <c r="AE1048" s="213"/>
      <c r="AF1048" s="249">
        <f t="shared" si="1778"/>
        <v>0</v>
      </c>
      <c r="AG1048" s="411"/>
      <c r="AH1048" s="214">
        <f t="shared" si="1779"/>
        <v>0</v>
      </c>
      <c r="AI1048" s="213"/>
      <c r="AJ1048" s="249">
        <f t="shared" si="1780"/>
        <v>0</v>
      </c>
      <c r="AK1048" s="411"/>
      <c r="AL1048" s="214">
        <f t="shared" si="1781"/>
        <v>0</v>
      </c>
      <c r="AM1048" s="213"/>
      <c r="AN1048" s="249">
        <f t="shared" si="1782"/>
        <v>0</v>
      </c>
      <c r="AO1048" s="411"/>
      <c r="AP1048" s="214">
        <f t="shared" si="1783"/>
        <v>0</v>
      </c>
      <c r="AQ1048" s="213"/>
      <c r="AR1048" s="249">
        <f t="shared" si="1784"/>
        <v>0</v>
      </c>
      <c r="AS1048" s="411"/>
      <c r="AT1048" s="214">
        <f t="shared" si="1785"/>
        <v>0</v>
      </c>
      <c r="AU1048" s="213"/>
      <c r="AV1048" s="249">
        <f t="shared" si="1786"/>
        <v>0</v>
      </c>
      <c r="AW1048" s="411"/>
      <c r="AX1048" s="214">
        <f t="shared" si="1787"/>
        <v>0</v>
      </c>
      <c r="AY1048" s="213"/>
      <c r="AZ1048" s="249">
        <f t="shared" si="1788"/>
        <v>0</v>
      </c>
      <c r="BA1048" s="411"/>
      <c r="BB1048" s="261">
        <f t="shared" si="1789"/>
        <v>0</v>
      </c>
      <c r="BC1048" s="94"/>
      <c r="BD1048" s="596">
        <f t="shared" si="1790"/>
        <v>0</v>
      </c>
      <c r="BE1048" s="596"/>
      <c r="BF1048" s="596">
        <v>0</v>
      </c>
      <c r="BG1048" s="596"/>
      <c r="BH1048" s="596">
        <v>0</v>
      </c>
      <c r="BI1048" s="596"/>
      <c r="BJ1048" s="596">
        <v>0</v>
      </c>
      <c r="BK1048" s="596"/>
      <c r="BL1048" s="596">
        <v>0</v>
      </c>
      <c r="BM1048" s="127"/>
      <c r="BN1048" s="596"/>
    </row>
    <row r="1049" spans="1:66" s="409" customFormat="1" x14ac:dyDescent="0.2">
      <c r="A1049" s="170"/>
      <c r="B1049" s="128"/>
      <c r="C1049" s="96"/>
      <c r="D1049" s="43"/>
      <c r="E1049" s="101"/>
      <c r="F1049" s="102"/>
      <c r="G1049" s="215"/>
      <c r="H1049" s="103"/>
      <c r="I1049" s="104" t="s">
        <v>132</v>
      </c>
      <c r="J1049" s="469">
        <f>SUM(J1043:J1048)</f>
        <v>0</v>
      </c>
      <c r="K1049" s="215"/>
      <c r="L1049" s="103"/>
      <c r="M1049" s="104" t="s">
        <v>118</v>
      </c>
      <c r="N1049" s="214">
        <f>SUM(N1043:N1048)</f>
        <v>0</v>
      </c>
      <c r="O1049" s="215"/>
      <c r="P1049" s="103"/>
      <c r="Q1049" s="104" t="s">
        <v>119</v>
      </c>
      <c r="R1049" s="214">
        <f>SUM(R1043:R1048)</f>
        <v>0</v>
      </c>
      <c r="S1049" s="215"/>
      <c r="T1049" s="103"/>
      <c r="U1049" s="104" t="s">
        <v>120</v>
      </c>
      <c r="V1049" s="214">
        <f>SUM(V1043:V1048)</f>
        <v>0</v>
      </c>
      <c r="W1049" s="215"/>
      <c r="X1049" s="103"/>
      <c r="Y1049" s="104" t="s">
        <v>121</v>
      </c>
      <c r="Z1049" s="214">
        <f>SUM(Z1043:Z1048)</f>
        <v>0</v>
      </c>
      <c r="AA1049" s="215"/>
      <c r="AB1049" s="103"/>
      <c r="AC1049" s="104" t="s">
        <v>122</v>
      </c>
      <c r="AD1049" s="214">
        <f>SUM(AD1043:AD1048)</f>
        <v>0</v>
      </c>
      <c r="AE1049" s="215"/>
      <c r="AF1049" s="103"/>
      <c r="AG1049" s="104" t="s">
        <v>123</v>
      </c>
      <c r="AH1049" s="214">
        <f>SUM(AH1043:AH1048)</f>
        <v>0</v>
      </c>
      <c r="AI1049" s="215"/>
      <c r="AJ1049" s="103"/>
      <c r="AK1049" s="104" t="s">
        <v>124</v>
      </c>
      <c r="AL1049" s="214">
        <f>SUM(AL1043:AL1048)</f>
        <v>0</v>
      </c>
      <c r="AM1049" s="215"/>
      <c r="AN1049" s="103"/>
      <c r="AO1049" s="104" t="s">
        <v>125</v>
      </c>
      <c r="AP1049" s="214">
        <f>SUM(AP1043:AP1048)</f>
        <v>0</v>
      </c>
      <c r="AQ1049" s="215"/>
      <c r="AR1049" s="103"/>
      <c r="AS1049" s="104" t="s">
        <v>126</v>
      </c>
      <c r="AT1049" s="214">
        <f>SUM(AT1043:AT1048)</f>
        <v>0</v>
      </c>
      <c r="AU1049" s="215"/>
      <c r="AV1049" s="103"/>
      <c r="AW1049" s="104" t="s">
        <v>127</v>
      </c>
      <c r="AX1049" s="214">
        <f>SUM(AX1043:AX1048)</f>
        <v>0</v>
      </c>
      <c r="AY1049" s="215"/>
      <c r="AZ1049" s="103"/>
      <c r="BA1049" s="104" t="s">
        <v>128</v>
      </c>
      <c r="BB1049" s="261">
        <f>SUM(BB1043:BB1048)</f>
        <v>0</v>
      </c>
      <c r="BC1049" s="94"/>
      <c r="BD1049" s="93">
        <f>SUM(BD1043:BD1048)</f>
        <v>0</v>
      </c>
      <c r="BE1049" s="92"/>
      <c r="BF1049" s="93">
        <v>0</v>
      </c>
      <c r="BG1049" s="92"/>
      <c r="BH1049" s="93">
        <v>0</v>
      </c>
      <c r="BI1049" s="92"/>
      <c r="BJ1049" s="93">
        <f t="shared" ref="BJ1049" si="1792">SUM(BJ1043:BJ1048)</f>
        <v>0</v>
      </c>
      <c r="BK1049" s="92"/>
      <c r="BL1049" s="93">
        <v>0</v>
      </c>
      <c r="BM1049" s="127"/>
      <c r="BN1049" s="93">
        <f>SUM(BN1043:BN1048)</f>
        <v>0</v>
      </c>
    </row>
    <row r="1050" spans="1:66" s="27" customFormat="1" ht="5.0999999999999996" customHeight="1" x14ac:dyDescent="0.2">
      <c r="A1050" s="170"/>
      <c r="B1050" s="128"/>
      <c r="C1050" s="32"/>
      <c r="G1050" s="226"/>
      <c r="H1050" s="52"/>
      <c r="J1050" s="227"/>
      <c r="K1050" s="226"/>
      <c r="L1050" s="52"/>
      <c r="M1050" s="154"/>
      <c r="N1050" s="227"/>
      <c r="O1050" s="226"/>
      <c r="P1050" s="52"/>
      <c r="Q1050" s="154"/>
      <c r="R1050" s="227"/>
      <c r="S1050" s="226"/>
      <c r="T1050" s="52"/>
      <c r="U1050" s="154"/>
      <c r="V1050" s="227"/>
      <c r="W1050" s="226"/>
      <c r="X1050" s="52"/>
      <c r="Y1050" s="154"/>
      <c r="Z1050" s="227"/>
      <c r="AA1050" s="226"/>
      <c r="AB1050" s="52"/>
      <c r="AC1050" s="154"/>
      <c r="AD1050" s="227"/>
      <c r="AE1050" s="226"/>
      <c r="AF1050" s="52"/>
      <c r="AG1050" s="154"/>
      <c r="AH1050" s="227"/>
      <c r="AI1050" s="226"/>
      <c r="AJ1050" s="52"/>
      <c r="AK1050" s="154"/>
      <c r="AL1050" s="227"/>
      <c r="AM1050" s="226"/>
      <c r="AN1050" s="52"/>
      <c r="AO1050" s="154"/>
      <c r="AP1050" s="227"/>
      <c r="AQ1050" s="226"/>
      <c r="AR1050" s="52"/>
      <c r="AS1050" s="154"/>
      <c r="AT1050" s="227"/>
      <c r="AU1050" s="226"/>
      <c r="AV1050" s="52"/>
      <c r="AW1050" s="154"/>
      <c r="AX1050" s="227"/>
      <c r="AY1050" s="226"/>
      <c r="AZ1050" s="52"/>
      <c r="BA1050" s="154"/>
      <c r="BB1050" s="267"/>
      <c r="BC1050" s="34"/>
      <c r="BD1050" s="608"/>
      <c r="BE1050" s="608"/>
      <c r="BF1050" s="608"/>
      <c r="BG1050" s="608"/>
      <c r="BH1050" s="608"/>
      <c r="BI1050" s="608"/>
      <c r="BJ1050" s="608"/>
      <c r="BK1050" s="608"/>
      <c r="BL1050" s="608"/>
      <c r="BM1050" s="131"/>
      <c r="BN1050" s="608"/>
    </row>
    <row r="1051" spans="1:66" s="409" customFormat="1" ht="12.75" customHeight="1" x14ac:dyDescent="0.2">
      <c r="A1051" s="598" t="s">
        <v>131</v>
      </c>
      <c r="B1051" s="128"/>
      <c r="C1051" s="467">
        <f>'General Fund Budget Summary'!A228</f>
        <v>68540</v>
      </c>
      <c r="D1051" s="467"/>
      <c r="E1051" s="467" t="str">
        <f>'General Fund Budget Summary'!C228</f>
        <v>Community Service Events</v>
      </c>
      <c r="F1051" s="589"/>
      <c r="G1051" s="211">
        <v>1</v>
      </c>
      <c r="H1051" s="105" t="s">
        <v>106</v>
      </c>
      <c r="I1051" s="592"/>
      <c r="J1051" s="212">
        <f t="shared" ref="J1051:J1056" si="1793">I1050*G1051</f>
        <v>0</v>
      </c>
      <c r="K1051" s="211">
        <v>1</v>
      </c>
      <c r="L1051" s="248" t="str">
        <f t="shared" ref="L1051:L1056" si="1794">H1051</f>
        <v>Parks &amp; Buildings</v>
      </c>
      <c r="M1051" s="410">
        <v>0</v>
      </c>
      <c r="N1051" s="212">
        <f t="shared" ref="N1051:N1056" si="1795">M1051*K1051</f>
        <v>0</v>
      </c>
      <c r="O1051" s="211">
        <v>1</v>
      </c>
      <c r="P1051" s="248"/>
      <c r="Q1051" s="410">
        <f>M1051</f>
        <v>0</v>
      </c>
      <c r="R1051" s="212">
        <f t="shared" ref="R1051:R1056" si="1796">Q1051*O1051</f>
        <v>0</v>
      </c>
      <c r="S1051" s="211">
        <v>1</v>
      </c>
      <c r="T1051" s="248">
        <v>100</v>
      </c>
      <c r="U1051" s="410">
        <f>Q1051</f>
        <v>0</v>
      </c>
      <c r="V1051" s="212">
        <f t="shared" ref="V1051:V1056" si="1797">U1051*S1051</f>
        <v>0</v>
      </c>
      <c r="W1051" s="211">
        <v>1</v>
      </c>
      <c r="X1051" s="248"/>
      <c r="Y1051" s="410">
        <f>U1051</f>
        <v>0</v>
      </c>
      <c r="Z1051" s="212">
        <f t="shared" ref="Z1051:Z1056" si="1798">Y1051*W1051</f>
        <v>0</v>
      </c>
      <c r="AA1051" s="211">
        <v>1</v>
      </c>
      <c r="AB1051" s="248">
        <v>100</v>
      </c>
      <c r="AC1051" s="410">
        <f>Y1051</f>
        <v>0</v>
      </c>
      <c r="AD1051" s="212">
        <f t="shared" ref="AD1051:AD1056" si="1799">AC1051*AA1051</f>
        <v>0</v>
      </c>
      <c r="AE1051" s="211">
        <v>1</v>
      </c>
      <c r="AF1051" s="248">
        <v>100</v>
      </c>
      <c r="AG1051" s="410">
        <f>AC1051</f>
        <v>0</v>
      </c>
      <c r="AH1051" s="212">
        <f t="shared" ref="AH1051:AH1056" si="1800">AG1051*AE1051</f>
        <v>0</v>
      </c>
      <c r="AI1051" s="211">
        <v>1</v>
      </c>
      <c r="AJ1051" s="248">
        <v>100</v>
      </c>
      <c r="AK1051" s="410">
        <f>AG1051</f>
        <v>0</v>
      </c>
      <c r="AL1051" s="212">
        <f t="shared" ref="AL1051:AL1056" si="1801">AK1051*AI1051</f>
        <v>0</v>
      </c>
      <c r="AM1051" s="211">
        <v>1</v>
      </c>
      <c r="AN1051" s="248">
        <v>100</v>
      </c>
      <c r="AO1051" s="410">
        <f>AK1051</f>
        <v>0</v>
      </c>
      <c r="AP1051" s="212">
        <f t="shared" ref="AP1051:AP1056" si="1802">AO1051*AM1051</f>
        <v>0</v>
      </c>
      <c r="AQ1051" s="211">
        <v>1</v>
      </c>
      <c r="AR1051" s="248">
        <v>100</v>
      </c>
      <c r="AS1051" s="410">
        <f>AO1051</f>
        <v>0</v>
      </c>
      <c r="AT1051" s="212">
        <f t="shared" ref="AT1051:AT1056" si="1803">AS1051*AQ1051</f>
        <v>0</v>
      </c>
      <c r="AU1051" s="211">
        <v>1</v>
      </c>
      <c r="AV1051" s="248">
        <v>100</v>
      </c>
      <c r="AW1051" s="410">
        <f>AS1051</f>
        <v>0</v>
      </c>
      <c r="AX1051" s="212">
        <f t="shared" ref="AX1051:AX1056" si="1804">AW1051*AU1051</f>
        <v>0</v>
      </c>
      <c r="AY1051" s="211">
        <v>1</v>
      </c>
      <c r="AZ1051" s="248">
        <v>100</v>
      </c>
      <c r="BA1051" s="410">
        <f>AW1051</f>
        <v>0</v>
      </c>
      <c r="BB1051" s="260">
        <f t="shared" ref="BB1051:BB1056" si="1805">BA1051*AY1051</f>
        <v>0</v>
      </c>
      <c r="BC1051" s="94"/>
      <c r="BD1051" s="587">
        <f t="shared" ref="BD1051:BD1056" si="1806">SUM(BB1051,AX1051,AT1051,AP1051,AL1051,AH1051,AD1051,Z1051,R1051,N1051,J1051,V1051,)</f>
        <v>0</v>
      </c>
      <c r="BE1051" s="588"/>
      <c r="BF1051" s="587">
        <v>0</v>
      </c>
      <c r="BG1051" s="588"/>
      <c r="BH1051" s="587">
        <v>0</v>
      </c>
      <c r="BI1051" s="588"/>
      <c r="BJ1051" s="587">
        <f t="shared" ref="BJ1051" si="1807">SUM(BF1051,BH1051)</f>
        <v>0</v>
      </c>
      <c r="BK1051" s="588"/>
      <c r="BL1051" s="587">
        <v>0</v>
      </c>
      <c r="BM1051" s="127"/>
      <c r="BN1051" s="587">
        <v>0</v>
      </c>
    </row>
    <row r="1052" spans="1:66" s="409" customFormat="1" x14ac:dyDescent="0.2">
      <c r="A1052" s="170"/>
      <c r="B1052" s="128"/>
      <c r="C1052" s="95"/>
      <c r="D1052" s="42"/>
      <c r="E1052" s="468"/>
      <c r="F1052" s="412"/>
      <c r="G1052" s="590"/>
      <c r="H1052" s="591"/>
      <c r="I1052" s="411"/>
      <c r="J1052" s="593">
        <f t="shared" si="1793"/>
        <v>0</v>
      </c>
      <c r="K1052" s="590"/>
      <c r="L1052" s="594">
        <f t="shared" si="1794"/>
        <v>0</v>
      </c>
      <c r="M1052" s="592"/>
      <c r="N1052" s="593">
        <f t="shared" si="1795"/>
        <v>0</v>
      </c>
      <c r="O1052" s="590"/>
      <c r="P1052" s="594"/>
      <c r="Q1052" s="592"/>
      <c r="R1052" s="593">
        <f t="shared" si="1796"/>
        <v>0</v>
      </c>
      <c r="S1052" s="590"/>
      <c r="T1052" s="594">
        <f>P1052</f>
        <v>0</v>
      </c>
      <c r="U1052" s="592"/>
      <c r="V1052" s="593">
        <f t="shared" si="1797"/>
        <v>0</v>
      </c>
      <c r="W1052" s="590"/>
      <c r="X1052" s="594"/>
      <c r="Y1052" s="592"/>
      <c r="Z1052" s="593">
        <f t="shared" si="1798"/>
        <v>0</v>
      </c>
      <c r="AA1052" s="590"/>
      <c r="AB1052" s="594">
        <f>X1052</f>
        <v>0</v>
      </c>
      <c r="AC1052" s="592"/>
      <c r="AD1052" s="593">
        <f t="shared" si="1799"/>
        <v>0</v>
      </c>
      <c r="AE1052" s="590"/>
      <c r="AF1052" s="594">
        <f>AB1052</f>
        <v>0</v>
      </c>
      <c r="AG1052" s="592"/>
      <c r="AH1052" s="593">
        <f t="shared" si="1800"/>
        <v>0</v>
      </c>
      <c r="AI1052" s="590"/>
      <c r="AJ1052" s="594">
        <f>AF1052</f>
        <v>0</v>
      </c>
      <c r="AK1052" s="592"/>
      <c r="AL1052" s="593">
        <f t="shared" si="1801"/>
        <v>0</v>
      </c>
      <c r="AM1052" s="590"/>
      <c r="AN1052" s="594">
        <f>AJ1052</f>
        <v>0</v>
      </c>
      <c r="AO1052" s="592"/>
      <c r="AP1052" s="593">
        <f t="shared" si="1802"/>
        <v>0</v>
      </c>
      <c r="AQ1052" s="590"/>
      <c r="AR1052" s="594">
        <f>AN1052</f>
        <v>0</v>
      </c>
      <c r="AS1052" s="592"/>
      <c r="AT1052" s="593">
        <f t="shared" si="1803"/>
        <v>0</v>
      </c>
      <c r="AU1052" s="590"/>
      <c r="AV1052" s="594">
        <f>AR1052</f>
        <v>0</v>
      </c>
      <c r="AW1052" s="592"/>
      <c r="AX1052" s="593">
        <f t="shared" si="1804"/>
        <v>0</v>
      </c>
      <c r="AY1052" s="590"/>
      <c r="AZ1052" s="594">
        <f>AV1052</f>
        <v>0</v>
      </c>
      <c r="BA1052" s="592"/>
      <c r="BB1052" s="595">
        <f t="shared" si="1805"/>
        <v>0</v>
      </c>
      <c r="BC1052" s="94"/>
      <c r="BD1052" s="596">
        <f t="shared" si="1806"/>
        <v>0</v>
      </c>
      <c r="BE1052" s="596"/>
      <c r="BF1052" s="596">
        <v>0</v>
      </c>
      <c r="BG1052" s="596"/>
      <c r="BH1052" s="596">
        <v>0</v>
      </c>
      <c r="BI1052" s="596"/>
      <c r="BJ1052" s="596"/>
      <c r="BK1052" s="596"/>
      <c r="BL1052" s="596">
        <v>0</v>
      </c>
      <c r="BM1052" s="127"/>
      <c r="BN1052" s="596"/>
    </row>
    <row r="1053" spans="1:66" s="409" customFormat="1" x14ac:dyDescent="0.2">
      <c r="A1053" s="170"/>
      <c r="B1053" s="128"/>
      <c r="C1053" s="95"/>
      <c r="D1053" s="42"/>
      <c r="E1053" s="100"/>
      <c r="F1053" s="412"/>
      <c r="G1053" s="213"/>
      <c r="H1053" s="106"/>
      <c r="I1053" s="411"/>
      <c r="J1053" s="214">
        <f t="shared" si="1793"/>
        <v>0</v>
      </c>
      <c r="K1053" s="213"/>
      <c r="L1053" s="249">
        <f t="shared" si="1794"/>
        <v>0</v>
      </c>
      <c r="M1053" s="411"/>
      <c r="N1053" s="214">
        <f t="shared" si="1795"/>
        <v>0</v>
      </c>
      <c r="O1053" s="213"/>
      <c r="P1053" s="249"/>
      <c r="Q1053" s="411"/>
      <c r="R1053" s="214">
        <f t="shared" si="1796"/>
        <v>0</v>
      </c>
      <c r="S1053" s="213"/>
      <c r="T1053" s="249">
        <f>P1053</f>
        <v>0</v>
      </c>
      <c r="U1053" s="411"/>
      <c r="V1053" s="214">
        <f t="shared" si="1797"/>
        <v>0</v>
      </c>
      <c r="W1053" s="213"/>
      <c r="X1053" s="249"/>
      <c r="Y1053" s="411"/>
      <c r="Z1053" s="214">
        <f t="shared" si="1798"/>
        <v>0</v>
      </c>
      <c r="AA1053" s="213"/>
      <c r="AB1053" s="249">
        <f>X1053</f>
        <v>0</v>
      </c>
      <c r="AC1053" s="411"/>
      <c r="AD1053" s="214">
        <f t="shared" si="1799"/>
        <v>0</v>
      </c>
      <c r="AE1053" s="213"/>
      <c r="AF1053" s="249">
        <f>AB1053</f>
        <v>0</v>
      </c>
      <c r="AG1053" s="411"/>
      <c r="AH1053" s="214">
        <f t="shared" si="1800"/>
        <v>0</v>
      </c>
      <c r="AI1053" s="213"/>
      <c r="AJ1053" s="249">
        <f>AF1053</f>
        <v>0</v>
      </c>
      <c r="AK1053" s="411"/>
      <c r="AL1053" s="214">
        <f t="shared" si="1801"/>
        <v>0</v>
      </c>
      <c r="AM1053" s="213"/>
      <c r="AN1053" s="249">
        <f>AJ1053</f>
        <v>0</v>
      </c>
      <c r="AO1053" s="411"/>
      <c r="AP1053" s="214">
        <f t="shared" si="1802"/>
        <v>0</v>
      </c>
      <c r="AQ1053" s="213"/>
      <c r="AR1053" s="249">
        <f>AN1053</f>
        <v>0</v>
      </c>
      <c r="AS1053" s="411"/>
      <c r="AT1053" s="214">
        <f t="shared" si="1803"/>
        <v>0</v>
      </c>
      <c r="AU1053" s="213"/>
      <c r="AV1053" s="249">
        <f>AR1053</f>
        <v>0</v>
      </c>
      <c r="AW1053" s="411"/>
      <c r="AX1053" s="214">
        <f t="shared" si="1804"/>
        <v>0</v>
      </c>
      <c r="AY1053" s="213"/>
      <c r="AZ1053" s="249">
        <f>AV1053</f>
        <v>0</v>
      </c>
      <c r="BA1053" s="411"/>
      <c r="BB1053" s="261">
        <f t="shared" si="1805"/>
        <v>0</v>
      </c>
      <c r="BC1053" s="94"/>
      <c r="BD1053" s="596">
        <f t="shared" si="1806"/>
        <v>0</v>
      </c>
      <c r="BE1053" s="596"/>
      <c r="BF1053" s="596">
        <v>0</v>
      </c>
      <c r="BG1053" s="596"/>
      <c r="BH1053" s="596">
        <v>0</v>
      </c>
      <c r="BI1053" s="596"/>
      <c r="BJ1053" s="596">
        <v>0</v>
      </c>
      <c r="BK1053" s="596"/>
      <c r="BL1053" s="596">
        <v>0</v>
      </c>
      <c r="BM1053" s="127"/>
      <c r="BN1053" s="596"/>
    </row>
    <row r="1054" spans="1:66" s="409" customFormat="1" x14ac:dyDescent="0.2">
      <c r="A1054" s="170"/>
      <c r="B1054" s="128"/>
      <c r="C1054" s="95"/>
      <c r="D1054" s="42"/>
      <c r="E1054" s="100"/>
      <c r="F1054" s="412"/>
      <c r="G1054" s="213"/>
      <c r="H1054" s="106"/>
      <c r="I1054" s="411"/>
      <c r="J1054" s="214">
        <f t="shared" si="1793"/>
        <v>0</v>
      </c>
      <c r="K1054" s="213"/>
      <c r="L1054" s="249">
        <f t="shared" si="1794"/>
        <v>0</v>
      </c>
      <c r="M1054" s="411"/>
      <c r="N1054" s="214">
        <f t="shared" si="1795"/>
        <v>0</v>
      </c>
      <c r="O1054" s="213"/>
      <c r="P1054" s="249"/>
      <c r="Q1054" s="411"/>
      <c r="R1054" s="214">
        <f t="shared" si="1796"/>
        <v>0</v>
      </c>
      <c r="S1054" s="213"/>
      <c r="T1054" s="249">
        <f>P1054</f>
        <v>0</v>
      </c>
      <c r="U1054" s="411"/>
      <c r="V1054" s="214">
        <f t="shared" si="1797"/>
        <v>0</v>
      </c>
      <c r="W1054" s="213"/>
      <c r="X1054" s="249"/>
      <c r="Y1054" s="411"/>
      <c r="Z1054" s="214">
        <f t="shared" si="1798"/>
        <v>0</v>
      </c>
      <c r="AA1054" s="213"/>
      <c r="AB1054" s="249">
        <f>X1054</f>
        <v>0</v>
      </c>
      <c r="AC1054" s="411"/>
      <c r="AD1054" s="214">
        <f t="shared" si="1799"/>
        <v>0</v>
      </c>
      <c r="AE1054" s="213"/>
      <c r="AF1054" s="249">
        <f>AB1054</f>
        <v>0</v>
      </c>
      <c r="AG1054" s="411"/>
      <c r="AH1054" s="214">
        <f t="shared" si="1800"/>
        <v>0</v>
      </c>
      <c r="AI1054" s="213"/>
      <c r="AJ1054" s="249">
        <f>AF1054</f>
        <v>0</v>
      </c>
      <c r="AK1054" s="411"/>
      <c r="AL1054" s="214">
        <f t="shared" si="1801"/>
        <v>0</v>
      </c>
      <c r="AM1054" s="213"/>
      <c r="AN1054" s="249">
        <f>AJ1054</f>
        <v>0</v>
      </c>
      <c r="AO1054" s="411"/>
      <c r="AP1054" s="214">
        <f t="shared" si="1802"/>
        <v>0</v>
      </c>
      <c r="AQ1054" s="213"/>
      <c r="AR1054" s="249">
        <f>AN1054</f>
        <v>0</v>
      </c>
      <c r="AS1054" s="411"/>
      <c r="AT1054" s="214">
        <f t="shared" si="1803"/>
        <v>0</v>
      </c>
      <c r="AU1054" s="213"/>
      <c r="AV1054" s="249">
        <f>AR1054</f>
        <v>0</v>
      </c>
      <c r="AW1054" s="411"/>
      <c r="AX1054" s="214">
        <f t="shared" si="1804"/>
        <v>0</v>
      </c>
      <c r="AY1054" s="213"/>
      <c r="AZ1054" s="249">
        <f>AV1054</f>
        <v>0</v>
      </c>
      <c r="BA1054" s="411"/>
      <c r="BB1054" s="261">
        <f t="shared" si="1805"/>
        <v>0</v>
      </c>
      <c r="BC1054" s="94"/>
      <c r="BD1054" s="596">
        <f t="shared" si="1806"/>
        <v>0</v>
      </c>
      <c r="BE1054" s="596"/>
      <c r="BF1054" s="596">
        <v>0</v>
      </c>
      <c r="BG1054" s="596"/>
      <c r="BH1054" s="596">
        <v>0</v>
      </c>
      <c r="BI1054" s="596"/>
      <c r="BJ1054" s="596">
        <v>0</v>
      </c>
      <c r="BK1054" s="596"/>
      <c r="BL1054" s="596">
        <v>0</v>
      </c>
      <c r="BM1054" s="127"/>
      <c r="BN1054" s="596"/>
    </row>
    <row r="1055" spans="1:66" s="409" customFormat="1" x14ac:dyDescent="0.2">
      <c r="A1055" s="170"/>
      <c r="B1055" s="128"/>
      <c r="C1055" s="95"/>
      <c r="D1055" s="42"/>
      <c r="E1055" s="100"/>
      <c r="F1055" s="412"/>
      <c r="G1055" s="213"/>
      <c r="H1055" s="106"/>
      <c r="I1055" s="411"/>
      <c r="J1055" s="214">
        <f t="shared" si="1793"/>
        <v>0</v>
      </c>
      <c r="K1055" s="213"/>
      <c r="L1055" s="249">
        <f t="shared" si="1794"/>
        <v>0</v>
      </c>
      <c r="M1055" s="411"/>
      <c r="N1055" s="214">
        <f t="shared" si="1795"/>
        <v>0</v>
      </c>
      <c r="O1055" s="213"/>
      <c r="P1055" s="249"/>
      <c r="Q1055" s="411"/>
      <c r="R1055" s="214">
        <f t="shared" si="1796"/>
        <v>0</v>
      </c>
      <c r="S1055" s="213"/>
      <c r="T1055" s="249">
        <f>P1055</f>
        <v>0</v>
      </c>
      <c r="U1055" s="411"/>
      <c r="V1055" s="214">
        <f t="shared" si="1797"/>
        <v>0</v>
      </c>
      <c r="W1055" s="213"/>
      <c r="X1055" s="249"/>
      <c r="Y1055" s="411"/>
      <c r="Z1055" s="214">
        <f t="shared" si="1798"/>
        <v>0</v>
      </c>
      <c r="AA1055" s="213"/>
      <c r="AB1055" s="249">
        <f>X1055</f>
        <v>0</v>
      </c>
      <c r="AC1055" s="411"/>
      <c r="AD1055" s="214">
        <f t="shared" si="1799"/>
        <v>0</v>
      </c>
      <c r="AE1055" s="213"/>
      <c r="AF1055" s="249">
        <f>AB1055</f>
        <v>0</v>
      </c>
      <c r="AG1055" s="411"/>
      <c r="AH1055" s="214">
        <f t="shared" si="1800"/>
        <v>0</v>
      </c>
      <c r="AI1055" s="213"/>
      <c r="AJ1055" s="249">
        <f>AF1055</f>
        <v>0</v>
      </c>
      <c r="AK1055" s="411"/>
      <c r="AL1055" s="214">
        <f t="shared" si="1801"/>
        <v>0</v>
      </c>
      <c r="AM1055" s="213"/>
      <c r="AN1055" s="249">
        <f>AJ1055</f>
        <v>0</v>
      </c>
      <c r="AO1055" s="411"/>
      <c r="AP1055" s="214">
        <f t="shared" si="1802"/>
        <v>0</v>
      </c>
      <c r="AQ1055" s="213"/>
      <c r="AR1055" s="249">
        <f>AN1055</f>
        <v>0</v>
      </c>
      <c r="AS1055" s="411"/>
      <c r="AT1055" s="214">
        <f t="shared" si="1803"/>
        <v>0</v>
      </c>
      <c r="AU1055" s="213"/>
      <c r="AV1055" s="249">
        <f>AR1055</f>
        <v>0</v>
      </c>
      <c r="AW1055" s="411"/>
      <c r="AX1055" s="214">
        <f t="shared" si="1804"/>
        <v>0</v>
      </c>
      <c r="AY1055" s="213"/>
      <c r="AZ1055" s="249">
        <f>AV1055</f>
        <v>0</v>
      </c>
      <c r="BA1055" s="411"/>
      <c r="BB1055" s="261">
        <f t="shared" si="1805"/>
        <v>0</v>
      </c>
      <c r="BC1055" s="94"/>
      <c r="BD1055" s="596">
        <f t="shared" si="1806"/>
        <v>0</v>
      </c>
      <c r="BE1055" s="596"/>
      <c r="BF1055" s="596">
        <v>0</v>
      </c>
      <c r="BG1055" s="596"/>
      <c r="BH1055" s="596">
        <v>0</v>
      </c>
      <c r="BI1055" s="596"/>
      <c r="BJ1055" s="596">
        <v>0</v>
      </c>
      <c r="BK1055" s="596"/>
      <c r="BL1055" s="596">
        <v>0</v>
      </c>
      <c r="BM1055" s="127"/>
      <c r="BN1055" s="596"/>
    </row>
    <row r="1056" spans="1:66" s="409" customFormat="1" x14ac:dyDescent="0.2">
      <c r="A1056" s="170"/>
      <c r="B1056" s="128"/>
      <c r="C1056" s="95"/>
      <c r="D1056" s="42"/>
      <c r="E1056" s="100"/>
      <c r="F1056" s="412"/>
      <c r="G1056" s="213"/>
      <c r="H1056" s="106"/>
      <c r="I1056" s="411"/>
      <c r="J1056" s="214">
        <f t="shared" si="1793"/>
        <v>0</v>
      </c>
      <c r="K1056" s="213"/>
      <c r="L1056" s="249">
        <f t="shared" si="1794"/>
        <v>0</v>
      </c>
      <c r="M1056" s="411"/>
      <c r="N1056" s="214">
        <f t="shared" si="1795"/>
        <v>0</v>
      </c>
      <c r="O1056" s="213"/>
      <c r="P1056" s="249"/>
      <c r="Q1056" s="411"/>
      <c r="R1056" s="214">
        <f t="shared" si="1796"/>
        <v>0</v>
      </c>
      <c r="S1056" s="213"/>
      <c r="T1056" s="249">
        <f>P1056</f>
        <v>0</v>
      </c>
      <c r="U1056" s="411"/>
      <c r="V1056" s="214">
        <f t="shared" si="1797"/>
        <v>0</v>
      </c>
      <c r="W1056" s="213"/>
      <c r="X1056" s="249"/>
      <c r="Y1056" s="411"/>
      <c r="Z1056" s="214">
        <f t="shared" si="1798"/>
        <v>0</v>
      </c>
      <c r="AA1056" s="213"/>
      <c r="AB1056" s="249">
        <f>X1056</f>
        <v>0</v>
      </c>
      <c r="AC1056" s="411"/>
      <c r="AD1056" s="214">
        <f t="shared" si="1799"/>
        <v>0</v>
      </c>
      <c r="AE1056" s="213"/>
      <c r="AF1056" s="249">
        <f>AB1056</f>
        <v>0</v>
      </c>
      <c r="AG1056" s="411"/>
      <c r="AH1056" s="214">
        <f t="shared" si="1800"/>
        <v>0</v>
      </c>
      <c r="AI1056" s="213"/>
      <c r="AJ1056" s="249">
        <f>AF1056</f>
        <v>0</v>
      </c>
      <c r="AK1056" s="411"/>
      <c r="AL1056" s="214">
        <f t="shared" si="1801"/>
        <v>0</v>
      </c>
      <c r="AM1056" s="213"/>
      <c r="AN1056" s="249">
        <f>AJ1056</f>
        <v>0</v>
      </c>
      <c r="AO1056" s="411"/>
      <c r="AP1056" s="214">
        <f t="shared" si="1802"/>
        <v>0</v>
      </c>
      <c r="AQ1056" s="213"/>
      <c r="AR1056" s="249">
        <f>AN1056</f>
        <v>0</v>
      </c>
      <c r="AS1056" s="411"/>
      <c r="AT1056" s="214">
        <f t="shared" si="1803"/>
        <v>0</v>
      </c>
      <c r="AU1056" s="213"/>
      <c r="AV1056" s="249">
        <f>AR1056</f>
        <v>0</v>
      </c>
      <c r="AW1056" s="411"/>
      <c r="AX1056" s="214">
        <f t="shared" si="1804"/>
        <v>0</v>
      </c>
      <c r="AY1056" s="213"/>
      <c r="AZ1056" s="249">
        <f>AV1056</f>
        <v>0</v>
      </c>
      <c r="BA1056" s="411"/>
      <c r="BB1056" s="261">
        <f t="shared" si="1805"/>
        <v>0</v>
      </c>
      <c r="BC1056" s="94"/>
      <c r="BD1056" s="596">
        <f t="shared" si="1806"/>
        <v>0</v>
      </c>
      <c r="BE1056" s="596"/>
      <c r="BF1056" s="596">
        <v>0</v>
      </c>
      <c r="BG1056" s="596"/>
      <c r="BH1056" s="596">
        <v>0</v>
      </c>
      <c r="BI1056" s="596"/>
      <c r="BJ1056" s="596">
        <v>0</v>
      </c>
      <c r="BK1056" s="596"/>
      <c r="BL1056" s="596">
        <v>0</v>
      </c>
      <c r="BM1056" s="127"/>
      <c r="BN1056" s="596"/>
    </row>
    <row r="1057" spans="1:70" s="409" customFormat="1" ht="12.75" customHeight="1" x14ac:dyDescent="0.2">
      <c r="A1057" s="170"/>
      <c r="B1057" s="128"/>
      <c r="C1057" s="96"/>
      <c r="D1057" s="43"/>
      <c r="E1057" s="101"/>
      <c r="F1057" s="102"/>
      <c r="G1057" s="215"/>
      <c r="H1057" s="103"/>
      <c r="I1057" s="104" t="s">
        <v>132</v>
      </c>
      <c r="J1057" s="469">
        <f>SUM(J1051:J1056)</f>
        <v>0</v>
      </c>
      <c r="K1057" s="215"/>
      <c r="L1057" s="103"/>
      <c r="M1057" s="104" t="s">
        <v>118</v>
      </c>
      <c r="N1057" s="214">
        <f>SUM(N1051:N1056)</f>
        <v>0</v>
      </c>
      <c r="O1057" s="215"/>
      <c r="P1057" s="103"/>
      <c r="Q1057" s="104" t="s">
        <v>119</v>
      </c>
      <c r="R1057" s="214">
        <f>SUM(R1051:R1056)</f>
        <v>0</v>
      </c>
      <c r="S1057" s="215"/>
      <c r="T1057" s="103"/>
      <c r="U1057" s="104" t="s">
        <v>120</v>
      </c>
      <c r="V1057" s="214">
        <f>SUM(V1051:V1056)</f>
        <v>0</v>
      </c>
      <c r="W1057" s="215"/>
      <c r="X1057" s="103"/>
      <c r="Y1057" s="104" t="s">
        <v>121</v>
      </c>
      <c r="Z1057" s="214">
        <f>SUM(Z1051:Z1056)</f>
        <v>0</v>
      </c>
      <c r="AA1057" s="215"/>
      <c r="AB1057" s="103"/>
      <c r="AC1057" s="104" t="s">
        <v>122</v>
      </c>
      <c r="AD1057" s="214">
        <f>SUM(AD1051:AD1056)</f>
        <v>0</v>
      </c>
      <c r="AE1057" s="215"/>
      <c r="AF1057" s="103"/>
      <c r="AG1057" s="104" t="s">
        <v>123</v>
      </c>
      <c r="AH1057" s="214">
        <f>SUM(AH1051:AH1056)</f>
        <v>0</v>
      </c>
      <c r="AI1057" s="215"/>
      <c r="AJ1057" s="103"/>
      <c r="AK1057" s="104" t="s">
        <v>124</v>
      </c>
      <c r="AL1057" s="214">
        <f>SUM(AL1051:AL1056)</f>
        <v>0</v>
      </c>
      <c r="AM1057" s="215"/>
      <c r="AN1057" s="103"/>
      <c r="AO1057" s="104" t="s">
        <v>125</v>
      </c>
      <c r="AP1057" s="214">
        <f>SUM(AP1051:AP1056)</f>
        <v>0</v>
      </c>
      <c r="AQ1057" s="215"/>
      <c r="AR1057" s="103"/>
      <c r="AS1057" s="104" t="s">
        <v>126</v>
      </c>
      <c r="AT1057" s="214">
        <f>SUM(AT1051:AT1056)</f>
        <v>0</v>
      </c>
      <c r="AU1057" s="215"/>
      <c r="AV1057" s="103"/>
      <c r="AW1057" s="104" t="s">
        <v>127</v>
      </c>
      <c r="AX1057" s="214">
        <f>SUM(AX1051:AX1056)</f>
        <v>0</v>
      </c>
      <c r="AY1057" s="215"/>
      <c r="AZ1057" s="103"/>
      <c r="BA1057" s="104" t="s">
        <v>128</v>
      </c>
      <c r="BB1057" s="261">
        <f>SUM(BB1051:BB1056)</f>
        <v>0</v>
      </c>
      <c r="BC1057" s="94"/>
      <c r="BD1057" s="93">
        <f>SUM(BD1051:BD1056)</f>
        <v>0</v>
      </c>
      <c r="BE1057" s="92"/>
      <c r="BF1057" s="93">
        <v>0</v>
      </c>
      <c r="BG1057" s="92"/>
      <c r="BH1057" s="93">
        <v>0</v>
      </c>
      <c r="BI1057" s="92"/>
      <c r="BJ1057" s="93">
        <f t="shared" ref="BJ1057" si="1808">SUM(BJ1051:BJ1056)</f>
        <v>0</v>
      </c>
      <c r="BK1057" s="92"/>
      <c r="BL1057" s="93">
        <f>SUM(BL1051:BL1056)</f>
        <v>0</v>
      </c>
      <c r="BM1057" s="127"/>
      <c r="BN1057" s="93">
        <f>SUM(BN1051:BN1056)</f>
        <v>0</v>
      </c>
    </row>
    <row r="1058" spans="1:70" s="27" customFormat="1" ht="5.0999999999999996" customHeight="1" x14ac:dyDescent="0.2">
      <c r="A1058" s="170"/>
      <c r="B1058" s="128"/>
      <c r="C1058" s="32"/>
      <c r="G1058" s="226"/>
      <c r="H1058" s="52"/>
      <c r="I1058" s="56"/>
      <c r="J1058" s="227"/>
      <c r="K1058" s="226"/>
      <c r="L1058" s="52"/>
      <c r="M1058" s="154"/>
      <c r="N1058" s="227"/>
      <c r="O1058" s="226"/>
      <c r="P1058" s="52"/>
      <c r="Q1058" s="154"/>
      <c r="R1058" s="227"/>
      <c r="S1058" s="226"/>
      <c r="T1058" s="52"/>
      <c r="U1058" s="154"/>
      <c r="V1058" s="227"/>
      <c r="W1058" s="226"/>
      <c r="X1058" s="52"/>
      <c r="Y1058" s="154"/>
      <c r="Z1058" s="227"/>
      <c r="AA1058" s="226"/>
      <c r="AB1058" s="52"/>
      <c r="AC1058" s="154"/>
      <c r="AD1058" s="227"/>
      <c r="AE1058" s="226"/>
      <c r="AF1058" s="52"/>
      <c r="AG1058" s="154"/>
      <c r="AH1058" s="227"/>
      <c r="AI1058" s="226"/>
      <c r="AJ1058" s="52"/>
      <c r="AK1058" s="154"/>
      <c r="AL1058" s="227"/>
      <c r="AM1058" s="226"/>
      <c r="AN1058" s="52"/>
      <c r="AO1058" s="154"/>
      <c r="AP1058" s="227"/>
      <c r="AQ1058" s="226"/>
      <c r="AR1058" s="52"/>
      <c r="AS1058" s="154"/>
      <c r="AT1058" s="227"/>
      <c r="AU1058" s="226"/>
      <c r="AV1058" s="52"/>
      <c r="AW1058" s="154"/>
      <c r="AX1058" s="227"/>
      <c r="AY1058" s="226"/>
      <c r="AZ1058" s="52"/>
      <c r="BA1058" s="154"/>
      <c r="BB1058" s="267"/>
      <c r="BC1058" s="34"/>
      <c r="BD1058" s="587"/>
      <c r="BE1058" s="608"/>
      <c r="BF1058" s="608"/>
      <c r="BG1058" s="608"/>
      <c r="BH1058" s="608"/>
      <c r="BI1058" s="608"/>
      <c r="BJ1058" s="608"/>
      <c r="BK1058" s="608"/>
      <c r="BL1058" s="587"/>
      <c r="BM1058" s="131"/>
      <c r="BN1058" s="608"/>
    </row>
    <row r="1059" spans="1:70" s="116" customFormat="1" ht="12.75" customHeight="1" x14ac:dyDescent="0.25">
      <c r="A1059" s="171"/>
      <c r="B1059" s="129"/>
      <c r="C1059" s="113"/>
      <c r="D1059" s="114"/>
      <c r="E1059" s="114"/>
      <c r="F1059" s="238" t="s">
        <v>244</v>
      </c>
      <c r="G1059" s="216"/>
      <c r="H1059" s="115"/>
      <c r="I1059" s="115"/>
      <c r="J1059" s="441">
        <f>SUM(J1057,J1049,J1041,J1033)</f>
        <v>1150</v>
      </c>
      <c r="K1059" s="216"/>
      <c r="L1059" s="115"/>
      <c r="M1059" s="56"/>
      <c r="N1059" s="441">
        <f>SUM(N1057,N1049,N1041,N1033)</f>
        <v>0</v>
      </c>
      <c r="O1059" s="216"/>
      <c r="P1059" s="115"/>
      <c r="Q1059" s="56"/>
      <c r="R1059" s="441">
        <f>SUM(R1057,R1049,R1041,R1033)</f>
        <v>0</v>
      </c>
      <c r="S1059" s="216"/>
      <c r="T1059" s="115"/>
      <c r="U1059" s="56"/>
      <c r="V1059" s="441">
        <f>SUM(V1057,V1049,V1041,V1033)</f>
        <v>0</v>
      </c>
      <c r="W1059" s="216"/>
      <c r="X1059" s="115"/>
      <c r="Y1059" s="56"/>
      <c r="Z1059" s="441">
        <f>SUM(Z1057,Z1049,Z1041,Z1033)</f>
        <v>0</v>
      </c>
      <c r="AA1059" s="216"/>
      <c r="AB1059" s="115"/>
      <c r="AC1059" s="56"/>
      <c r="AD1059" s="441">
        <f>SUM(AD1057,AD1049,AD1041,AD1033)</f>
        <v>0</v>
      </c>
      <c r="AE1059" s="216"/>
      <c r="AF1059" s="115"/>
      <c r="AG1059" s="56"/>
      <c r="AH1059" s="441">
        <f>SUM(AH1057,AH1049,AH1041,AH1033)</f>
        <v>0</v>
      </c>
      <c r="AI1059" s="216"/>
      <c r="AJ1059" s="115"/>
      <c r="AK1059" s="56"/>
      <c r="AL1059" s="441">
        <f>SUM(AL1057,AL1049,AL1041,AL1033)</f>
        <v>0</v>
      </c>
      <c r="AM1059" s="216"/>
      <c r="AN1059" s="115"/>
      <c r="AO1059" s="56"/>
      <c r="AP1059" s="441">
        <f>SUM(AP1057,AP1049,AP1041,AP1033)</f>
        <v>0</v>
      </c>
      <c r="AQ1059" s="216"/>
      <c r="AR1059" s="115"/>
      <c r="AS1059" s="56"/>
      <c r="AT1059" s="441">
        <f>SUM(AT1057,AT1049,AT1041,AT1033)</f>
        <v>0</v>
      </c>
      <c r="AU1059" s="216"/>
      <c r="AV1059" s="115"/>
      <c r="AW1059" s="56"/>
      <c r="AX1059" s="441">
        <f>SUM(AX1057,AX1049,AX1041,AX1033)</f>
        <v>0</v>
      </c>
      <c r="AY1059" s="216"/>
      <c r="AZ1059" s="115"/>
      <c r="BA1059" s="56"/>
      <c r="BB1059" s="441">
        <f>SUM(BB1057,BB1049,BB1041,BB1033)</f>
        <v>0</v>
      </c>
      <c r="BC1059" s="56"/>
      <c r="BD1059" s="440">
        <f>SUM(BD1057,BD1049,BD1041,BD1033)</f>
        <v>1150</v>
      </c>
      <c r="BE1059" s="440"/>
      <c r="BF1059" s="440">
        <f t="shared" ref="BF1059:BJ1059" si="1809">SUM(BF1057,BF1049,BF1041,BF1033)</f>
        <v>450</v>
      </c>
      <c r="BG1059" s="440"/>
      <c r="BH1059" s="440">
        <f t="shared" si="1809"/>
        <v>0</v>
      </c>
      <c r="BI1059" s="440"/>
      <c r="BJ1059" s="440">
        <f t="shared" si="1809"/>
        <v>450</v>
      </c>
      <c r="BK1059" s="440"/>
      <c r="BL1059" s="440">
        <f>SUM(BL1057,BL1049,BL1041,BL1033)</f>
        <v>1150</v>
      </c>
      <c r="BM1059" s="130"/>
      <c r="BN1059" s="440">
        <f>SUM(BN1057,BN1049,BN1041,BN1033)</f>
        <v>612.5</v>
      </c>
    </row>
    <row r="1060" spans="1:70" s="116" customFormat="1" ht="5.0999999999999996" customHeight="1" x14ac:dyDescent="0.25">
      <c r="A1060" s="171"/>
      <c r="B1060" s="129"/>
      <c r="C1060" s="113"/>
      <c r="D1060" s="114"/>
      <c r="E1060" s="114"/>
      <c r="F1060" s="114"/>
      <c r="G1060" s="216"/>
      <c r="H1060" s="115"/>
      <c r="I1060" s="115"/>
      <c r="J1060" s="441"/>
      <c r="K1060" s="216"/>
      <c r="L1060" s="115"/>
      <c r="M1060" s="56"/>
      <c r="N1060" s="441"/>
      <c r="O1060" s="216"/>
      <c r="P1060" s="115"/>
      <c r="Q1060" s="56"/>
      <c r="R1060" s="441"/>
      <c r="S1060" s="216"/>
      <c r="T1060" s="115"/>
      <c r="U1060" s="56"/>
      <c r="V1060" s="441"/>
      <c r="W1060" s="216"/>
      <c r="X1060" s="115"/>
      <c r="Y1060" s="56"/>
      <c r="Z1060" s="441"/>
      <c r="AA1060" s="216"/>
      <c r="AB1060" s="115"/>
      <c r="AC1060" s="56"/>
      <c r="AD1060" s="441"/>
      <c r="AE1060" s="216"/>
      <c r="AF1060" s="115"/>
      <c r="AG1060" s="56"/>
      <c r="AH1060" s="441"/>
      <c r="AI1060" s="216"/>
      <c r="AJ1060" s="115"/>
      <c r="AK1060" s="56"/>
      <c r="AL1060" s="217"/>
      <c r="AM1060" s="216"/>
      <c r="AN1060" s="115"/>
      <c r="AO1060" s="56"/>
      <c r="AP1060" s="441"/>
      <c r="AQ1060" s="216"/>
      <c r="AR1060" s="115"/>
      <c r="AS1060" s="56"/>
      <c r="AT1060" s="441"/>
      <c r="AU1060" s="216"/>
      <c r="AV1060" s="115"/>
      <c r="AW1060" s="56"/>
      <c r="AX1060" s="441"/>
      <c r="AY1060" s="216"/>
      <c r="AZ1060" s="115"/>
      <c r="BA1060" s="56"/>
      <c r="BB1060" s="441"/>
      <c r="BC1060" s="56"/>
      <c r="BD1060" s="440"/>
      <c r="BE1060" s="117"/>
      <c r="BF1060" s="172"/>
      <c r="BG1060" s="117"/>
      <c r="BH1060" s="172"/>
      <c r="BI1060" s="117"/>
      <c r="BJ1060" s="440"/>
      <c r="BK1060" s="117"/>
      <c r="BL1060" s="440"/>
      <c r="BM1060" s="130"/>
      <c r="BN1060" s="172"/>
    </row>
    <row r="1061" spans="1:70" s="409" customFormat="1" x14ac:dyDescent="0.2">
      <c r="A1061" s="170"/>
      <c r="B1061" s="128"/>
      <c r="C1061" s="577">
        <f>'General Fund Budget Summary'!A231</f>
        <v>68600</v>
      </c>
      <c r="D1061" s="600" t="str">
        <f>'General Fund Budget Summary'!B231</f>
        <v>Wetland Mitigation/Gulch</v>
      </c>
      <c r="E1061" s="601"/>
      <c r="F1061" s="612"/>
      <c r="G1061" s="603"/>
      <c r="H1061" s="604"/>
      <c r="I1061" s="605"/>
      <c r="J1061" s="606"/>
      <c r="K1061" s="603"/>
      <c r="L1061" s="604"/>
      <c r="M1061" s="605"/>
      <c r="N1061" s="606"/>
      <c r="O1061" s="603"/>
      <c r="P1061" s="604"/>
      <c r="Q1061" s="605"/>
      <c r="R1061" s="606"/>
      <c r="S1061" s="603"/>
      <c r="T1061" s="604"/>
      <c r="U1061" s="605"/>
      <c r="V1061" s="606"/>
      <c r="W1061" s="603"/>
      <c r="X1061" s="604"/>
      <c r="Y1061" s="605"/>
      <c r="Z1061" s="606"/>
      <c r="AA1061" s="603"/>
      <c r="AB1061" s="604"/>
      <c r="AC1061" s="605"/>
      <c r="AD1061" s="606"/>
      <c r="AE1061" s="603"/>
      <c r="AF1061" s="604"/>
      <c r="AG1061" s="605"/>
      <c r="AH1061" s="606"/>
      <c r="AI1061" s="603"/>
      <c r="AJ1061" s="604"/>
      <c r="AK1061" s="605"/>
      <c r="AL1061" s="606"/>
      <c r="AM1061" s="603"/>
      <c r="AN1061" s="604"/>
      <c r="AO1061" s="605"/>
      <c r="AP1061" s="606"/>
      <c r="AQ1061" s="603"/>
      <c r="AR1061" s="604"/>
      <c r="AS1061" s="605"/>
      <c r="AT1061" s="606"/>
      <c r="AU1061" s="603"/>
      <c r="AV1061" s="604"/>
      <c r="AW1061" s="605"/>
      <c r="AX1061" s="606"/>
      <c r="AY1061" s="603"/>
      <c r="AZ1061" s="604"/>
      <c r="BA1061" s="605"/>
      <c r="BB1061" s="607"/>
      <c r="BC1061" s="34"/>
      <c r="BD1061" s="608"/>
      <c r="BE1061" s="608"/>
      <c r="BF1061" s="608"/>
      <c r="BG1061" s="608"/>
      <c r="BH1061" s="608"/>
      <c r="BI1061" s="608"/>
      <c r="BJ1061" s="608"/>
      <c r="BK1061" s="608"/>
      <c r="BL1061" s="608"/>
      <c r="BM1061" s="131"/>
      <c r="BN1061" s="608"/>
    </row>
    <row r="1062" spans="1:70" s="27" customFormat="1" ht="5.0999999999999996" customHeight="1" x14ac:dyDescent="0.2">
      <c r="A1062" s="170"/>
      <c r="B1062" s="128"/>
      <c r="C1062" s="32"/>
      <c r="D1062" s="609"/>
      <c r="E1062" s="610"/>
      <c r="G1062" s="226"/>
      <c r="H1062" s="52"/>
      <c r="J1062" s="227"/>
      <c r="K1062" s="226"/>
      <c r="L1062" s="52"/>
      <c r="M1062" s="154"/>
      <c r="N1062" s="227"/>
      <c r="O1062" s="226"/>
      <c r="P1062" s="52"/>
      <c r="Q1062" s="154"/>
      <c r="R1062" s="227"/>
      <c r="S1062" s="226"/>
      <c r="T1062" s="52"/>
      <c r="U1062" s="154"/>
      <c r="V1062" s="227"/>
      <c r="W1062" s="226"/>
      <c r="X1062" s="52"/>
      <c r="Y1062" s="154"/>
      <c r="Z1062" s="227"/>
      <c r="AA1062" s="226"/>
      <c r="AB1062" s="52"/>
      <c r="AC1062" s="154"/>
      <c r="AD1062" s="227"/>
      <c r="AE1062" s="226"/>
      <c r="AF1062" s="52"/>
      <c r="AG1062" s="154"/>
      <c r="AH1062" s="227"/>
      <c r="AI1062" s="226"/>
      <c r="AJ1062" s="52"/>
      <c r="AK1062" s="154"/>
      <c r="AL1062" s="227"/>
      <c r="AM1062" s="226"/>
      <c r="AN1062" s="52"/>
      <c r="AO1062" s="154"/>
      <c r="AP1062" s="227"/>
      <c r="AQ1062" s="226"/>
      <c r="AR1062" s="52"/>
      <c r="AS1062" s="154"/>
      <c r="AT1062" s="227"/>
      <c r="AU1062" s="226"/>
      <c r="AV1062" s="52"/>
      <c r="AW1062" s="154"/>
      <c r="AX1062" s="227"/>
      <c r="AY1062" s="226"/>
      <c r="AZ1062" s="52"/>
      <c r="BA1062" s="154"/>
      <c r="BB1062" s="267"/>
      <c r="BC1062" s="34"/>
      <c r="BD1062" s="608"/>
      <c r="BE1062" s="608"/>
      <c r="BF1062" s="608"/>
      <c r="BG1062" s="608"/>
      <c r="BH1062" s="608"/>
      <c r="BI1062" s="608"/>
      <c r="BJ1062" s="608"/>
      <c r="BK1062" s="608"/>
      <c r="BL1062" s="608"/>
      <c r="BM1062" s="131"/>
      <c r="BN1062" s="608"/>
    </row>
    <row r="1063" spans="1:70" s="409" customFormat="1" x14ac:dyDescent="0.2">
      <c r="A1063" s="170"/>
      <c r="B1063" s="128"/>
      <c r="C1063" s="614">
        <f>'General Fund Budget Summary'!A231</f>
        <v>68600</v>
      </c>
      <c r="D1063" s="614"/>
      <c r="E1063" s="614" t="str">
        <f>'General Fund Budget Summary'!B231</f>
        <v>Wetland Mitigation/Gulch</v>
      </c>
      <c r="F1063" s="616"/>
      <c r="G1063" s="617">
        <v>1</v>
      </c>
      <c r="H1063" s="105"/>
      <c r="I1063" s="618"/>
      <c r="J1063" s="619">
        <f>I1062*G1063</f>
        <v>0</v>
      </c>
      <c r="K1063" s="617"/>
      <c r="L1063" s="248">
        <f t="shared" ref="L1063:L1068" si="1810">H1063</f>
        <v>0</v>
      </c>
      <c r="M1063" s="410"/>
      <c r="N1063" s="212">
        <f>M1063*K1063</f>
        <v>0</v>
      </c>
      <c r="O1063" s="211"/>
      <c r="P1063" s="248"/>
      <c r="Q1063" s="410"/>
      <c r="R1063" s="212">
        <f>Q1063*O1063</f>
        <v>0</v>
      </c>
      <c r="S1063" s="211"/>
      <c r="T1063" s="248">
        <f>P1063</f>
        <v>0</v>
      </c>
      <c r="U1063" s="410"/>
      <c r="V1063" s="212">
        <f>U1063*S1063</f>
        <v>0</v>
      </c>
      <c r="W1063" s="211"/>
      <c r="X1063" s="248"/>
      <c r="Y1063" s="410"/>
      <c r="Z1063" s="212">
        <f>Y1063*W1063</f>
        <v>0</v>
      </c>
      <c r="AA1063" s="211"/>
      <c r="AB1063" s="248">
        <f>X1063</f>
        <v>0</v>
      </c>
      <c r="AC1063" s="410"/>
      <c r="AD1063" s="212">
        <f>AC1063*AA1063</f>
        <v>0</v>
      </c>
      <c r="AE1063" s="211"/>
      <c r="AF1063" s="248">
        <f>AB1063</f>
        <v>0</v>
      </c>
      <c r="AG1063" s="410"/>
      <c r="AH1063" s="212">
        <f>AG1063*AE1063</f>
        <v>0</v>
      </c>
      <c r="AI1063" s="211"/>
      <c r="AJ1063" s="248">
        <f>AF1063</f>
        <v>0</v>
      </c>
      <c r="AK1063" s="410"/>
      <c r="AL1063" s="212">
        <f>AK1063*AI1063</f>
        <v>0</v>
      </c>
      <c r="AM1063" s="211"/>
      <c r="AN1063" s="248">
        <f>AJ1063</f>
        <v>0</v>
      </c>
      <c r="AO1063" s="410"/>
      <c r="AP1063" s="212">
        <f>AO1063*AM1063</f>
        <v>0</v>
      </c>
      <c r="AQ1063" s="211"/>
      <c r="AR1063" s="248">
        <f>AN1063</f>
        <v>0</v>
      </c>
      <c r="AS1063" s="410"/>
      <c r="AT1063" s="212">
        <f>AS1063*AQ1063</f>
        <v>0</v>
      </c>
      <c r="AU1063" s="211"/>
      <c r="AV1063" s="248">
        <f>AR1063</f>
        <v>0</v>
      </c>
      <c r="AW1063" s="410"/>
      <c r="AX1063" s="212">
        <f>AW1063*AU1063</f>
        <v>0</v>
      </c>
      <c r="AY1063" s="211"/>
      <c r="AZ1063" s="248">
        <f>AV1063</f>
        <v>0</v>
      </c>
      <c r="BA1063" s="618"/>
      <c r="BB1063" s="620">
        <f>BA1063*AY1063</f>
        <v>0</v>
      </c>
      <c r="BC1063" s="34"/>
      <c r="BD1063" s="621">
        <f>SUM(BB1063,AX1063,AT1063,AP1063,AL1063,AH1063,AD1063,Z1063,R1063,N1063,J1063,V1063,)</f>
        <v>0</v>
      </c>
      <c r="BE1063" s="608"/>
      <c r="BF1063" s="621">
        <v>0</v>
      </c>
      <c r="BG1063" s="608"/>
      <c r="BH1063" s="621">
        <v>0</v>
      </c>
      <c r="BI1063" s="608"/>
      <c r="BJ1063" s="621">
        <v>0</v>
      </c>
      <c r="BK1063" s="608"/>
      <c r="BL1063" s="621">
        <v>0</v>
      </c>
      <c r="BM1063" s="131"/>
      <c r="BN1063" s="621">
        <v>0</v>
      </c>
    </row>
    <row r="1064" spans="1:70" s="409" customFormat="1" x14ac:dyDescent="0.2">
      <c r="A1064" s="170"/>
      <c r="B1064" s="128"/>
      <c r="C1064" s="41"/>
      <c r="D1064" s="42"/>
      <c r="E1064" s="461"/>
      <c r="F1064" s="616"/>
      <c r="G1064" s="617"/>
      <c r="H1064" s="591"/>
      <c r="I1064" s="618"/>
      <c r="J1064" s="619">
        <f>I1063*G1064</f>
        <v>0</v>
      </c>
      <c r="K1064" s="617"/>
      <c r="L1064" s="594">
        <f t="shared" si="1810"/>
        <v>0</v>
      </c>
      <c r="M1064" s="592"/>
      <c r="N1064" s="593">
        <f>M1064*K1064</f>
        <v>0</v>
      </c>
      <c r="O1064" s="590"/>
      <c r="P1064" s="594"/>
      <c r="Q1064" s="592"/>
      <c r="R1064" s="593">
        <f>Q1064*O1064</f>
        <v>0</v>
      </c>
      <c r="S1064" s="590"/>
      <c r="T1064" s="594">
        <f>P1064</f>
        <v>0</v>
      </c>
      <c r="U1064" s="592"/>
      <c r="V1064" s="593">
        <f>U1064*S1064</f>
        <v>0</v>
      </c>
      <c r="W1064" s="590"/>
      <c r="X1064" s="594"/>
      <c r="Y1064" s="592"/>
      <c r="Z1064" s="593">
        <f>Y1064*W1064</f>
        <v>0</v>
      </c>
      <c r="AA1064" s="590"/>
      <c r="AB1064" s="594">
        <f>X1064</f>
        <v>0</v>
      </c>
      <c r="AC1064" s="592"/>
      <c r="AD1064" s="593">
        <f>AC1064*AA1064</f>
        <v>0</v>
      </c>
      <c r="AE1064" s="590"/>
      <c r="AF1064" s="594">
        <f>AB1064</f>
        <v>0</v>
      </c>
      <c r="AG1064" s="592"/>
      <c r="AH1064" s="593">
        <f>AG1064*AE1064</f>
        <v>0</v>
      </c>
      <c r="AI1064" s="590"/>
      <c r="AJ1064" s="594">
        <f>AF1064</f>
        <v>0</v>
      </c>
      <c r="AK1064" s="592"/>
      <c r="AL1064" s="593">
        <f>AK1064*AI1064</f>
        <v>0</v>
      </c>
      <c r="AM1064" s="590"/>
      <c r="AN1064" s="594">
        <f>AJ1064</f>
        <v>0</v>
      </c>
      <c r="AO1064" s="592"/>
      <c r="AP1064" s="593">
        <f>AO1064*AM1064</f>
        <v>0</v>
      </c>
      <c r="AQ1064" s="590"/>
      <c r="AR1064" s="594">
        <f>AN1064</f>
        <v>0</v>
      </c>
      <c r="AS1064" s="592"/>
      <c r="AT1064" s="593">
        <f>AS1064*AQ1064</f>
        <v>0</v>
      </c>
      <c r="AU1064" s="590"/>
      <c r="AV1064" s="594">
        <f>AR1064</f>
        <v>0</v>
      </c>
      <c r="AW1064" s="592"/>
      <c r="AX1064" s="593">
        <f>AW1064*AU1064</f>
        <v>0</v>
      </c>
      <c r="AY1064" s="590"/>
      <c r="AZ1064" s="594">
        <f>AV1064</f>
        <v>0</v>
      </c>
      <c r="BA1064" s="618"/>
      <c r="BB1064" s="620">
        <f>BA1064*AY1064</f>
        <v>0</v>
      </c>
      <c r="BC1064" s="34"/>
      <c r="BD1064" s="622">
        <f>SUM(BB1064,AX1064,AT1064,AP1064,AL1064,AH1064,AD1064,Z1064,R1064,N1064,J1064,V1064,)</f>
        <v>0</v>
      </c>
      <c r="BE1064" s="623"/>
      <c r="BF1064" s="622">
        <v>0</v>
      </c>
      <c r="BG1064" s="623"/>
      <c r="BH1064" s="622">
        <v>0</v>
      </c>
      <c r="BI1064" s="623"/>
      <c r="BJ1064" s="622">
        <v>0</v>
      </c>
      <c r="BK1064" s="623"/>
      <c r="BL1064" s="622">
        <v>0</v>
      </c>
      <c r="BM1064" s="131"/>
      <c r="BN1064" s="622"/>
    </row>
    <row r="1065" spans="1:70" s="409" customFormat="1" x14ac:dyDescent="0.2">
      <c r="A1065" s="170"/>
      <c r="B1065" s="128"/>
      <c r="C1065" s="41"/>
      <c r="D1065" s="42"/>
      <c r="E1065" s="42"/>
      <c r="F1065" s="616"/>
      <c r="G1065" s="617"/>
      <c r="H1065" s="106"/>
      <c r="I1065" s="618"/>
      <c r="J1065" s="619">
        <f>I1064*G1065</f>
        <v>0</v>
      </c>
      <c r="K1065" s="617"/>
      <c r="L1065" s="249">
        <f t="shared" si="1810"/>
        <v>0</v>
      </c>
      <c r="M1065" s="411"/>
      <c r="N1065" s="214">
        <f>M1065*K1065</f>
        <v>0</v>
      </c>
      <c r="O1065" s="213"/>
      <c r="P1065" s="249"/>
      <c r="Q1065" s="411"/>
      <c r="R1065" s="214">
        <f>Q1065*O1065</f>
        <v>0</v>
      </c>
      <c r="S1065" s="213"/>
      <c r="T1065" s="249">
        <f>P1065</f>
        <v>0</v>
      </c>
      <c r="U1065" s="411"/>
      <c r="V1065" s="214">
        <f>U1065*S1065</f>
        <v>0</v>
      </c>
      <c r="W1065" s="213"/>
      <c r="X1065" s="249"/>
      <c r="Y1065" s="411"/>
      <c r="Z1065" s="214">
        <f>Y1065*W1065</f>
        <v>0</v>
      </c>
      <c r="AA1065" s="213"/>
      <c r="AB1065" s="249">
        <f>X1065</f>
        <v>0</v>
      </c>
      <c r="AC1065" s="411"/>
      <c r="AD1065" s="214">
        <f>AC1065*AA1065</f>
        <v>0</v>
      </c>
      <c r="AE1065" s="213"/>
      <c r="AF1065" s="249">
        <f>AB1065</f>
        <v>0</v>
      </c>
      <c r="AG1065" s="411"/>
      <c r="AH1065" s="214">
        <f>AG1065*AE1065</f>
        <v>0</v>
      </c>
      <c r="AI1065" s="213"/>
      <c r="AJ1065" s="249">
        <f>AF1065</f>
        <v>0</v>
      </c>
      <c r="AK1065" s="411"/>
      <c r="AL1065" s="214">
        <f>AK1065*AI1065</f>
        <v>0</v>
      </c>
      <c r="AM1065" s="213"/>
      <c r="AN1065" s="249">
        <f>AJ1065</f>
        <v>0</v>
      </c>
      <c r="AO1065" s="411"/>
      <c r="AP1065" s="214">
        <f>AO1065*AM1065</f>
        <v>0</v>
      </c>
      <c r="AQ1065" s="213"/>
      <c r="AR1065" s="249">
        <f>AN1065</f>
        <v>0</v>
      </c>
      <c r="AS1065" s="411"/>
      <c r="AT1065" s="214">
        <f>AS1065*AQ1065</f>
        <v>0</v>
      </c>
      <c r="AU1065" s="213"/>
      <c r="AV1065" s="249">
        <f>AR1065</f>
        <v>0</v>
      </c>
      <c r="AW1065" s="411"/>
      <c r="AX1065" s="214">
        <f>AW1065*AU1065</f>
        <v>0</v>
      </c>
      <c r="AY1065" s="213"/>
      <c r="AZ1065" s="249">
        <f>AV1065</f>
        <v>0</v>
      </c>
      <c r="BA1065" s="618"/>
      <c r="BB1065" s="620">
        <f>BA1065*AY1065</f>
        <v>0</v>
      </c>
      <c r="BC1065" s="34"/>
      <c r="BD1065" s="622">
        <f>SUM(BB1065,AX1065,AT1065,AP1065,AL1065,AH1065,AD1065,Z1065,R1065,N1065,J1065,V1065,)</f>
        <v>0</v>
      </c>
      <c r="BE1065" s="623"/>
      <c r="BF1065" s="622">
        <v>0</v>
      </c>
      <c r="BG1065" s="623"/>
      <c r="BH1065" s="622">
        <v>0</v>
      </c>
      <c r="BI1065" s="623"/>
      <c r="BJ1065" s="622">
        <v>0</v>
      </c>
      <c r="BK1065" s="623"/>
      <c r="BL1065" s="622">
        <v>0</v>
      </c>
      <c r="BM1065" s="131"/>
      <c r="BN1065" s="622"/>
    </row>
    <row r="1066" spans="1:70" s="409" customFormat="1" x14ac:dyDescent="0.2">
      <c r="A1066" s="170"/>
      <c r="B1066" s="128"/>
      <c r="C1066" s="41"/>
      <c r="D1066" s="42"/>
      <c r="E1066" s="42"/>
      <c r="F1066" s="616"/>
      <c r="G1066" s="617"/>
      <c r="H1066" s="106"/>
      <c r="I1066" s="618"/>
      <c r="J1066" s="619">
        <f>G1066*I1065</f>
        <v>0</v>
      </c>
      <c r="K1066" s="617"/>
      <c r="L1066" s="249">
        <f t="shared" si="1810"/>
        <v>0</v>
      </c>
      <c r="M1066" s="411"/>
      <c r="N1066" s="214">
        <f>M1066*K1066</f>
        <v>0</v>
      </c>
      <c r="O1066" s="213"/>
      <c r="P1066" s="249"/>
      <c r="Q1066" s="411"/>
      <c r="R1066" s="214">
        <f>Q1066*O1066</f>
        <v>0</v>
      </c>
      <c r="S1066" s="213"/>
      <c r="T1066" s="249">
        <f>P1066</f>
        <v>0</v>
      </c>
      <c r="U1066" s="411"/>
      <c r="V1066" s="214">
        <f>U1066*S1066</f>
        <v>0</v>
      </c>
      <c r="W1066" s="213"/>
      <c r="X1066" s="249"/>
      <c r="Y1066" s="411"/>
      <c r="Z1066" s="214">
        <f>Y1066*W1066</f>
        <v>0</v>
      </c>
      <c r="AA1066" s="213"/>
      <c r="AB1066" s="249">
        <f>X1066</f>
        <v>0</v>
      </c>
      <c r="AC1066" s="411"/>
      <c r="AD1066" s="214">
        <f>AC1066*AA1066</f>
        <v>0</v>
      </c>
      <c r="AE1066" s="213"/>
      <c r="AF1066" s="249">
        <f>AB1066</f>
        <v>0</v>
      </c>
      <c r="AG1066" s="411"/>
      <c r="AH1066" s="214">
        <f>AG1066*AE1066</f>
        <v>0</v>
      </c>
      <c r="AI1066" s="213"/>
      <c r="AJ1066" s="249">
        <f>AF1066</f>
        <v>0</v>
      </c>
      <c r="AK1066" s="411"/>
      <c r="AL1066" s="214">
        <f>AK1066*AI1066</f>
        <v>0</v>
      </c>
      <c r="AM1066" s="213"/>
      <c r="AN1066" s="249">
        <f>AJ1066</f>
        <v>0</v>
      </c>
      <c r="AO1066" s="411"/>
      <c r="AP1066" s="214">
        <f>AO1066*AM1066</f>
        <v>0</v>
      </c>
      <c r="AQ1066" s="213"/>
      <c r="AR1066" s="249">
        <f>AN1066</f>
        <v>0</v>
      </c>
      <c r="AS1066" s="411"/>
      <c r="AT1066" s="214">
        <f>AS1066*AQ1066</f>
        <v>0</v>
      </c>
      <c r="AU1066" s="213"/>
      <c r="AV1066" s="249">
        <f>AR1066</f>
        <v>0</v>
      </c>
      <c r="AW1066" s="411"/>
      <c r="AX1066" s="214">
        <f>AW1066*AU1066</f>
        <v>0</v>
      </c>
      <c r="AY1066" s="213"/>
      <c r="AZ1066" s="249">
        <f>AV1066</f>
        <v>0</v>
      </c>
      <c r="BA1066" s="618"/>
      <c r="BB1066" s="620">
        <f>AY1066*BA1066</f>
        <v>0</v>
      </c>
      <c r="BC1066" s="34"/>
      <c r="BD1066" s="622">
        <f>SUM(BB1066,AX1066,AT1066,AP1066,AL1066,AH1066,AD1066,Z1066,R1066,N1066,J1066,V1066,)</f>
        <v>0</v>
      </c>
      <c r="BE1066" s="623"/>
      <c r="BF1066" s="622">
        <v>0</v>
      </c>
      <c r="BG1066" s="623"/>
      <c r="BH1066" s="622">
        <v>0</v>
      </c>
      <c r="BI1066" s="623"/>
      <c r="BJ1066" s="622">
        <v>0</v>
      </c>
      <c r="BK1066" s="623"/>
      <c r="BL1066" s="622">
        <v>0</v>
      </c>
      <c r="BM1066" s="131"/>
      <c r="BN1066" s="622"/>
    </row>
    <row r="1067" spans="1:70" s="409" customFormat="1" x14ac:dyDescent="0.2">
      <c r="A1067" s="170"/>
      <c r="B1067" s="128"/>
      <c r="C1067" s="48"/>
      <c r="D1067" s="43"/>
      <c r="E1067" s="43"/>
      <c r="F1067" s="102"/>
      <c r="G1067" s="215"/>
      <c r="H1067" s="103"/>
      <c r="I1067" s="104" t="s">
        <v>132</v>
      </c>
      <c r="J1067" s="634">
        <f>SUM(J1063:J1066)</f>
        <v>0</v>
      </c>
      <c r="K1067" s="581"/>
      <c r="L1067" s="249">
        <f t="shared" si="1810"/>
        <v>0</v>
      </c>
      <c r="M1067" s="104" t="s">
        <v>118</v>
      </c>
      <c r="N1067" s="619">
        <f>SUM(N1063:N1066)</f>
        <v>0</v>
      </c>
      <c r="O1067" s="581"/>
      <c r="P1067" s="582"/>
      <c r="Q1067" s="625" t="s">
        <v>119</v>
      </c>
      <c r="R1067" s="619">
        <f>SUM(R1063:R1066)</f>
        <v>0</v>
      </c>
      <c r="S1067" s="581"/>
      <c r="T1067" s="582"/>
      <c r="U1067" s="625" t="s">
        <v>120</v>
      </c>
      <c r="V1067" s="619">
        <f>SUM(V1063:V1066)</f>
        <v>0</v>
      </c>
      <c r="W1067" s="581"/>
      <c r="X1067" s="582"/>
      <c r="Y1067" s="625" t="s">
        <v>121</v>
      </c>
      <c r="Z1067" s="619">
        <f>SUM(Z1063:Z1066)</f>
        <v>0</v>
      </c>
      <c r="AA1067" s="581"/>
      <c r="AB1067" s="582"/>
      <c r="AC1067" s="625" t="s">
        <v>122</v>
      </c>
      <c r="AD1067" s="619">
        <f>SUM(AD1063:AD1066)</f>
        <v>0</v>
      </c>
      <c r="AE1067" s="581"/>
      <c r="AF1067" s="582"/>
      <c r="AG1067" s="625" t="s">
        <v>123</v>
      </c>
      <c r="AH1067" s="619">
        <f>SUM(AH1063:AH1066)</f>
        <v>0</v>
      </c>
      <c r="AI1067" s="581"/>
      <c r="AJ1067" s="582"/>
      <c r="AK1067" s="625" t="s">
        <v>124</v>
      </c>
      <c r="AL1067" s="619">
        <f>SUM(AL1063:AL1066)</f>
        <v>0</v>
      </c>
      <c r="AM1067" s="581"/>
      <c r="AN1067" s="582"/>
      <c r="AO1067" s="625" t="s">
        <v>125</v>
      </c>
      <c r="AP1067" s="619">
        <f>SUM(AP1063:AP1066)</f>
        <v>0</v>
      </c>
      <c r="AQ1067" s="581"/>
      <c r="AR1067" s="582"/>
      <c r="AS1067" s="625" t="s">
        <v>126</v>
      </c>
      <c r="AT1067" s="619">
        <f>SUM(AT1063:AT1066)</f>
        <v>0</v>
      </c>
      <c r="AU1067" s="581"/>
      <c r="AV1067" s="582"/>
      <c r="AW1067" s="625" t="s">
        <v>127</v>
      </c>
      <c r="AX1067" s="619">
        <f>SUM(AX1063:AX1066)</f>
        <v>0</v>
      </c>
      <c r="AY1067" s="581"/>
      <c r="AZ1067" s="582"/>
      <c r="BA1067" s="625" t="s">
        <v>128</v>
      </c>
      <c r="BB1067" s="620">
        <f>SUM(BB1063:BB1066)</f>
        <v>0</v>
      </c>
      <c r="BC1067" s="34"/>
      <c r="BD1067" s="57">
        <f>SUM(BD1063:BD1066)</f>
        <v>0</v>
      </c>
      <c r="BE1067" s="608"/>
      <c r="BF1067" s="626">
        <v>0</v>
      </c>
      <c r="BG1067" s="608"/>
      <c r="BH1067" s="626">
        <v>0</v>
      </c>
      <c r="BI1067" s="608"/>
      <c r="BJ1067" s="57">
        <v>0</v>
      </c>
      <c r="BK1067" s="608"/>
      <c r="BL1067" s="57">
        <v>0</v>
      </c>
      <c r="BM1067" s="131"/>
      <c r="BN1067" s="57">
        <f>SUM(BN1063:BN1066)</f>
        <v>0</v>
      </c>
    </row>
    <row r="1068" spans="1:70" s="27" customFormat="1" ht="5.0999999999999996" customHeight="1" x14ac:dyDescent="0.25">
      <c r="A1068" s="170"/>
      <c r="B1068" s="128"/>
      <c r="C1068" s="32"/>
      <c r="F1068" s="238"/>
      <c r="G1068" s="226"/>
      <c r="H1068" s="52"/>
      <c r="I1068" s="56"/>
      <c r="J1068" s="227"/>
      <c r="K1068" s="226"/>
      <c r="L1068" s="249">
        <f t="shared" si="1810"/>
        <v>0</v>
      </c>
      <c r="M1068" s="154"/>
      <c r="N1068" s="227"/>
      <c r="O1068" s="226"/>
      <c r="P1068" s="52"/>
      <c r="Q1068" s="154"/>
      <c r="R1068" s="227"/>
      <c r="S1068" s="226"/>
      <c r="T1068" s="52"/>
      <c r="U1068" s="154"/>
      <c r="V1068" s="227"/>
      <c r="W1068" s="226"/>
      <c r="X1068" s="52"/>
      <c r="Y1068" s="154"/>
      <c r="Z1068" s="227"/>
      <c r="AA1068" s="226"/>
      <c r="AB1068" s="52"/>
      <c r="AC1068" s="154"/>
      <c r="AD1068" s="227"/>
      <c r="AE1068" s="226"/>
      <c r="AF1068" s="52"/>
      <c r="AG1068" s="154"/>
      <c r="AH1068" s="227"/>
      <c r="AI1068" s="226"/>
      <c r="AJ1068" s="52"/>
      <c r="AK1068" s="154"/>
      <c r="AL1068" s="227"/>
      <c r="AM1068" s="226"/>
      <c r="AN1068" s="52"/>
      <c r="AO1068" s="154"/>
      <c r="AP1068" s="227"/>
      <c r="AQ1068" s="226"/>
      <c r="AR1068" s="52"/>
      <c r="AS1068" s="154"/>
      <c r="AT1068" s="227"/>
      <c r="AU1068" s="226"/>
      <c r="AV1068" s="52"/>
      <c r="AW1068" s="154"/>
      <c r="AX1068" s="227"/>
      <c r="AY1068" s="226"/>
      <c r="AZ1068" s="52"/>
      <c r="BA1068" s="154"/>
      <c r="BB1068" s="267"/>
      <c r="BC1068" s="34"/>
      <c r="BD1068" s="608"/>
      <c r="BE1068" s="608"/>
      <c r="BF1068" s="608"/>
      <c r="BG1068" s="608"/>
      <c r="BH1068" s="608"/>
      <c r="BI1068" s="608"/>
      <c r="BJ1068" s="608"/>
      <c r="BK1068" s="608"/>
      <c r="BL1068" s="608"/>
      <c r="BM1068" s="131"/>
      <c r="BN1068" s="608"/>
    </row>
    <row r="1069" spans="1:70" s="116" customFormat="1" ht="12.75" customHeight="1" x14ac:dyDescent="0.25">
      <c r="A1069" s="171"/>
      <c r="B1069" s="129"/>
      <c r="C1069" s="113"/>
      <c r="D1069" s="27"/>
      <c r="E1069" s="114"/>
      <c r="F1069" s="238" t="s">
        <v>245</v>
      </c>
      <c r="G1069" s="216"/>
      <c r="H1069" s="115"/>
      <c r="I1069" s="115"/>
      <c r="J1069" s="441">
        <f>J1067</f>
        <v>0</v>
      </c>
      <c r="K1069" s="216"/>
      <c r="L1069" s="115"/>
      <c r="M1069" s="56"/>
      <c r="N1069" s="441">
        <f>N1067</f>
        <v>0</v>
      </c>
      <c r="O1069" s="216"/>
      <c r="P1069" s="115"/>
      <c r="Q1069" s="56"/>
      <c r="R1069" s="441">
        <f>R1067</f>
        <v>0</v>
      </c>
      <c r="S1069" s="216"/>
      <c r="T1069" s="115"/>
      <c r="U1069" s="56"/>
      <c r="V1069" s="441">
        <f>V1067</f>
        <v>0</v>
      </c>
      <c r="W1069" s="216"/>
      <c r="X1069" s="115"/>
      <c r="Y1069" s="56"/>
      <c r="Z1069" s="441">
        <f>Z1067</f>
        <v>0</v>
      </c>
      <c r="AA1069" s="216"/>
      <c r="AB1069" s="115"/>
      <c r="AC1069" s="56"/>
      <c r="AD1069" s="441">
        <f>AD1067</f>
        <v>0</v>
      </c>
      <c r="AE1069" s="216"/>
      <c r="AF1069" s="115"/>
      <c r="AG1069" s="56"/>
      <c r="AH1069" s="441">
        <f>AH1067</f>
        <v>0</v>
      </c>
      <c r="AI1069" s="216"/>
      <c r="AJ1069" s="115"/>
      <c r="AK1069" s="56"/>
      <c r="AL1069" s="441">
        <f>AL1067</f>
        <v>0</v>
      </c>
      <c r="AM1069" s="216"/>
      <c r="AN1069" s="115"/>
      <c r="AO1069" s="56"/>
      <c r="AP1069" s="441">
        <f>AP1067</f>
        <v>0</v>
      </c>
      <c r="AQ1069" s="216"/>
      <c r="AR1069" s="115"/>
      <c r="AS1069" s="56"/>
      <c r="AT1069" s="441">
        <f>AT1067</f>
        <v>0</v>
      </c>
      <c r="AU1069" s="216"/>
      <c r="AV1069" s="115"/>
      <c r="AW1069" s="56"/>
      <c r="AX1069" s="441">
        <f>AX1067</f>
        <v>0</v>
      </c>
      <c r="AY1069" s="216"/>
      <c r="AZ1069" s="115"/>
      <c r="BA1069" s="56"/>
      <c r="BB1069" s="441">
        <f>BB1067</f>
        <v>0</v>
      </c>
      <c r="BC1069" s="56"/>
      <c r="BD1069" s="440">
        <f>BD1067</f>
        <v>0</v>
      </c>
      <c r="BE1069" s="440"/>
      <c r="BF1069" s="440">
        <v>0</v>
      </c>
      <c r="BG1069" s="440"/>
      <c r="BH1069" s="440">
        <v>0</v>
      </c>
      <c r="BI1069" s="440"/>
      <c r="BJ1069" s="440">
        <v>0</v>
      </c>
      <c r="BK1069" s="440"/>
      <c r="BL1069" s="440">
        <v>0</v>
      </c>
      <c r="BM1069" s="130"/>
      <c r="BN1069" s="440">
        <f>BN1067</f>
        <v>0</v>
      </c>
    </row>
    <row r="1070" spans="1:70" s="116" customFormat="1" ht="5.0999999999999996" customHeight="1" thickBot="1" x14ac:dyDescent="0.3">
      <c r="A1070" s="171"/>
      <c r="B1070" s="479"/>
      <c r="C1070" s="480"/>
      <c r="D1070" s="132"/>
      <c r="E1070" s="481"/>
      <c r="F1070" s="482"/>
      <c r="G1070" s="483"/>
      <c r="H1070" s="484"/>
      <c r="I1070" s="484"/>
      <c r="J1070" s="486"/>
      <c r="K1070" s="483"/>
      <c r="L1070" s="484"/>
      <c r="M1070" s="485"/>
      <c r="N1070" s="486"/>
      <c r="O1070" s="483"/>
      <c r="P1070" s="484"/>
      <c r="Q1070" s="485"/>
      <c r="R1070" s="486"/>
      <c r="S1070" s="483"/>
      <c r="T1070" s="484"/>
      <c r="U1070" s="485"/>
      <c r="V1070" s="486"/>
      <c r="W1070" s="483"/>
      <c r="X1070" s="484"/>
      <c r="Y1070" s="485"/>
      <c r="Z1070" s="486"/>
      <c r="AA1070" s="483"/>
      <c r="AB1070" s="484"/>
      <c r="AC1070" s="485"/>
      <c r="AD1070" s="486"/>
      <c r="AE1070" s="483"/>
      <c r="AF1070" s="484"/>
      <c r="AG1070" s="485"/>
      <c r="AH1070" s="486"/>
      <c r="AI1070" s="483"/>
      <c r="AJ1070" s="484"/>
      <c r="AK1070" s="485"/>
      <c r="AL1070" s="487"/>
      <c r="AM1070" s="483"/>
      <c r="AN1070" s="484"/>
      <c r="AO1070" s="485"/>
      <c r="AP1070" s="486"/>
      <c r="AQ1070" s="483"/>
      <c r="AR1070" s="484"/>
      <c r="AS1070" s="485"/>
      <c r="AT1070" s="486"/>
      <c r="AU1070" s="483"/>
      <c r="AV1070" s="484"/>
      <c r="AW1070" s="485"/>
      <c r="AX1070" s="486"/>
      <c r="AY1070" s="483"/>
      <c r="AZ1070" s="484"/>
      <c r="BA1070" s="485"/>
      <c r="BB1070" s="486"/>
      <c r="BC1070" s="485"/>
      <c r="BD1070" s="488"/>
      <c r="BE1070" s="489"/>
      <c r="BF1070" s="490"/>
      <c r="BG1070" s="489"/>
      <c r="BH1070" s="490"/>
      <c r="BI1070" s="489"/>
      <c r="BJ1070" s="488"/>
      <c r="BK1070" s="489"/>
      <c r="BL1070" s="488"/>
      <c r="BM1070" s="491"/>
      <c r="BN1070" s="490"/>
    </row>
    <row r="1071" spans="1:70" s="19" customFormat="1" ht="12.75" customHeight="1" thickBot="1" x14ac:dyDescent="0.3">
      <c r="A1071" s="170"/>
      <c r="B1071" s="27"/>
      <c r="C1071" s="32"/>
      <c r="D1071" s="33"/>
      <c r="E1071" s="27"/>
      <c r="F1071" s="27"/>
      <c r="G1071" s="218"/>
      <c r="H1071" s="46"/>
      <c r="I1071" s="34"/>
      <c r="J1071" s="219"/>
      <c r="K1071" s="218"/>
      <c r="L1071" s="46"/>
      <c r="M1071" s="34"/>
      <c r="N1071" s="219"/>
      <c r="O1071" s="218"/>
      <c r="P1071" s="46"/>
      <c r="Q1071" s="34"/>
      <c r="R1071" s="219"/>
      <c r="S1071" s="218"/>
      <c r="T1071" s="46"/>
      <c r="U1071" s="34"/>
      <c r="V1071" s="219"/>
      <c r="W1071" s="218"/>
      <c r="X1071" s="46"/>
      <c r="Y1071" s="34"/>
      <c r="Z1071" s="219"/>
      <c r="AA1071" s="218"/>
      <c r="AB1071" s="46"/>
      <c r="AC1071" s="34"/>
      <c r="AD1071" s="219"/>
      <c r="AE1071" s="218"/>
      <c r="AF1071" s="46"/>
      <c r="AG1071" s="34"/>
      <c r="AH1071" s="219"/>
      <c r="AI1071" s="218"/>
      <c r="AJ1071" s="46"/>
      <c r="AK1071" s="34"/>
      <c r="AL1071" s="219"/>
      <c r="AM1071" s="218"/>
      <c r="AN1071" s="46"/>
      <c r="AO1071" s="34"/>
      <c r="AP1071" s="219"/>
      <c r="AQ1071" s="218"/>
      <c r="AR1071" s="46"/>
      <c r="AS1071" s="34"/>
      <c r="AT1071" s="219"/>
      <c r="AU1071" s="218"/>
      <c r="AV1071" s="46"/>
      <c r="AW1071" s="34"/>
      <c r="AX1071" s="219"/>
      <c r="AY1071" s="218"/>
      <c r="AZ1071" s="46"/>
      <c r="BA1071" s="34"/>
      <c r="BB1071" s="263"/>
      <c r="BC1071" s="34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27"/>
      <c r="BP1071" s="40"/>
      <c r="BQ1071" s="40"/>
    </row>
    <row r="1072" spans="1:70" ht="12.75" customHeight="1" x14ac:dyDescent="0.25">
      <c r="A1072" s="176"/>
      <c r="B1072" s="283"/>
      <c r="C1072" s="284"/>
      <c r="D1072" s="285"/>
      <c r="E1072" s="285"/>
      <c r="F1072" s="285"/>
      <c r="G1072" s="286"/>
      <c r="H1072" s="287"/>
      <c r="I1072" s="288"/>
      <c r="J1072" s="289"/>
      <c r="K1072" s="286"/>
      <c r="L1072" s="287"/>
      <c r="M1072" s="288"/>
      <c r="N1072" s="289"/>
      <c r="O1072" s="286"/>
      <c r="P1072" s="287"/>
      <c r="Q1072" s="288"/>
      <c r="R1072" s="289"/>
      <c r="S1072" s="286"/>
      <c r="T1072" s="287"/>
      <c r="U1072" s="288"/>
      <c r="V1072" s="289"/>
      <c r="W1072" s="286"/>
      <c r="X1072" s="287"/>
      <c r="Y1072" s="288"/>
      <c r="Z1072" s="289"/>
      <c r="AA1072" s="286"/>
      <c r="AB1072" s="287"/>
      <c r="AC1072" s="288"/>
      <c r="AD1072" s="289"/>
      <c r="AE1072" s="286"/>
      <c r="AF1072" s="287"/>
      <c r="AG1072" s="288"/>
      <c r="AH1072" s="289"/>
      <c r="AI1072" s="286"/>
      <c r="AJ1072" s="287"/>
      <c r="AK1072" s="288"/>
      <c r="AL1072" s="289"/>
      <c r="AM1072" s="286"/>
      <c r="AN1072" s="287"/>
      <c r="AO1072" s="288"/>
      <c r="AP1072" s="289"/>
      <c r="AQ1072" s="286"/>
      <c r="AR1072" s="287"/>
      <c r="AS1072" s="288"/>
      <c r="AT1072" s="289"/>
      <c r="AU1072" s="286"/>
      <c r="AV1072" s="287"/>
      <c r="AW1072" s="288"/>
      <c r="AX1072" s="289"/>
      <c r="AY1072" s="286"/>
      <c r="AZ1072" s="287"/>
      <c r="BA1072" s="288"/>
      <c r="BB1072" s="290"/>
      <c r="BC1072" s="288"/>
      <c r="BD1072" s="291"/>
      <c r="BE1072" s="291"/>
      <c r="BF1072" s="291"/>
      <c r="BG1072" s="291"/>
      <c r="BH1072" s="291"/>
      <c r="BI1072" s="291"/>
      <c r="BJ1072" s="291"/>
      <c r="BK1072" s="291"/>
      <c r="BL1072" s="291"/>
      <c r="BM1072" s="292"/>
      <c r="BN1072" s="291"/>
      <c r="BO1072" s="409"/>
      <c r="BP1072" s="409"/>
      <c r="BQ1072" s="409"/>
      <c r="BR1072" s="395"/>
    </row>
    <row r="1073" spans="1:70" ht="5.0999999999999996" customHeight="1" x14ac:dyDescent="0.25">
      <c r="A1073" s="176"/>
      <c r="B1073" s="180"/>
      <c r="C1073" s="32"/>
      <c r="D1073" s="27"/>
      <c r="E1073" s="27"/>
      <c r="F1073" s="27"/>
      <c r="G1073" s="218"/>
      <c r="H1073" s="46"/>
      <c r="I1073" s="46"/>
      <c r="J1073" s="219"/>
      <c r="K1073" s="218"/>
      <c r="L1073" s="46"/>
      <c r="M1073" s="34"/>
      <c r="N1073" s="219"/>
      <c r="O1073" s="218"/>
      <c r="P1073" s="46"/>
      <c r="Q1073" s="34"/>
      <c r="R1073" s="219"/>
      <c r="S1073" s="218"/>
      <c r="T1073" s="46"/>
      <c r="U1073" s="34"/>
      <c r="V1073" s="219"/>
      <c r="W1073" s="218"/>
      <c r="X1073" s="46"/>
      <c r="Y1073" s="34"/>
      <c r="Z1073" s="219"/>
      <c r="AA1073" s="218"/>
      <c r="AB1073" s="46"/>
      <c r="AC1073" s="34"/>
      <c r="AD1073" s="219"/>
      <c r="AE1073" s="218"/>
      <c r="AF1073" s="46"/>
      <c r="AG1073" s="34"/>
      <c r="AH1073" s="219"/>
      <c r="AI1073" s="218"/>
      <c r="AJ1073" s="46"/>
      <c r="AK1073" s="34"/>
      <c r="AL1073" s="219"/>
      <c r="AM1073" s="218"/>
      <c r="AN1073" s="46"/>
      <c r="AO1073" s="34"/>
      <c r="AP1073" s="219"/>
      <c r="AQ1073" s="218"/>
      <c r="AR1073" s="46"/>
      <c r="AS1073" s="34"/>
      <c r="AT1073" s="219"/>
      <c r="AU1073" s="218"/>
      <c r="AV1073" s="46"/>
      <c r="AW1073" s="34"/>
      <c r="AX1073" s="219"/>
      <c r="AY1073" s="218"/>
      <c r="AZ1073" s="46"/>
      <c r="BA1073" s="34"/>
      <c r="BB1073" s="263"/>
      <c r="BC1073" s="34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81"/>
      <c r="BN1073" s="10"/>
      <c r="BO1073" s="409"/>
      <c r="BP1073" s="409"/>
      <c r="BQ1073" s="409"/>
      <c r="BR1073" s="395"/>
    </row>
    <row r="1074" spans="1:70" ht="12.75" customHeight="1" x14ac:dyDescent="0.2">
      <c r="A1074" s="177"/>
      <c r="B1074" s="180"/>
      <c r="C1074" s="577">
        <f>'General Fund Budget Summary'!A233</f>
        <v>70000</v>
      </c>
      <c r="D1074" s="600" t="str">
        <f>'General Fund Budget Summary'!B233</f>
        <v>Capital Lease Expense</v>
      </c>
      <c r="E1074" s="601"/>
      <c r="F1074" s="612"/>
      <c r="G1074" s="603"/>
      <c r="H1074" s="604"/>
      <c r="I1074" s="605"/>
      <c r="J1074" s="606"/>
      <c r="K1074" s="603"/>
      <c r="L1074" s="604"/>
      <c r="M1074" s="605"/>
      <c r="N1074" s="606"/>
      <c r="O1074" s="603"/>
      <c r="P1074" s="604"/>
      <c r="Q1074" s="605"/>
      <c r="R1074" s="606"/>
      <c r="S1074" s="603"/>
      <c r="T1074" s="604"/>
      <c r="U1074" s="605"/>
      <c r="V1074" s="606"/>
      <c r="W1074" s="603"/>
      <c r="X1074" s="604"/>
      <c r="Y1074" s="605"/>
      <c r="Z1074" s="606"/>
      <c r="AA1074" s="603"/>
      <c r="AB1074" s="604"/>
      <c r="AC1074" s="605"/>
      <c r="AD1074" s="606"/>
      <c r="AE1074" s="603"/>
      <c r="AF1074" s="604"/>
      <c r="AG1074" s="605"/>
      <c r="AH1074" s="606"/>
      <c r="AI1074" s="603"/>
      <c r="AJ1074" s="604"/>
      <c r="AK1074" s="605"/>
      <c r="AL1074" s="606"/>
      <c r="AM1074" s="603"/>
      <c r="AN1074" s="604"/>
      <c r="AO1074" s="605"/>
      <c r="AP1074" s="606"/>
      <c r="AQ1074" s="603"/>
      <c r="AR1074" s="604"/>
      <c r="AS1074" s="605"/>
      <c r="AT1074" s="606"/>
      <c r="AU1074" s="603"/>
      <c r="AV1074" s="604"/>
      <c r="AW1074" s="605"/>
      <c r="AX1074" s="606"/>
      <c r="AY1074" s="603"/>
      <c r="AZ1074" s="604"/>
      <c r="BA1074" s="605"/>
      <c r="BB1074" s="607"/>
      <c r="BC1074" s="34"/>
      <c r="BD1074" s="608"/>
      <c r="BE1074" s="608"/>
      <c r="BF1074" s="608"/>
      <c r="BG1074" s="608"/>
      <c r="BH1074" s="608"/>
      <c r="BI1074" s="608"/>
      <c r="BJ1074" s="608"/>
      <c r="BK1074" s="608"/>
      <c r="BL1074" s="608"/>
      <c r="BM1074" s="181"/>
      <c r="BN1074" s="608"/>
      <c r="BO1074" s="409"/>
      <c r="BP1074" s="409"/>
      <c r="BQ1074" s="409"/>
      <c r="BR1074" s="409"/>
    </row>
    <row r="1075" spans="1:70" ht="5.0999999999999996" customHeight="1" x14ac:dyDescent="0.2">
      <c r="A1075" s="177"/>
      <c r="B1075" s="180"/>
      <c r="C1075" s="32"/>
      <c r="D1075" s="609"/>
      <c r="E1075" s="610"/>
      <c r="F1075" s="27"/>
      <c r="G1075" s="226"/>
      <c r="H1075" s="52"/>
      <c r="I1075" s="27"/>
      <c r="J1075" s="227"/>
      <c r="K1075" s="603"/>
      <c r="L1075" s="604"/>
      <c r="M1075" s="605"/>
      <c r="N1075" s="606"/>
      <c r="O1075" s="603"/>
      <c r="P1075" s="604"/>
      <c r="Q1075" s="605"/>
      <c r="R1075" s="606"/>
      <c r="S1075" s="603"/>
      <c r="T1075" s="604"/>
      <c r="U1075" s="605"/>
      <c r="V1075" s="606"/>
      <c r="W1075" s="603"/>
      <c r="X1075" s="604"/>
      <c r="Y1075" s="605"/>
      <c r="Z1075" s="606"/>
      <c r="AA1075" s="603"/>
      <c r="AB1075" s="604"/>
      <c r="AC1075" s="605"/>
      <c r="AD1075" s="606"/>
      <c r="AE1075" s="603"/>
      <c r="AF1075" s="604"/>
      <c r="AG1075" s="605"/>
      <c r="AH1075" s="606"/>
      <c r="AI1075" s="603"/>
      <c r="AJ1075" s="604"/>
      <c r="AK1075" s="605"/>
      <c r="AL1075" s="606"/>
      <c r="AM1075" s="603"/>
      <c r="AN1075" s="604"/>
      <c r="AO1075" s="605"/>
      <c r="AP1075" s="606"/>
      <c r="AQ1075" s="603"/>
      <c r="AR1075" s="604"/>
      <c r="AS1075" s="605"/>
      <c r="AT1075" s="606"/>
      <c r="AU1075" s="603"/>
      <c r="AV1075" s="604"/>
      <c r="AW1075" s="605"/>
      <c r="AX1075" s="606"/>
      <c r="AY1075" s="603"/>
      <c r="AZ1075" s="604"/>
      <c r="BA1075" s="605"/>
      <c r="BB1075" s="607"/>
      <c r="BC1075" s="34"/>
      <c r="BD1075" s="613"/>
      <c r="BE1075" s="608"/>
      <c r="BF1075" s="613"/>
      <c r="BG1075" s="608"/>
      <c r="BH1075" s="613"/>
      <c r="BI1075" s="608"/>
      <c r="BJ1075" s="613"/>
      <c r="BK1075" s="608"/>
      <c r="BL1075" s="613"/>
      <c r="BM1075" s="181"/>
      <c r="BN1075" s="613"/>
      <c r="BO1075" s="409"/>
      <c r="BP1075" s="409"/>
      <c r="BQ1075" s="409"/>
      <c r="BR1075" s="409"/>
    </row>
    <row r="1076" spans="1:70" x14ac:dyDescent="0.2">
      <c r="A1076" s="177"/>
      <c r="B1076" s="180"/>
      <c r="C1076" s="614">
        <f>'General Fund Budget Summary'!A234</f>
        <v>70010</v>
      </c>
      <c r="D1076" s="614"/>
      <c r="E1076" s="614" t="str">
        <f>'General Fund Budget Summary'!C234</f>
        <v>Engine 41 - Lease (2008 Smeal)</v>
      </c>
      <c r="F1076" s="616"/>
      <c r="G1076" s="617">
        <v>1</v>
      </c>
      <c r="H1076" s="105"/>
      <c r="I1076" s="618"/>
      <c r="J1076" s="619">
        <f>I1075*G1076</f>
        <v>0</v>
      </c>
      <c r="K1076" s="617"/>
      <c r="L1076" s="248">
        <f>H1076</f>
        <v>0</v>
      </c>
      <c r="M1076" s="410"/>
      <c r="N1076" s="212">
        <f>M1076*K1076</f>
        <v>0</v>
      </c>
      <c r="O1076" s="211"/>
      <c r="P1076" s="248">
        <f>L1076</f>
        <v>0</v>
      </c>
      <c r="Q1076" s="410"/>
      <c r="R1076" s="212">
        <f>Q1076*O1076</f>
        <v>0</v>
      </c>
      <c r="S1076" s="211"/>
      <c r="T1076" s="248">
        <f>P1076</f>
        <v>0</v>
      </c>
      <c r="U1076" s="410"/>
      <c r="V1076" s="212">
        <f>U1076*S1076</f>
        <v>0</v>
      </c>
      <c r="W1076" s="211"/>
      <c r="X1076" s="248"/>
      <c r="Y1076" s="410"/>
      <c r="Z1076" s="212">
        <f>Y1076*W1076</f>
        <v>0</v>
      </c>
      <c r="AA1076" s="211"/>
      <c r="AB1076" s="248">
        <f>X1076</f>
        <v>0</v>
      </c>
      <c r="AC1076" s="410"/>
      <c r="AD1076" s="212">
        <f>AC1076*AA1076</f>
        <v>0</v>
      </c>
      <c r="AE1076" s="211"/>
      <c r="AF1076" s="248">
        <f>AB1076</f>
        <v>0</v>
      </c>
      <c r="AG1076" s="410"/>
      <c r="AH1076" s="212">
        <f>AG1076*AE1076</f>
        <v>0</v>
      </c>
      <c r="AI1076" s="211"/>
      <c r="AJ1076" s="248">
        <f>AF1076</f>
        <v>0</v>
      </c>
      <c r="AK1076" s="410"/>
      <c r="AL1076" s="212">
        <f>AK1076*AI1076</f>
        <v>0</v>
      </c>
      <c r="AM1076" s="211"/>
      <c r="AN1076" s="248">
        <f>AJ1076</f>
        <v>0</v>
      </c>
      <c r="AO1076" s="410"/>
      <c r="AP1076" s="212">
        <f>AO1076*AM1076</f>
        <v>0</v>
      </c>
      <c r="AQ1076" s="211"/>
      <c r="AR1076" s="248">
        <f>AN1076</f>
        <v>0</v>
      </c>
      <c r="AS1076" s="410"/>
      <c r="AT1076" s="212">
        <f>AS1076*AQ1076</f>
        <v>0</v>
      </c>
      <c r="AU1076" s="211"/>
      <c r="AV1076" s="248">
        <f>AR1076</f>
        <v>0</v>
      </c>
      <c r="AW1076" s="410"/>
      <c r="AX1076" s="212">
        <f>AW1076*AU1076</f>
        <v>0</v>
      </c>
      <c r="AY1076" s="211"/>
      <c r="AZ1076" s="248">
        <f>AV1076</f>
        <v>0</v>
      </c>
      <c r="BA1076" s="618"/>
      <c r="BB1076" s="620">
        <f>BA1076*AY1076</f>
        <v>0</v>
      </c>
      <c r="BC1076" s="34"/>
      <c r="BD1076" s="621">
        <f>SUM(BB1076,AX1076,AT1076,AP1076,AL1076,AH1076,AD1076,Z1076,R1076,N1076,J1076)</f>
        <v>0</v>
      </c>
      <c r="BE1076" s="608"/>
      <c r="BF1076" s="621">
        <v>0</v>
      </c>
      <c r="BG1076" s="608"/>
      <c r="BH1076" s="621">
        <v>0</v>
      </c>
      <c r="BI1076" s="608"/>
      <c r="BJ1076" s="621">
        <v>0</v>
      </c>
      <c r="BK1076" s="608"/>
      <c r="BL1076" s="621">
        <v>0</v>
      </c>
      <c r="BM1076" s="181"/>
      <c r="BN1076" s="621">
        <v>48365.98</v>
      </c>
      <c r="BO1076" s="409"/>
      <c r="BP1076" s="409"/>
      <c r="BQ1076" s="409"/>
      <c r="BR1076" s="409"/>
    </row>
    <row r="1077" spans="1:70" x14ac:dyDescent="0.2">
      <c r="A1077" s="177"/>
      <c r="B1077" s="180"/>
      <c r="C1077" s="41"/>
      <c r="D1077" s="42"/>
      <c r="E1077" s="461"/>
      <c r="F1077" s="616"/>
      <c r="G1077" s="617"/>
      <c r="H1077" s="591"/>
      <c r="I1077" s="618"/>
      <c r="J1077" s="619">
        <f>I1076*G1077</f>
        <v>0</v>
      </c>
      <c r="K1077" s="617"/>
      <c r="L1077" s="594">
        <f>H1077</f>
        <v>0</v>
      </c>
      <c r="M1077" s="592"/>
      <c r="N1077" s="593">
        <f>M1077*K1077</f>
        <v>0</v>
      </c>
      <c r="O1077" s="590"/>
      <c r="P1077" s="594">
        <f>L1077</f>
        <v>0</v>
      </c>
      <c r="Q1077" s="592"/>
      <c r="R1077" s="593">
        <f>Q1077*O1077</f>
        <v>0</v>
      </c>
      <c r="S1077" s="590"/>
      <c r="T1077" s="594">
        <f>P1077</f>
        <v>0</v>
      </c>
      <c r="U1077" s="592"/>
      <c r="V1077" s="593">
        <f>U1077*S1077</f>
        <v>0</v>
      </c>
      <c r="W1077" s="590"/>
      <c r="X1077" s="594"/>
      <c r="Y1077" s="592"/>
      <c r="Z1077" s="593">
        <f>Y1077*W1077</f>
        <v>0</v>
      </c>
      <c r="AA1077" s="590"/>
      <c r="AB1077" s="594">
        <f>X1077</f>
        <v>0</v>
      </c>
      <c r="AC1077" s="592"/>
      <c r="AD1077" s="593">
        <f>AC1077*AA1077</f>
        <v>0</v>
      </c>
      <c r="AE1077" s="590"/>
      <c r="AF1077" s="594">
        <f>AB1077</f>
        <v>0</v>
      </c>
      <c r="AG1077" s="592"/>
      <c r="AH1077" s="593">
        <f>AG1077*AE1077</f>
        <v>0</v>
      </c>
      <c r="AI1077" s="590"/>
      <c r="AJ1077" s="594">
        <f>AF1077</f>
        <v>0</v>
      </c>
      <c r="AK1077" s="592"/>
      <c r="AL1077" s="593">
        <f>AK1077*AI1077</f>
        <v>0</v>
      </c>
      <c r="AM1077" s="590"/>
      <c r="AN1077" s="594">
        <f>AJ1077</f>
        <v>0</v>
      </c>
      <c r="AO1077" s="592"/>
      <c r="AP1077" s="593">
        <f>AO1077*AM1077</f>
        <v>0</v>
      </c>
      <c r="AQ1077" s="590"/>
      <c r="AR1077" s="594">
        <f>AN1077</f>
        <v>0</v>
      </c>
      <c r="AS1077" s="592"/>
      <c r="AT1077" s="593">
        <f>AS1077*AQ1077</f>
        <v>0</v>
      </c>
      <c r="AU1077" s="590"/>
      <c r="AV1077" s="594">
        <f>AR1077</f>
        <v>0</v>
      </c>
      <c r="AW1077" s="592"/>
      <c r="AX1077" s="593">
        <f>AW1077*AU1077</f>
        <v>0</v>
      </c>
      <c r="AY1077" s="590"/>
      <c r="AZ1077" s="594">
        <f>AV1077</f>
        <v>0</v>
      </c>
      <c r="BA1077" s="618"/>
      <c r="BB1077" s="620">
        <f>BA1077*AY1077</f>
        <v>0</v>
      </c>
      <c r="BC1077" s="34"/>
      <c r="BD1077" s="622">
        <f>SUM(BB1077,AX1077,AT1077,AP1077,AL1077,AH1077,AD1077,Z1077,R1077,N1077,J1077)</f>
        <v>0</v>
      </c>
      <c r="BE1077" s="623"/>
      <c r="BF1077" s="622">
        <v>0</v>
      </c>
      <c r="BG1077" s="623"/>
      <c r="BH1077" s="622">
        <v>0</v>
      </c>
      <c r="BI1077" s="623"/>
      <c r="BJ1077" s="622">
        <v>0</v>
      </c>
      <c r="BK1077" s="623"/>
      <c r="BL1077" s="622">
        <v>0</v>
      </c>
      <c r="BM1077" s="181"/>
      <c r="BN1077" s="622"/>
      <c r="BO1077" s="409"/>
      <c r="BP1077" s="409"/>
      <c r="BQ1077" s="409"/>
      <c r="BR1077" s="409"/>
    </row>
    <row r="1078" spans="1:70" x14ac:dyDescent="0.2">
      <c r="A1078" s="177"/>
      <c r="B1078" s="180"/>
      <c r="C1078" s="41"/>
      <c r="D1078" s="42"/>
      <c r="E1078" s="42"/>
      <c r="F1078" s="616"/>
      <c r="G1078" s="617"/>
      <c r="H1078" s="106"/>
      <c r="I1078" s="618"/>
      <c r="J1078" s="619">
        <f>I1077*G1078</f>
        <v>0</v>
      </c>
      <c r="K1078" s="617"/>
      <c r="L1078" s="249">
        <f>H1078</f>
        <v>0</v>
      </c>
      <c r="M1078" s="411"/>
      <c r="N1078" s="214">
        <f>M1078*K1078</f>
        <v>0</v>
      </c>
      <c r="O1078" s="213"/>
      <c r="P1078" s="249">
        <f>L1078</f>
        <v>0</v>
      </c>
      <c r="Q1078" s="411"/>
      <c r="R1078" s="214">
        <f>Q1078*O1078</f>
        <v>0</v>
      </c>
      <c r="S1078" s="213"/>
      <c r="T1078" s="249">
        <f>P1078</f>
        <v>0</v>
      </c>
      <c r="U1078" s="411"/>
      <c r="V1078" s="214">
        <f>U1078*S1078</f>
        <v>0</v>
      </c>
      <c r="W1078" s="213"/>
      <c r="X1078" s="249"/>
      <c r="Y1078" s="411"/>
      <c r="Z1078" s="214">
        <f>Y1078*W1078</f>
        <v>0</v>
      </c>
      <c r="AA1078" s="213"/>
      <c r="AB1078" s="249">
        <f>X1078</f>
        <v>0</v>
      </c>
      <c r="AC1078" s="411"/>
      <c r="AD1078" s="214">
        <f>AC1078*AA1078</f>
        <v>0</v>
      </c>
      <c r="AE1078" s="213"/>
      <c r="AF1078" s="249">
        <f>AB1078</f>
        <v>0</v>
      </c>
      <c r="AG1078" s="411"/>
      <c r="AH1078" s="214">
        <f>AG1078*AE1078</f>
        <v>0</v>
      </c>
      <c r="AI1078" s="213"/>
      <c r="AJ1078" s="249">
        <f>AF1078</f>
        <v>0</v>
      </c>
      <c r="AK1078" s="411"/>
      <c r="AL1078" s="214">
        <f>AK1078*AI1078</f>
        <v>0</v>
      </c>
      <c r="AM1078" s="213"/>
      <c r="AN1078" s="249">
        <f>AJ1078</f>
        <v>0</v>
      </c>
      <c r="AO1078" s="411"/>
      <c r="AP1078" s="214">
        <f>AO1078*AM1078</f>
        <v>0</v>
      </c>
      <c r="AQ1078" s="213"/>
      <c r="AR1078" s="249">
        <f>AN1078</f>
        <v>0</v>
      </c>
      <c r="AS1078" s="411"/>
      <c r="AT1078" s="214">
        <f>AS1078*AQ1078</f>
        <v>0</v>
      </c>
      <c r="AU1078" s="213"/>
      <c r="AV1078" s="249">
        <f>AR1078</f>
        <v>0</v>
      </c>
      <c r="AW1078" s="411"/>
      <c r="AX1078" s="214">
        <f>AW1078*AU1078</f>
        <v>0</v>
      </c>
      <c r="AY1078" s="213"/>
      <c r="AZ1078" s="249">
        <f>AV1078</f>
        <v>0</v>
      </c>
      <c r="BA1078" s="618"/>
      <c r="BB1078" s="620">
        <f>BA1078*AY1078</f>
        <v>0</v>
      </c>
      <c r="BC1078" s="34"/>
      <c r="BD1078" s="622">
        <f>SUM(BB1078,AX1078,AT1078,AP1078,AL1078,AH1078,AD1078,Z1078,R1078,N1078,J1078)</f>
        <v>0</v>
      </c>
      <c r="BE1078" s="623"/>
      <c r="BF1078" s="622">
        <v>0</v>
      </c>
      <c r="BG1078" s="623"/>
      <c r="BH1078" s="622">
        <v>0</v>
      </c>
      <c r="BI1078" s="623"/>
      <c r="BJ1078" s="622">
        <v>0</v>
      </c>
      <c r="BK1078" s="623"/>
      <c r="BL1078" s="622">
        <v>0</v>
      </c>
      <c r="BM1078" s="181"/>
      <c r="BN1078" s="622"/>
      <c r="BO1078" s="409"/>
      <c r="BP1078" s="409"/>
      <c r="BQ1078" s="409"/>
      <c r="BR1078" s="409"/>
    </row>
    <row r="1079" spans="1:70" x14ac:dyDescent="0.2">
      <c r="A1079" s="177"/>
      <c r="B1079" s="180"/>
      <c r="C1079" s="41"/>
      <c r="D1079" s="42"/>
      <c r="E1079" s="42"/>
      <c r="F1079" s="616"/>
      <c r="G1079" s="617"/>
      <c r="H1079" s="106"/>
      <c r="I1079" s="618"/>
      <c r="J1079" s="619">
        <f>G1079*I1078</f>
        <v>0</v>
      </c>
      <c r="K1079" s="617"/>
      <c r="L1079" s="249">
        <f>H1079</f>
        <v>0</v>
      </c>
      <c r="M1079" s="411"/>
      <c r="N1079" s="214">
        <f>M1079*K1079</f>
        <v>0</v>
      </c>
      <c r="O1079" s="213"/>
      <c r="P1079" s="249">
        <f>L1079</f>
        <v>0</v>
      </c>
      <c r="Q1079" s="411"/>
      <c r="R1079" s="214">
        <f>Q1079*O1079</f>
        <v>0</v>
      </c>
      <c r="S1079" s="213"/>
      <c r="T1079" s="249">
        <f>P1079</f>
        <v>0</v>
      </c>
      <c r="U1079" s="411"/>
      <c r="V1079" s="214">
        <f>U1079*S1079</f>
        <v>0</v>
      </c>
      <c r="W1079" s="213"/>
      <c r="X1079" s="249"/>
      <c r="Y1079" s="411"/>
      <c r="Z1079" s="214">
        <f>Y1079*W1079</f>
        <v>0</v>
      </c>
      <c r="AA1079" s="213"/>
      <c r="AB1079" s="249">
        <f>X1079</f>
        <v>0</v>
      </c>
      <c r="AC1079" s="411"/>
      <c r="AD1079" s="214">
        <f>AC1079*AA1079</f>
        <v>0</v>
      </c>
      <c r="AE1079" s="213"/>
      <c r="AF1079" s="249">
        <f>AB1079</f>
        <v>0</v>
      </c>
      <c r="AG1079" s="411"/>
      <c r="AH1079" s="214">
        <f>AG1079*AE1079</f>
        <v>0</v>
      </c>
      <c r="AI1079" s="213"/>
      <c r="AJ1079" s="249">
        <f>AF1079</f>
        <v>0</v>
      </c>
      <c r="AK1079" s="411"/>
      <c r="AL1079" s="214">
        <f>AK1079*AI1079</f>
        <v>0</v>
      </c>
      <c r="AM1079" s="213"/>
      <c r="AN1079" s="249">
        <f>AJ1079</f>
        <v>0</v>
      </c>
      <c r="AO1079" s="411"/>
      <c r="AP1079" s="214">
        <f>AO1079*AM1079</f>
        <v>0</v>
      </c>
      <c r="AQ1079" s="213"/>
      <c r="AR1079" s="249">
        <f>AN1079</f>
        <v>0</v>
      </c>
      <c r="AS1079" s="411"/>
      <c r="AT1079" s="214">
        <f>AS1079*AQ1079</f>
        <v>0</v>
      </c>
      <c r="AU1079" s="213"/>
      <c r="AV1079" s="249">
        <f>AR1079</f>
        <v>0</v>
      </c>
      <c r="AW1079" s="411"/>
      <c r="AX1079" s="214">
        <f>AW1079*AU1079</f>
        <v>0</v>
      </c>
      <c r="AY1079" s="213"/>
      <c r="AZ1079" s="249">
        <f>AV1079</f>
        <v>0</v>
      </c>
      <c r="BA1079" s="618"/>
      <c r="BB1079" s="620">
        <f>AY1079*BA1079</f>
        <v>0</v>
      </c>
      <c r="BC1079" s="34"/>
      <c r="BD1079" s="622">
        <f>SUM(BB1079,AX1079,AT1079,AP1079,AL1079,AH1079,AD1079,Z1079,R1079,N1079,J1079)</f>
        <v>0</v>
      </c>
      <c r="BE1079" s="623"/>
      <c r="BF1079" s="622">
        <v>0</v>
      </c>
      <c r="BG1079" s="623"/>
      <c r="BH1079" s="622">
        <v>0</v>
      </c>
      <c r="BI1079" s="623"/>
      <c r="BJ1079" s="622">
        <v>0</v>
      </c>
      <c r="BK1079" s="623"/>
      <c r="BL1079" s="622">
        <v>0</v>
      </c>
      <c r="BM1079" s="181"/>
      <c r="BN1079" s="622"/>
      <c r="BO1079" s="409"/>
      <c r="BP1079" s="409"/>
      <c r="BQ1079" s="409"/>
      <c r="BR1079" s="409"/>
    </row>
    <row r="1080" spans="1:70" x14ac:dyDescent="0.2">
      <c r="A1080" s="177"/>
      <c r="B1080" s="180"/>
      <c r="C1080" s="48"/>
      <c r="D1080" s="43"/>
      <c r="E1080" s="43"/>
      <c r="F1080" s="624"/>
      <c r="G1080" s="215"/>
      <c r="H1080" s="103"/>
      <c r="I1080" s="104" t="s">
        <v>132</v>
      </c>
      <c r="J1080" s="634">
        <f>SUM(J1076:J1079)</f>
        <v>0</v>
      </c>
      <c r="K1080" s="581"/>
      <c r="L1080" s="582"/>
      <c r="M1080" s="104" t="s">
        <v>118</v>
      </c>
      <c r="N1080" s="619">
        <f>SUM(N1076:N1079)</f>
        <v>0</v>
      </c>
      <c r="O1080" s="581"/>
      <c r="P1080" s="582"/>
      <c r="Q1080" s="625" t="s">
        <v>119</v>
      </c>
      <c r="R1080" s="619">
        <f>SUM(R1076:R1079)</f>
        <v>0</v>
      </c>
      <c r="S1080" s="581"/>
      <c r="T1080" s="582"/>
      <c r="U1080" s="625" t="s">
        <v>120</v>
      </c>
      <c r="V1080" s="619">
        <f>SUM(V1076:V1079)</f>
        <v>0</v>
      </c>
      <c r="W1080" s="581"/>
      <c r="X1080" s="582"/>
      <c r="Y1080" s="625" t="s">
        <v>121</v>
      </c>
      <c r="Z1080" s="619">
        <f>SUM(Z1076:Z1079)</f>
        <v>0</v>
      </c>
      <c r="AA1080" s="581"/>
      <c r="AB1080" s="582"/>
      <c r="AC1080" s="625" t="s">
        <v>122</v>
      </c>
      <c r="AD1080" s="619">
        <f>SUM(AD1076:AD1079)</f>
        <v>0</v>
      </c>
      <c r="AE1080" s="581"/>
      <c r="AF1080" s="582"/>
      <c r="AG1080" s="625" t="s">
        <v>123</v>
      </c>
      <c r="AH1080" s="619">
        <f>SUM(AH1076:AH1079)</f>
        <v>0</v>
      </c>
      <c r="AI1080" s="581"/>
      <c r="AJ1080" s="582"/>
      <c r="AK1080" s="625" t="s">
        <v>124</v>
      </c>
      <c r="AL1080" s="619">
        <f>SUM(AL1076:AL1079)</f>
        <v>0</v>
      </c>
      <c r="AM1080" s="581"/>
      <c r="AN1080" s="582"/>
      <c r="AO1080" s="625" t="s">
        <v>125</v>
      </c>
      <c r="AP1080" s="619">
        <f>SUM(AP1076:AP1079)</f>
        <v>0</v>
      </c>
      <c r="AQ1080" s="581"/>
      <c r="AR1080" s="582"/>
      <c r="AS1080" s="625" t="s">
        <v>126</v>
      </c>
      <c r="AT1080" s="619">
        <f>SUM(AT1076:AT1079)</f>
        <v>0</v>
      </c>
      <c r="AU1080" s="581"/>
      <c r="AV1080" s="582"/>
      <c r="AW1080" s="625" t="s">
        <v>127</v>
      </c>
      <c r="AX1080" s="619">
        <f>SUM(AX1076:AX1079)</f>
        <v>0</v>
      </c>
      <c r="AY1080" s="581"/>
      <c r="AZ1080" s="582"/>
      <c r="BA1080" s="625" t="s">
        <v>128</v>
      </c>
      <c r="BB1080" s="620">
        <f>SUM(BB1076:BB1079)</f>
        <v>0</v>
      </c>
      <c r="BC1080" s="34"/>
      <c r="BD1080" s="57">
        <f>SUM(BD1076:BD1079)</f>
        <v>0</v>
      </c>
      <c r="BE1080" s="608"/>
      <c r="BF1080" s="626">
        <v>0</v>
      </c>
      <c r="BG1080" s="608"/>
      <c r="BH1080" s="626">
        <v>0</v>
      </c>
      <c r="BI1080" s="608"/>
      <c r="BJ1080" s="57">
        <v>0</v>
      </c>
      <c r="BK1080" s="608"/>
      <c r="BL1080" s="57">
        <v>0</v>
      </c>
      <c r="BM1080" s="181"/>
      <c r="BN1080" s="57">
        <f>SUM(BN1076:BN1079)</f>
        <v>48365.98</v>
      </c>
      <c r="BO1080" s="409"/>
      <c r="BP1080" s="409"/>
      <c r="BQ1080" s="409"/>
      <c r="BR1080" s="409"/>
    </row>
    <row r="1081" spans="1:70" s="27" customFormat="1" ht="5.0999999999999996" customHeight="1" x14ac:dyDescent="0.2">
      <c r="A1081" s="177"/>
      <c r="B1081" s="180"/>
      <c r="C1081" s="32"/>
      <c r="D1081" s="609"/>
      <c r="E1081" s="610"/>
      <c r="G1081" s="226"/>
      <c r="H1081" s="52"/>
      <c r="J1081" s="227"/>
      <c r="K1081" s="226"/>
      <c r="L1081" s="52"/>
      <c r="M1081" s="154"/>
      <c r="N1081" s="227"/>
      <c r="O1081" s="226"/>
      <c r="P1081" s="52"/>
      <c r="Q1081" s="154"/>
      <c r="R1081" s="227"/>
      <c r="S1081" s="226"/>
      <c r="T1081" s="52"/>
      <c r="U1081" s="154"/>
      <c r="V1081" s="227"/>
      <c r="W1081" s="226"/>
      <c r="X1081" s="52"/>
      <c r="Y1081" s="154"/>
      <c r="Z1081" s="227"/>
      <c r="AA1081" s="226"/>
      <c r="AB1081" s="52"/>
      <c r="AC1081" s="154"/>
      <c r="AD1081" s="227"/>
      <c r="AE1081" s="226"/>
      <c r="AF1081" s="52"/>
      <c r="AG1081" s="154"/>
      <c r="AH1081" s="227"/>
      <c r="AI1081" s="226"/>
      <c r="AJ1081" s="52"/>
      <c r="AK1081" s="154"/>
      <c r="AL1081" s="227"/>
      <c r="AM1081" s="226"/>
      <c r="AN1081" s="52"/>
      <c r="AO1081" s="154"/>
      <c r="AP1081" s="227"/>
      <c r="AQ1081" s="226"/>
      <c r="AR1081" s="52"/>
      <c r="AS1081" s="154"/>
      <c r="AT1081" s="227"/>
      <c r="AU1081" s="226"/>
      <c r="AV1081" s="52"/>
      <c r="AW1081" s="154"/>
      <c r="AX1081" s="227"/>
      <c r="AY1081" s="226"/>
      <c r="AZ1081" s="52"/>
      <c r="BA1081" s="154"/>
      <c r="BB1081" s="267"/>
      <c r="BC1081" s="34"/>
      <c r="BD1081" s="608"/>
      <c r="BE1081" s="608"/>
      <c r="BF1081" s="608"/>
      <c r="BG1081" s="608"/>
      <c r="BH1081" s="608"/>
      <c r="BI1081" s="608"/>
      <c r="BJ1081" s="608"/>
      <c r="BK1081" s="608"/>
      <c r="BL1081" s="608"/>
      <c r="BM1081" s="181"/>
      <c r="BN1081" s="608"/>
    </row>
    <row r="1082" spans="1:70" x14ac:dyDescent="0.2">
      <c r="A1082" s="177"/>
      <c r="B1082" s="180"/>
      <c r="C1082" s="614">
        <f>'General Fund Budget Summary'!A235</f>
        <v>70100</v>
      </c>
      <c r="D1082" s="614"/>
      <c r="E1082" s="614" t="str">
        <f>'General Fund Budget Summary'!C235</f>
        <v>Capital Lease Principal Exp.</v>
      </c>
      <c r="F1082" s="616"/>
      <c r="G1082" s="617">
        <v>1</v>
      </c>
      <c r="H1082" s="105"/>
      <c r="I1082" s="618"/>
      <c r="J1082" s="619">
        <f>I1082*G1082</f>
        <v>0</v>
      </c>
      <c r="K1082" s="617"/>
      <c r="L1082" s="248">
        <f>H1082</f>
        <v>0</v>
      </c>
      <c r="M1082" s="410"/>
      <c r="N1082" s="212">
        <f>M1082*K1082</f>
        <v>0</v>
      </c>
      <c r="O1082" s="211"/>
      <c r="P1082" s="248">
        <f>L1082</f>
        <v>0</v>
      </c>
      <c r="Q1082" s="410"/>
      <c r="R1082" s="212">
        <f>Q1082*O1082</f>
        <v>0</v>
      </c>
      <c r="S1082" s="211"/>
      <c r="T1082" s="248">
        <f>P1082</f>
        <v>0</v>
      </c>
      <c r="U1082" s="410"/>
      <c r="V1082" s="212">
        <f>U1082*S1082</f>
        <v>0</v>
      </c>
      <c r="W1082" s="211"/>
      <c r="X1082" s="248"/>
      <c r="Y1082" s="410"/>
      <c r="Z1082" s="212">
        <f>Y1082*W1082</f>
        <v>0</v>
      </c>
      <c r="AA1082" s="211"/>
      <c r="AB1082" s="248">
        <f>X1082</f>
        <v>0</v>
      </c>
      <c r="AC1082" s="410"/>
      <c r="AD1082" s="212">
        <f>AC1082*AA1082</f>
        <v>0</v>
      </c>
      <c r="AE1082" s="211"/>
      <c r="AF1082" s="248">
        <f>AB1082</f>
        <v>0</v>
      </c>
      <c r="AG1082" s="410"/>
      <c r="AH1082" s="212">
        <f>AG1082*AE1082</f>
        <v>0</v>
      </c>
      <c r="AI1082" s="211"/>
      <c r="AJ1082" s="248">
        <f>AF1082</f>
        <v>0</v>
      </c>
      <c r="AK1082" s="410"/>
      <c r="AL1082" s="212">
        <f>AK1082*AI1082</f>
        <v>0</v>
      </c>
      <c r="AM1082" s="211"/>
      <c r="AN1082" s="248">
        <f>AJ1082</f>
        <v>0</v>
      </c>
      <c r="AO1082" s="410"/>
      <c r="AP1082" s="212">
        <f>AO1082*AM1082</f>
        <v>0</v>
      </c>
      <c r="AQ1082" s="211"/>
      <c r="AR1082" s="248">
        <f>AN1082</f>
        <v>0</v>
      </c>
      <c r="AS1082" s="410"/>
      <c r="AT1082" s="212">
        <f>AS1082*AQ1082</f>
        <v>0</v>
      </c>
      <c r="AU1082" s="211"/>
      <c r="AV1082" s="248">
        <f>AR1082</f>
        <v>0</v>
      </c>
      <c r="AW1082" s="410"/>
      <c r="AX1082" s="212">
        <f>AW1082*AU1082</f>
        <v>0</v>
      </c>
      <c r="AY1082" s="211"/>
      <c r="AZ1082" s="248">
        <f>AV1082</f>
        <v>0</v>
      </c>
      <c r="BA1082" s="618"/>
      <c r="BB1082" s="620">
        <f>BA1082*AY1082</f>
        <v>0</v>
      </c>
      <c r="BC1082" s="34"/>
      <c r="BD1082" s="621">
        <f>SUM(BB1082,AX1082,AT1082,AP1082,AL1082,AH1082,AD1082,Z1082,R1082,N1082,J1082)</f>
        <v>0</v>
      </c>
      <c r="BE1082" s="608"/>
      <c r="BF1082" s="621"/>
      <c r="BG1082" s="608"/>
      <c r="BH1082" s="621"/>
      <c r="BI1082" s="608"/>
      <c r="BJ1082" s="621">
        <v>0</v>
      </c>
      <c r="BK1082" s="608"/>
      <c r="BL1082" s="621">
        <v>0</v>
      </c>
      <c r="BM1082" s="181"/>
      <c r="BN1082" s="621">
        <v>0</v>
      </c>
      <c r="BO1082" s="409"/>
      <c r="BP1082" s="409"/>
      <c r="BQ1082" s="409"/>
      <c r="BR1082" s="409"/>
    </row>
    <row r="1083" spans="1:70" x14ac:dyDescent="0.2">
      <c r="A1083" s="177"/>
      <c r="B1083" s="180"/>
      <c r="C1083" s="41"/>
      <c r="D1083" s="42"/>
      <c r="E1083" s="461"/>
      <c r="F1083" s="616"/>
      <c r="G1083" s="617"/>
      <c r="H1083" s="591"/>
      <c r="I1083" s="618"/>
      <c r="J1083" s="619">
        <f>I1082*G1083</f>
        <v>0</v>
      </c>
      <c r="K1083" s="617"/>
      <c r="L1083" s="594">
        <f>H1083</f>
        <v>0</v>
      </c>
      <c r="M1083" s="592"/>
      <c r="N1083" s="593">
        <f>M1083*K1083</f>
        <v>0</v>
      </c>
      <c r="O1083" s="590"/>
      <c r="P1083" s="594">
        <f>L1083</f>
        <v>0</v>
      </c>
      <c r="Q1083" s="592"/>
      <c r="R1083" s="593">
        <f>Q1083*O1083</f>
        <v>0</v>
      </c>
      <c r="S1083" s="590"/>
      <c r="T1083" s="594">
        <f>P1083</f>
        <v>0</v>
      </c>
      <c r="U1083" s="592"/>
      <c r="V1083" s="593">
        <f>U1083*S1083</f>
        <v>0</v>
      </c>
      <c r="W1083" s="590"/>
      <c r="X1083" s="594"/>
      <c r="Y1083" s="592"/>
      <c r="Z1083" s="593">
        <f>Y1083*W1083</f>
        <v>0</v>
      </c>
      <c r="AA1083" s="590"/>
      <c r="AB1083" s="594">
        <f>X1083</f>
        <v>0</v>
      </c>
      <c r="AC1083" s="592"/>
      <c r="AD1083" s="593">
        <f>AC1083*AA1083</f>
        <v>0</v>
      </c>
      <c r="AE1083" s="590"/>
      <c r="AF1083" s="594">
        <f>AB1083</f>
        <v>0</v>
      </c>
      <c r="AG1083" s="592"/>
      <c r="AH1083" s="593">
        <f>AG1083*AE1083</f>
        <v>0</v>
      </c>
      <c r="AI1083" s="590"/>
      <c r="AJ1083" s="594">
        <f>AF1083</f>
        <v>0</v>
      </c>
      <c r="AK1083" s="592"/>
      <c r="AL1083" s="593">
        <f>AK1083*AI1083</f>
        <v>0</v>
      </c>
      <c r="AM1083" s="590"/>
      <c r="AN1083" s="594">
        <f>AJ1083</f>
        <v>0</v>
      </c>
      <c r="AO1083" s="592"/>
      <c r="AP1083" s="593">
        <f>AO1083*AM1083</f>
        <v>0</v>
      </c>
      <c r="AQ1083" s="590"/>
      <c r="AR1083" s="594">
        <f>AN1083</f>
        <v>0</v>
      </c>
      <c r="AS1083" s="592"/>
      <c r="AT1083" s="593">
        <f>AS1083*AQ1083</f>
        <v>0</v>
      </c>
      <c r="AU1083" s="590"/>
      <c r="AV1083" s="594">
        <f>AR1083</f>
        <v>0</v>
      </c>
      <c r="AW1083" s="592"/>
      <c r="AX1083" s="593">
        <f>AW1083*AU1083</f>
        <v>0</v>
      </c>
      <c r="AY1083" s="590"/>
      <c r="AZ1083" s="594">
        <f>AV1083</f>
        <v>0</v>
      </c>
      <c r="BA1083" s="618"/>
      <c r="BB1083" s="620">
        <f>BA1083*AY1083</f>
        <v>0</v>
      </c>
      <c r="BC1083" s="34"/>
      <c r="BD1083" s="622">
        <f>SUM(BB1083,AX1083,AT1083,AP1083,AL1083,AH1083,AD1083,Z1083,R1083,N1083,J1083)</f>
        <v>0</v>
      </c>
      <c r="BE1083" s="623"/>
      <c r="BF1083" s="622">
        <v>0</v>
      </c>
      <c r="BG1083" s="623"/>
      <c r="BH1083" s="622">
        <v>0</v>
      </c>
      <c r="BI1083" s="623"/>
      <c r="BJ1083" s="622">
        <v>0</v>
      </c>
      <c r="BK1083" s="623"/>
      <c r="BL1083" s="622">
        <v>0</v>
      </c>
      <c r="BM1083" s="181"/>
      <c r="BN1083" s="622"/>
      <c r="BO1083" s="409"/>
      <c r="BP1083" s="409"/>
      <c r="BQ1083" s="409"/>
      <c r="BR1083" s="409"/>
    </row>
    <row r="1084" spans="1:70" x14ac:dyDescent="0.2">
      <c r="A1084" s="177"/>
      <c r="B1084" s="180"/>
      <c r="C1084" s="41"/>
      <c r="D1084" s="42"/>
      <c r="E1084" s="42"/>
      <c r="F1084" s="616"/>
      <c r="G1084" s="617"/>
      <c r="H1084" s="106"/>
      <c r="I1084" s="618"/>
      <c r="J1084" s="619">
        <f>I1083*G1084</f>
        <v>0</v>
      </c>
      <c r="K1084" s="617"/>
      <c r="L1084" s="249">
        <f>H1084</f>
        <v>0</v>
      </c>
      <c r="M1084" s="411"/>
      <c r="N1084" s="214">
        <f>M1084*K1084</f>
        <v>0</v>
      </c>
      <c r="O1084" s="213"/>
      <c r="P1084" s="249">
        <f>L1084</f>
        <v>0</v>
      </c>
      <c r="Q1084" s="411"/>
      <c r="R1084" s="214">
        <f>Q1084*O1084</f>
        <v>0</v>
      </c>
      <c r="S1084" s="213"/>
      <c r="T1084" s="249">
        <f>P1084</f>
        <v>0</v>
      </c>
      <c r="U1084" s="411"/>
      <c r="V1084" s="214">
        <f>U1084*S1084</f>
        <v>0</v>
      </c>
      <c r="W1084" s="213"/>
      <c r="X1084" s="249"/>
      <c r="Y1084" s="411"/>
      <c r="Z1084" s="214">
        <f>Y1084*W1084</f>
        <v>0</v>
      </c>
      <c r="AA1084" s="213"/>
      <c r="AB1084" s="249">
        <f>X1084</f>
        <v>0</v>
      </c>
      <c r="AC1084" s="411"/>
      <c r="AD1084" s="214">
        <f>AC1084*AA1084</f>
        <v>0</v>
      </c>
      <c r="AE1084" s="213"/>
      <c r="AF1084" s="249">
        <f>AB1084</f>
        <v>0</v>
      </c>
      <c r="AG1084" s="411"/>
      <c r="AH1084" s="214">
        <f>AG1084*AE1084</f>
        <v>0</v>
      </c>
      <c r="AI1084" s="213"/>
      <c r="AJ1084" s="249">
        <f>AF1084</f>
        <v>0</v>
      </c>
      <c r="AK1084" s="411"/>
      <c r="AL1084" s="214">
        <f>AK1084*AI1084</f>
        <v>0</v>
      </c>
      <c r="AM1084" s="213"/>
      <c r="AN1084" s="249">
        <f>AJ1084</f>
        <v>0</v>
      </c>
      <c r="AO1084" s="411"/>
      <c r="AP1084" s="214">
        <f>AO1084*AM1084</f>
        <v>0</v>
      </c>
      <c r="AQ1084" s="213"/>
      <c r="AR1084" s="249">
        <f>AN1084</f>
        <v>0</v>
      </c>
      <c r="AS1084" s="411"/>
      <c r="AT1084" s="214">
        <f>AS1084*AQ1084</f>
        <v>0</v>
      </c>
      <c r="AU1084" s="213"/>
      <c r="AV1084" s="249">
        <f>AR1084</f>
        <v>0</v>
      </c>
      <c r="AW1084" s="411"/>
      <c r="AX1084" s="214">
        <f>AW1084*AU1084</f>
        <v>0</v>
      </c>
      <c r="AY1084" s="213"/>
      <c r="AZ1084" s="249">
        <f>AV1084</f>
        <v>0</v>
      </c>
      <c r="BA1084" s="618"/>
      <c r="BB1084" s="620">
        <f>BA1084*AY1084</f>
        <v>0</v>
      </c>
      <c r="BC1084" s="34"/>
      <c r="BD1084" s="622">
        <f>SUM(BB1084,AX1084,AT1084,AP1084,AL1084,AH1084,AD1084,Z1084,R1084,N1084,J1084)</f>
        <v>0</v>
      </c>
      <c r="BE1084" s="623"/>
      <c r="BF1084" s="622">
        <v>0</v>
      </c>
      <c r="BG1084" s="623"/>
      <c r="BH1084" s="622">
        <v>0</v>
      </c>
      <c r="BI1084" s="623"/>
      <c r="BJ1084" s="622">
        <v>0</v>
      </c>
      <c r="BK1084" s="623"/>
      <c r="BL1084" s="622">
        <v>0</v>
      </c>
      <c r="BM1084" s="181"/>
      <c r="BN1084" s="622"/>
      <c r="BO1084" s="409"/>
      <c r="BP1084" s="409"/>
      <c r="BQ1084" s="409"/>
      <c r="BR1084" s="409"/>
    </row>
    <row r="1085" spans="1:70" x14ac:dyDescent="0.2">
      <c r="A1085" s="177"/>
      <c r="B1085" s="180"/>
      <c r="C1085" s="41"/>
      <c r="D1085" s="42"/>
      <c r="E1085" s="42"/>
      <c r="F1085" s="616"/>
      <c r="G1085" s="617"/>
      <c r="H1085" s="106"/>
      <c r="I1085" s="618"/>
      <c r="J1085" s="619">
        <f>G1085*I1084</f>
        <v>0</v>
      </c>
      <c r="K1085" s="617"/>
      <c r="L1085" s="249">
        <f>H1085</f>
        <v>0</v>
      </c>
      <c r="M1085" s="411"/>
      <c r="N1085" s="214">
        <f>M1085*K1085</f>
        <v>0</v>
      </c>
      <c r="O1085" s="213"/>
      <c r="P1085" s="249">
        <f>L1085</f>
        <v>0</v>
      </c>
      <c r="Q1085" s="411"/>
      <c r="R1085" s="214">
        <f>Q1085*O1085</f>
        <v>0</v>
      </c>
      <c r="S1085" s="213"/>
      <c r="T1085" s="249">
        <f>P1085</f>
        <v>0</v>
      </c>
      <c r="U1085" s="411"/>
      <c r="V1085" s="214">
        <f>U1085*S1085</f>
        <v>0</v>
      </c>
      <c r="W1085" s="213"/>
      <c r="X1085" s="249"/>
      <c r="Y1085" s="411"/>
      <c r="Z1085" s="214">
        <f>Y1085*W1085</f>
        <v>0</v>
      </c>
      <c r="AA1085" s="213"/>
      <c r="AB1085" s="249">
        <f>X1085</f>
        <v>0</v>
      </c>
      <c r="AC1085" s="411"/>
      <c r="AD1085" s="214">
        <f>AC1085*AA1085</f>
        <v>0</v>
      </c>
      <c r="AE1085" s="213"/>
      <c r="AF1085" s="249">
        <f>AB1085</f>
        <v>0</v>
      </c>
      <c r="AG1085" s="411"/>
      <c r="AH1085" s="214">
        <f>AG1085*AE1085</f>
        <v>0</v>
      </c>
      <c r="AI1085" s="213"/>
      <c r="AJ1085" s="249">
        <f>AF1085</f>
        <v>0</v>
      </c>
      <c r="AK1085" s="411"/>
      <c r="AL1085" s="214">
        <f>AK1085*AI1085</f>
        <v>0</v>
      </c>
      <c r="AM1085" s="213"/>
      <c r="AN1085" s="249">
        <f>AJ1085</f>
        <v>0</v>
      </c>
      <c r="AO1085" s="411"/>
      <c r="AP1085" s="214">
        <f>AO1085*AM1085</f>
        <v>0</v>
      </c>
      <c r="AQ1085" s="213"/>
      <c r="AR1085" s="249">
        <f>AN1085</f>
        <v>0</v>
      </c>
      <c r="AS1085" s="411"/>
      <c r="AT1085" s="214">
        <f>AS1085*AQ1085</f>
        <v>0</v>
      </c>
      <c r="AU1085" s="213"/>
      <c r="AV1085" s="249">
        <f>AR1085</f>
        <v>0</v>
      </c>
      <c r="AW1085" s="411"/>
      <c r="AX1085" s="214">
        <f>AW1085*AU1085</f>
        <v>0</v>
      </c>
      <c r="AY1085" s="213"/>
      <c r="AZ1085" s="249">
        <f>AV1085</f>
        <v>0</v>
      </c>
      <c r="BA1085" s="618"/>
      <c r="BB1085" s="620">
        <f>AY1085*BA1085</f>
        <v>0</v>
      </c>
      <c r="BC1085" s="34"/>
      <c r="BD1085" s="622">
        <f>SUM(BB1085,AX1085,AT1085,AP1085,AL1085,AH1085,AD1085,Z1085,R1085,N1085,J1085)</f>
        <v>0</v>
      </c>
      <c r="BE1085" s="623"/>
      <c r="BF1085" s="622">
        <v>0</v>
      </c>
      <c r="BG1085" s="623"/>
      <c r="BH1085" s="622">
        <v>0</v>
      </c>
      <c r="BI1085" s="623"/>
      <c r="BJ1085" s="622">
        <v>0</v>
      </c>
      <c r="BK1085" s="623"/>
      <c r="BL1085" s="622">
        <v>0</v>
      </c>
      <c r="BM1085" s="181"/>
      <c r="BN1085" s="622"/>
      <c r="BO1085" s="409"/>
      <c r="BP1085" s="409"/>
      <c r="BQ1085" s="409"/>
      <c r="BR1085" s="409"/>
    </row>
    <row r="1086" spans="1:70" x14ac:dyDescent="0.2">
      <c r="A1086" s="177"/>
      <c r="B1086" s="180"/>
      <c r="C1086" s="48"/>
      <c r="D1086" s="43"/>
      <c r="E1086" s="43"/>
      <c r="F1086" s="624"/>
      <c r="G1086" s="581"/>
      <c r="H1086" s="582"/>
      <c r="I1086" s="104" t="s">
        <v>132</v>
      </c>
      <c r="J1086" s="634">
        <f>SUM(J1082:J1085)</f>
        <v>0</v>
      </c>
      <c r="K1086" s="581"/>
      <c r="L1086" s="582"/>
      <c r="M1086" s="104" t="s">
        <v>118</v>
      </c>
      <c r="N1086" s="619">
        <f>SUM(N1082:N1085)</f>
        <v>0</v>
      </c>
      <c r="O1086" s="581"/>
      <c r="P1086" s="582"/>
      <c r="Q1086" s="625" t="s">
        <v>119</v>
      </c>
      <c r="R1086" s="619">
        <f>SUM(R1082:R1085)</f>
        <v>0</v>
      </c>
      <c r="S1086" s="581"/>
      <c r="T1086" s="582"/>
      <c r="U1086" s="625" t="s">
        <v>120</v>
      </c>
      <c r="V1086" s="619">
        <f>SUM(V1082:V1085)</f>
        <v>0</v>
      </c>
      <c r="W1086" s="581"/>
      <c r="X1086" s="582"/>
      <c r="Y1086" s="625" t="s">
        <v>121</v>
      </c>
      <c r="Z1086" s="619">
        <f>SUM(Z1082:Z1085)</f>
        <v>0</v>
      </c>
      <c r="AA1086" s="581"/>
      <c r="AB1086" s="582"/>
      <c r="AC1086" s="625" t="s">
        <v>122</v>
      </c>
      <c r="AD1086" s="619">
        <f>SUM(AD1082:AD1085)</f>
        <v>0</v>
      </c>
      <c r="AE1086" s="581"/>
      <c r="AF1086" s="582"/>
      <c r="AG1086" s="625" t="s">
        <v>123</v>
      </c>
      <c r="AH1086" s="619">
        <f>SUM(AH1082:AH1085)</f>
        <v>0</v>
      </c>
      <c r="AI1086" s="581"/>
      <c r="AJ1086" s="582"/>
      <c r="AK1086" s="625" t="s">
        <v>124</v>
      </c>
      <c r="AL1086" s="619">
        <f>SUM(AL1082:AL1085)</f>
        <v>0</v>
      </c>
      <c r="AM1086" s="581"/>
      <c r="AN1086" s="582"/>
      <c r="AO1086" s="625" t="s">
        <v>125</v>
      </c>
      <c r="AP1086" s="619">
        <f>SUM(AP1082:AP1085)</f>
        <v>0</v>
      </c>
      <c r="AQ1086" s="581"/>
      <c r="AR1086" s="582"/>
      <c r="AS1086" s="625" t="s">
        <v>126</v>
      </c>
      <c r="AT1086" s="619">
        <f>SUM(AT1082:AT1085)</f>
        <v>0</v>
      </c>
      <c r="AU1086" s="581"/>
      <c r="AV1086" s="582"/>
      <c r="AW1086" s="625" t="s">
        <v>127</v>
      </c>
      <c r="AX1086" s="619">
        <f>SUM(AX1082:AX1085)</f>
        <v>0</v>
      </c>
      <c r="AY1086" s="581"/>
      <c r="AZ1086" s="582"/>
      <c r="BA1086" s="625" t="s">
        <v>128</v>
      </c>
      <c r="BB1086" s="620">
        <f>SUM(BB1082:BB1085)</f>
        <v>0</v>
      </c>
      <c r="BC1086" s="34"/>
      <c r="BD1086" s="57">
        <f>SUM(BD1082:BD1085)</f>
        <v>0</v>
      </c>
      <c r="BE1086" s="608"/>
      <c r="BF1086" s="626">
        <f>SUM(BF1082:BF1085)</f>
        <v>0</v>
      </c>
      <c r="BG1086" s="608"/>
      <c r="BH1086" s="626">
        <f>SUM(BH1082:BH1085)</f>
        <v>0</v>
      </c>
      <c r="BI1086" s="608"/>
      <c r="BJ1086" s="57">
        <v>0</v>
      </c>
      <c r="BK1086" s="608"/>
      <c r="BL1086" s="57">
        <v>0</v>
      </c>
      <c r="BM1086" s="181"/>
      <c r="BN1086" s="57">
        <f>SUM(BN1082:BN1085)</f>
        <v>0</v>
      </c>
      <c r="BO1086" s="409"/>
      <c r="BP1086" s="409"/>
      <c r="BQ1086" s="409"/>
      <c r="BR1086" s="409"/>
    </row>
    <row r="1087" spans="1:70" s="27" customFormat="1" ht="5.0999999999999996" customHeight="1" x14ac:dyDescent="0.2">
      <c r="A1087" s="177"/>
      <c r="B1087" s="180"/>
      <c r="C1087" s="32"/>
      <c r="D1087" s="609"/>
      <c r="E1087" s="610"/>
      <c r="G1087" s="226"/>
      <c r="H1087" s="52"/>
      <c r="J1087" s="227"/>
      <c r="K1087" s="226"/>
      <c r="L1087" s="52"/>
      <c r="M1087" s="154"/>
      <c r="N1087" s="227"/>
      <c r="O1087" s="226"/>
      <c r="P1087" s="52"/>
      <c r="Q1087" s="154"/>
      <c r="R1087" s="227"/>
      <c r="S1087" s="226"/>
      <c r="T1087" s="52"/>
      <c r="U1087" s="154"/>
      <c r="V1087" s="227"/>
      <c r="W1087" s="226"/>
      <c r="X1087" s="52"/>
      <c r="Y1087" s="154"/>
      <c r="Z1087" s="227"/>
      <c r="AA1087" s="226"/>
      <c r="AB1087" s="52"/>
      <c r="AC1087" s="154"/>
      <c r="AD1087" s="227"/>
      <c r="AE1087" s="226"/>
      <c r="AF1087" s="52"/>
      <c r="AG1087" s="154"/>
      <c r="AH1087" s="227"/>
      <c r="AI1087" s="226"/>
      <c r="AJ1087" s="52"/>
      <c r="AK1087" s="154"/>
      <c r="AL1087" s="227"/>
      <c r="AM1087" s="226"/>
      <c r="AN1087" s="52"/>
      <c r="AO1087" s="154"/>
      <c r="AP1087" s="227"/>
      <c r="AQ1087" s="226"/>
      <c r="AR1087" s="52"/>
      <c r="AS1087" s="154"/>
      <c r="AT1087" s="227"/>
      <c r="AU1087" s="226"/>
      <c r="AV1087" s="52"/>
      <c r="AW1087" s="154"/>
      <c r="AX1087" s="227"/>
      <c r="AY1087" s="226"/>
      <c r="AZ1087" s="52"/>
      <c r="BA1087" s="154"/>
      <c r="BB1087" s="267"/>
      <c r="BC1087" s="34"/>
      <c r="BD1087" s="608"/>
      <c r="BE1087" s="608"/>
      <c r="BF1087" s="608"/>
      <c r="BG1087" s="608"/>
      <c r="BH1087" s="608"/>
      <c r="BI1087" s="608"/>
      <c r="BJ1087" s="608"/>
      <c r="BK1087" s="608"/>
      <c r="BL1087" s="608"/>
      <c r="BM1087" s="181"/>
      <c r="BN1087" s="608"/>
    </row>
    <row r="1088" spans="1:70" x14ac:dyDescent="0.2">
      <c r="A1088" s="177"/>
      <c r="B1088" s="180"/>
      <c r="C1088" s="614">
        <f>'General Fund Budget Summary'!A236</f>
        <v>70200</v>
      </c>
      <c r="D1088" s="614"/>
      <c r="E1088" s="614" t="str">
        <f>'General Fund Budget Summary'!C236</f>
        <v>Capital Lease Interest Expense</v>
      </c>
      <c r="F1088" s="616"/>
      <c r="G1088" s="617">
        <v>1</v>
      </c>
      <c r="H1088" s="105"/>
      <c r="I1088" s="618"/>
      <c r="J1088" s="619">
        <f>I1088*G1088</f>
        <v>0</v>
      </c>
      <c r="K1088" s="617"/>
      <c r="L1088" s="248">
        <f>H1088</f>
        <v>0</v>
      </c>
      <c r="M1088" s="410"/>
      <c r="N1088" s="212">
        <f>M1088*K1088</f>
        <v>0</v>
      </c>
      <c r="O1088" s="211"/>
      <c r="P1088" s="248">
        <f>L1088</f>
        <v>0</v>
      </c>
      <c r="Q1088" s="410"/>
      <c r="R1088" s="212">
        <f>Q1088*O1088</f>
        <v>0</v>
      </c>
      <c r="S1088" s="211"/>
      <c r="T1088" s="248">
        <f>P1088</f>
        <v>0</v>
      </c>
      <c r="U1088" s="410"/>
      <c r="V1088" s="212">
        <f>U1088*S1088</f>
        <v>0</v>
      </c>
      <c r="W1088" s="211"/>
      <c r="X1088" s="248"/>
      <c r="Y1088" s="410"/>
      <c r="Z1088" s="212">
        <f>Y1088*W1088</f>
        <v>0</v>
      </c>
      <c r="AA1088" s="211"/>
      <c r="AB1088" s="248">
        <f>X1088</f>
        <v>0</v>
      </c>
      <c r="AC1088" s="410"/>
      <c r="AD1088" s="212">
        <f>AC1088*AA1088</f>
        <v>0</v>
      </c>
      <c r="AE1088" s="211"/>
      <c r="AF1088" s="248">
        <f>AB1088</f>
        <v>0</v>
      </c>
      <c r="AG1088" s="410"/>
      <c r="AH1088" s="212">
        <f>AG1088*AE1088</f>
        <v>0</v>
      </c>
      <c r="AI1088" s="211"/>
      <c r="AJ1088" s="248">
        <f>AF1088</f>
        <v>0</v>
      </c>
      <c r="AK1088" s="410"/>
      <c r="AL1088" s="212">
        <f>AK1088*AI1088</f>
        <v>0</v>
      </c>
      <c r="AM1088" s="211"/>
      <c r="AN1088" s="248">
        <f>AJ1088</f>
        <v>0</v>
      </c>
      <c r="AO1088" s="410"/>
      <c r="AP1088" s="212">
        <f>AO1088*AM1088</f>
        <v>0</v>
      </c>
      <c r="AQ1088" s="211"/>
      <c r="AR1088" s="248">
        <f>AN1088</f>
        <v>0</v>
      </c>
      <c r="AS1088" s="410"/>
      <c r="AT1088" s="212">
        <f>AS1088*AQ1088</f>
        <v>0</v>
      </c>
      <c r="AU1088" s="211"/>
      <c r="AV1088" s="248">
        <f>AR1088</f>
        <v>0</v>
      </c>
      <c r="AW1088" s="410"/>
      <c r="AX1088" s="212">
        <f>AW1088*AU1088</f>
        <v>0</v>
      </c>
      <c r="AY1088" s="211"/>
      <c r="AZ1088" s="248">
        <f>AV1088</f>
        <v>0</v>
      </c>
      <c r="BA1088" s="618"/>
      <c r="BB1088" s="620">
        <f>BA1088*AY1088</f>
        <v>0</v>
      </c>
      <c r="BC1088" s="34"/>
      <c r="BD1088" s="621">
        <f>SUM(BB1088,AX1088,AT1088,AP1088,AL1088,AH1088,AD1088,Z1088,R1088,N1088,J1088)</f>
        <v>0</v>
      </c>
      <c r="BE1088" s="608"/>
      <c r="BF1088" s="621"/>
      <c r="BG1088" s="608"/>
      <c r="BH1088" s="621"/>
      <c r="BI1088" s="608"/>
      <c r="BJ1088" s="621">
        <v>0</v>
      </c>
      <c r="BK1088" s="608"/>
      <c r="BL1088" s="621">
        <v>0</v>
      </c>
      <c r="BM1088" s="181"/>
      <c r="BN1088" s="621">
        <v>0</v>
      </c>
    </row>
    <row r="1089" spans="1:66" x14ac:dyDescent="0.2">
      <c r="A1089" s="177"/>
      <c r="B1089" s="180"/>
      <c r="C1089" s="41"/>
      <c r="D1089" s="42"/>
      <c r="E1089" s="42"/>
      <c r="F1089" s="616"/>
      <c r="G1089" s="617"/>
      <c r="H1089" s="105"/>
      <c r="I1089" s="618"/>
      <c r="J1089" s="619">
        <f>I1088*G1089</f>
        <v>0</v>
      </c>
      <c r="K1089" s="617"/>
      <c r="L1089" s="594">
        <f>H1089</f>
        <v>0</v>
      </c>
      <c r="M1089" s="592"/>
      <c r="N1089" s="593">
        <f>M1089*K1089</f>
        <v>0</v>
      </c>
      <c r="O1089" s="590"/>
      <c r="P1089" s="594">
        <f>L1089</f>
        <v>0</v>
      </c>
      <c r="Q1089" s="592"/>
      <c r="R1089" s="593">
        <f>Q1089*O1089</f>
        <v>0</v>
      </c>
      <c r="S1089" s="590"/>
      <c r="T1089" s="594">
        <f>P1089</f>
        <v>0</v>
      </c>
      <c r="U1089" s="592"/>
      <c r="V1089" s="593">
        <f>U1089*S1089</f>
        <v>0</v>
      </c>
      <c r="W1089" s="590"/>
      <c r="X1089" s="594"/>
      <c r="Y1089" s="592"/>
      <c r="Z1089" s="593">
        <f>Y1089*W1089</f>
        <v>0</v>
      </c>
      <c r="AA1089" s="590"/>
      <c r="AB1089" s="594">
        <f>X1089</f>
        <v>0</v>
      </c>
      <c r="AC1089" s="592"/>
      <c r="AD1089" s="593">
        <f>AC1089*AA1089</f>
        <v>0</v>
      </c>
      <c r="AE1089" s="590"/>
      <c r="AF1089" s="594">
        <f>AB1089</f>
        <v>0</v>
      </c>
      <c r="AG1089" s="592"/>
      <c r="AH1089" s="593">
        <f>AG1089*AE1089</f>
        <v>0</v>
      </c>
      <c r="AI1089" s="590"/>
      <c r="AJ1089" s="594">
        <f>AF1089</f>
        <v>0</v>
      </c>
      <c r="AK1089" s="592"/>
      <c r="AL1089" s="593">
        <f>AK1089*AI1089</f>
        <v>0</v>
      </c>
      <c r="AM1089" s="590"/>
      <c r="AN1089" s="594">
        <f>AJ1089</f>
        <v>0</v>
      </c>
      <c r="AO1089" s="592"/>
      <c r="AP1089" s="593">
        <f>AO1089*AM1089</f>
        <v>0</v>
      </c>
      <c r="AQ1089" s="590"/>
      <c r="AR1089" s="594">
        <f>AN1089</f>
        <v>0</v>
      </c>
      <c r="AS1089" s="592"/>
      <c r="AT1089" s="593">
        <f>AS1089*AQ1089</f>
        <v>0</v>
      </c>
      <c r="AU1089" s="590"/>
      <c r="AV1089" s="594">
        <f>AR1089</f>
        <v>0</v>
      </c>
      <c r="AW1089" s="592"/>
      <c r="AX1089" s="593">
        <f>AW1089*AU1089</f>
        <v>0</v>
      </c>
      <c r="AY1089" s="590"/>
      <c r="AZ1089" s="594">
        <f>AV1089</f>
        <v>0</v>
      </c>
      <c r="BA1089" s="618"/>
      <c r="BB1089" s="620">
        <f>BA1089*AY1089</f>
        <v>0</v>
      </c>
      <c r="BC1089" s="34"/>
      <c r="BD1089" s="622">
        <f>SUM(BB1089,AX1089,AT1089,AP1089,AL1089,AH1089,AD1089,Z1089,R1089,N1089,J1089)</f>
        <v>0</v>
      </c>
      <c r="BE1089" s="623"/>
      <c r="BF1089" s="622">
        <v>0</v>
      </c>
      <c r="BG1089" s="623"/>
      <c r="BH1089" s="622">
        <v>0</v>
      </c>
      <c r="BI1089" s="623"/>
      <c r="BJ1089" s="622">
        <v>0</v>
      </c>
      <c r="BK1089" s="623"/>
      <c r="BL1089" s="622">
        <v>0</v>
      </c>
      <c r="BM1089" s="181"/>
      <c r="BN1089" s="622"/>
    </row>
    <row r="1090" spans="1:66" x14ac:dyDescent="0.2">
      <c r="A1090" s="177"/>
      <c r="B1090" s="180"/>
      <c r="C1090" s="41"/>
      <c r="D1090" s="42"/>
      <c r="E1090" s="42"/>
      <c r="F1090" s="616"/>
      <c r="G1090" s="617"/>
      <c r="H1090" s="106"/>
      <c r="I1090" s="618"/>
      <c r="J1090" s="619">
        <f>I1089*G1090</f>
        <v>0</v>
      </c>
      <c r="K1090" s="617"/>
      <c r="L1090" s="249">
        <f>H1090</f>
        <v>0</v>
      </c>
      <c r="M1090" s="411"/>
      <c r="N1090" s="214">
        <f>M1090*K1090</f>
        <v>0</v>
      </c>
      <c r="O1090" s="213"/>
      <c r="P1090" s="249">
        <f>L1090</f>
        <v>0</v>
      </c>
      <c r="Q1090" s="411"/>
      <c r="R1090" s="214">
        <f>Q1090*O1090</f>
        <v>0</v>
      </c>
      <c r="S1090" s="213"/>
      <c r="T1090" s="249">
        <f>P1090</f>
        <v>0</v>
      </c>
      <c r="U1090" s="411"/>
      <c r="V1090" s="214">
        <f>U1090*S1090</f>
        <v>0</v>
      </c>
      <c r="W1090" s="213"/>
      <c r="X1090" s="249"/>
      <c r="Y1090" s="411"/>
      <c r="Z1090" s="214">
        <f>Y1090*W1090</f>
        <v>0</v>
      </c>
      <c r="AA1090" s="213"/>
      <c r="AB1090" s="249">
        <f>X1090</f>
        <v>0</v>
      </c>
      <c r="AC1090" s="411"/>
      <c r="AD1090" s="214">
        <f>AC1090*AA1090</f>
        <v>0</v>
      </c>
      <c r="AE1090" s="213"/>
      <c r="AF1090" s="249">
        <f>AB1090</f>
        <v>0</v>
      </c>
      <c r="AG1090" s="411"/>
      <c r="AH1090" s="214">
        <f>AG1090*AE1090</f>
        <v>0</v>
      </c>
      <c r="AI1090" s="213"/>
      <c r="AJ1090" s="249">
        <f>AF1090</f>
        <v>0</v>
      </c>
      <c r="AK1090" s="411"/>
      <c r="AL1090" s="214">
        <f>AK1090*AI1090</f>
        <v>0</v>
      </c>
      <c r="AM1090" s="213"/>
      <c r="AN1090" s="249">
        <f>AJ1090</f>
        <v>0</v>
      </c>
      <c r="AO1090" s="411"/>
      <c r="AP1090" s="214">
        <f>AO1090*AM1090</f>
        <v>0</v>
      </c>
      <c r="AQ1090" s="213"/>
      <c r="AR1090" s="249">
        <f>AN1090</f>
        <v>0</v>
      </c>
      <c r="AS1090" s="411"/>
      <c r="AT1090" s="214">
        <f>AS1090*AQ1090</f>
        <v>0</v>
      </c>
      <c r="AU1090" s="213"/>
      <c r="AV1090" s="249">
        <f>AR1090</f>
        <v>0</v>
      </c>
      <c r="AW1090" s="411"/>
      <c r="AX1090" s="214">
        <f>AW1090*AU1090</f>
        <v>0</v>
      </c>
      <c r="AY1090" s="213"/>
      <c r="AZ1090" s="249">
        <f>AV1090</f>
        <v>0</v>
      </c>
      <c r="BA1090" s="618"/>
      <c r="BB1090" s="620">
        <f>BA1090*AY1090</f>
        <v>0</v>
      </c>
      <c r="BC1090" s="34"/>
      <c r="BD1090" s="622">
        <f>SUM(BB1090,AX1090,AT1090,AP1090,AL1090,AH1090,AD1090,Z1090,R1090,N1090,J1090)</f>
        <v>0</v>
      </c>
      <c r="BE1090" s="623"/>
      <c r="BF1090" s="622">
        <v>0</v>
      </c>
      <c r="BG1090" s="623"/>
      <c r="BH1090" s="622">
        <v>0</v>
      </c>
      <c r="BI1090" s="623"/>
      <c r="BJ1090" s="622">
        <v>0</v>
      </c>
      <c r="BK1090" s="623"/>
      <c r="BL1090" s="622">
        <v>0</v>
      </c>
      <c r="BM1090" s="181"/>
      <c r="BN1090" s="622"/>
    </row>
    <row r="1091" spans="1:66" x14ac:dyDescent="0.2">
      <c r="A1091" s="177"/>
      <c r="B1091" s="180"/>
      <c r="C1091" s="41"/>
      <c r="D1091" s="42"/>
      <c r="E1091" s="42"/>
      <c r="F1091" s="616"/>
      <c r="G1091" s="617"/>
      <c r="H1091" s="106"/>
      <c r="I1091" s="618"/>
      <c r="J1091" s="619">
        <f>G1091*I1090</f>
        <v>0</v>
      </c>
      <c r="K1091" s="617"/>
      <c r="L1091" s="249">
        <f>H1091</f>
        <v>0</v>
      </c>
      <c r="M1091" s="411"/>
      <c r="N1091" s="214">
        <f>M1091*K1091</f>
        <v>0</v>
      </c>
      <c r="O1091" s="213"/>
      <c r="P1091" s="249">
        <f>L1091</f>
        <v>0</v>
      </c>
      <c r="Q1091" s="411"/>
      <c r="R1091" s="214">
        <f>Q1091*O1091</f>
        <v>0</v>
      </c>
      <c r="S1091" s="213"/>
      <c r="T1091" s="249">
        <f>P1091</f>
        <v>0</v>
      </c>
      <c r="U1091" s="411"/>
      <c r="V1091" s="214">
        <f>U1091*S1091</f>
        <v>0</v>
      </c>
      <c r="W1091" s="213"/>
      <c r="X1091" s="249"/>
      <c r="Y1091" s="411"/>
      <c r="Z1091" s="214">
        <f>Y1091*W1091</f>
        <v>0</v>
      </c>
      <c r="AA1091" s="213"/>
      <c r="AB1091" s="249">
        <f>X1091</f>
        <v>0</v>
      </c>
      <c r="AC1091" s="411"/>
      <c r="AD1091" s="214">
        <f>AC1091*AA1091</f>
        <v>0</v>
      </c>
      <c r="AE1091" s="213"/>
      <c r="AF1091" s="249">
        <f>AB1091</f>
        <v>0</v>
      </c>
      <c r="AG1091" s="411"/>
      <c r="AH1091" s="214">
        <f>AG1091*AE1091</f>
        <v>0</v>
      </c>
      <c r="AI1091" s="213"/>
      <c r="AJ1091" s="249">
        <f>AF1091</f>
        <v>0</v>
      </c>
      <c r="AK1091" s="411"/>
      <c r="AL1091" s="214">
        <f>AK1091*AI1091</f>
        <v>0</v>
      </c>
      <c r="AM1091" s="213"/>
      <c r="AN1091" s="249">
        <f>AJ1091</f>
        <v>0</v>
      </c>
      <c r="AO1091" s="411"/>
      <c r="AP1091" s="214">
        <f>AO1091*AM1091</f>
        <v>0</v>
      </c>
      <c r="AQ1091" s="213"/>
      <c r="AR1091" s="249">
        <f>AN1091</f>
        <v>0</v>
      </c>
      <c r="AS1091" s="411"/>
      <c r="AT1091" s="214">
        <f>AS1091*AQ1091</f>
        <v>0</v>
      </c>
      <c r="AU1091" s="213"/>
      <c r="AV1091" s="249">
        <f>AR1091</f>
        <v>0</v>
      </c>
      <c r="AW1091" s="411"/>
      <c r="AX1091" s="214">
        <f>AW1091*AU1091</f>
        <v>0</v>
      </c>
      <c r="AY1091" s="213"/>
      <c r="AZ1091" s="249">
        <f>AV1091</f>
        <v>0</v>
      </c>
      <c r="BA1091" s="618"/>
      <c r="BB1091" s="620">
        <f>AY1091*BA1091</f>
        <v>0</v>
      </c>
      <c r="BC1091" s="34"/>
      <c r="BD1091" s="622">
        <f>SUM(BB1091,AX1091,AT1091,AP1091,AL1091,AH1091,AD1091,Z1091,R1091,N1091,J1091)</f>
        <v>0</v>
      </c>
      <c r="BE1091" s="623"/>
      <c r="BF1091" s="622">
        <v>0</v>
      </c>
      <c r="BG1091" s="623"/>
      <c r="BH1091" s="622">
        <v>0</v>
      </c>
      <c r="BI1091" s="623"/>
      <c r="BJ1091" s="622">
        <v>0</v>
      </c>
      <c r="BK1091" s="623"/>
      <c r="BL1091" s="622">
        <v>0</v>
      </c>
      <c r="BM1091" s="181"/>
      <c r="BN1091" s="622"/>
    </row>
    <row r="1092" spans="1:66" x14ac:dyDescent="0.2">
      <c r="A1092" s="177"/>
      <c r="B1092" s="180"/>
      <c r="C1092" s="48"/>
      <c r="D1092" s="43"/>
      <c r="E1092" s="43"/>
      <c r="F1092" s="624"/>
      <c r="G1092" s="581"/>
      <c r="H1092" s="582"/>
      <c r="I1092" s="104" t="s">
        <v>132</v>
      </c>
      <c r="J1092" s="634">
        <f>SUM(J1088:J1091)</f>
        <v>0</v>
      </c>
      <c r="K1092" s="581"/>
      <c r="L1092" s="582"/>
      <c r="M1092" s="104" t="s">
        <v>118</v>
      </c>
      <c r="N1092" s="619">
        <f>SUM(N1088:N1091)</f>
        <v>0</v>
      </c>
      <c r="O1092" s="581"/>
      <c r="P1092" s="582"/>
      <c r="Q1092" s="625" t="s">
        <v>119</v>
      </c>
      <c r="R1092" s="619">
        <f>SUM(R1088:R1091)</f>
        <v>0</v>
      </c>
      <c r="S1092" s="581"/>
      <c r="T1092" s="582"/>
      <c r="U1092" s="625" t="s">
        <v>120</v>
      </c>
      <c r="V1092" s="619">
        <f>SUM(V1088:V1091)</f>
        <v>0</v>
      </c>
      <c r="W1092" s="581"/>
      <c r="X1092" s="582"/>
      <c r="Y1092" s="625" t="s">
        <v>121</v>
      </c>
      <c r="Z1092" s="619">
        <f>SUM(Z1088:Z1091)</f>
        <v>0</v>
      </c>
      <c r="AA1092" s="581"/>
      <c r="AB1092" s="582"/>
      <c r="AC1092" s="625" t="s">
        <v>122</v>
      </c>
      <c r="AD1092" s="619">
        <f>SUM(AD1088:AD1091)</f>
        <v>0</v>
      </c>
      <c r="AE1092" s="581"/>
      <c r="AF1092" s="582"/>
      <c r="AG1092" s="625" t="s">
        <v>123</v>
      </c>
      <c r="AH1092" s="619">
        <f>SUM(AH1088:AH1091)</f>
        <v>0</v>
      </c>
      <c r="AI1092" s="581"/>
      <c r="AJ1092" s="582"/>
      <c r="AK1092" s="625" t="s">
        <v>124</v>
      </c>
      <c r="AL1092" s="619">
        <f>SUM(AL1088:AL1091)</f>
        <v>0</v>
      </c>
      <c r="AM1092" s="581"/>
      <c r="AN1092" s="582"/>
      <c r="AO1092" s="625" t="s">
        <v>125</v>
      </c>
      <c r="AP1092" s="619">
        <f>SUM(AP1088:AP1091)</f>
        <v>0</v>
      </c>
      <c r="AQ1092" s="581"/>
      <c r="AR1092" s="582"/>
      <c r="AS1092" s="625" t="s">
        <v>126</v>
      </c>
      <c r="AT1092" s="619">
        <f>SUM(AT1088:AT1091)</f>
        <v>0</v>
      </c>
      <c r="AU1092" s="581"/>
      <c r="AV1092" s="582"/>
      <c r="AW1092" s="625" t="s">
        <v>127</v>
      </c>
      <c r="AX1092" s="619">
        <f>SUM(AX1088:AX1091)</f>
        <v>0</v>
      </c>
      <c r="AY1092" s="581"/>
      <c r="AZ1092" s="582"/>
      <c r="BA1092" s="625" t="s">
        <v>128</v>
      </c>
      <c r="BB1092" s="620">
        <f>SUM(BB1088:BB1091)</f>
        <v>0</v>
      </c>
      <c r="BC1092" s="34"/>
      <c r="BD1092" s="57">
        <f>SUM(BD1088:BD1091)</f>
        <v>0</v>
      </c>
      <c r="BE1092" s="608"/>
      <c r="BF1092" s="626">
        <f>SUM(BF1088:BF1091)</f>
        <v>0</v>
      </c>
      <c r="BG1092" s="608"/>
      <c r="BH1092" s="626">
        <f>SUM(BH1088:BH1091)</f>
        <v>0</v>
      </c>
      <c r="BI1092" s="608"/>
      <c r="BJ1092" s="57">
        <v>0</v>
      </c>
      <c r="BK1092" s="608"/>
      <c r="BL1092" s="57">
        <v>0</v>
      </c>
      <c r="BM1092" s="181"/>
      <c r="BN1092" s="57">
        <f>SUM(BN1088:BN1091)</f>
        <v>0</v>
      </c>
    </row>
    <row r="1093" spans="1:66" s="15" customFormat="1" ht="5.0999999999999996" customHeight="1" x14ac:dyDescent="0.2">
      <c r="A1093" s="178"/>
      <c r="B1093" s="182"/>
      <c r="C1093" s="36"/>
      <c r="D1093" s="35"/>
      <c r="E1093" s="35"/>
      <c r="G1093" s="205"/>
      <c r="H1093" s="45"/>
      <c r="I1093" s="56"/>
      <c r="J1093" s="206"/>
      <c r="K1093" s="205"/>
      <c r="L1093" s="45"/>
      <c r="M1093" s="37"/>
      <c r="N1093" s="206"/>
      <c r="O1093" s="205"/>
      <c r="P1093" s="45"/>
      <c r="Q1093" s="37"/>
      <c r="R1093" s="206"/>
      <c r="S1093" s="205"/>
      <c r="T1093" s="45"/>
      <c r="U1093" s="37"/>
      <c r="V1093" s="206"/>
      <c r="W1093" s="205"/>
      <c r="X1093" s="45"/>
      <c r="Y1093" s="37"/>
      <c r="Z1093" s="206"/>
      <c r="AA1093" s="205"/>
      <c r="AB1093" s="45"/>
      <c r="AC1093" s="37"/>
      <c r="AD1093" s="206"/>
      <c r="AE1093" s="205"/>
      <c r="AF1093" s="45"/>
      <c r="AG1093" s="37"/>
      <c r="AH1093" s="206"/>
      <c r="AI1093" s="205"/>
      <c r="AJ1093" s="45"/>
      <c r="AK1093" s="37"/>
      <c r="AL1093" s="206"/>
      <c r="AM1093" s="205"/>
      <c r="AN1093" s="45"/>
      <c r="AO1093" s="37"/>
      <c r="AP1093" s="206"/>
      <c r="AQ1093" s="205"/>
      <c r="AR1093" s="45"/>
      <c r="AS1093" s="37"/>
      <c r="AT1093" s="206"/>
      <c r="AU1093" s="205"/>
      <c r="AV1093" s="45"/>
      <c r="AW1093" s="37"/>
      <c r="AX1093" s="206"/>
      <c r="AY1093" s="205"/>
      <c r="AZ1093" s="45"/>
      <c r="BA1093" s="37"/>
      <c r="BB1093" s="257"/>
      <c r="BC1093" s="37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83"/>
      <c r="BN1093" s="13"/>
    </row>
    <row r="1094" spans="1:66" s="116" customFormat="1" ht="15" x14ac:dyDescent="0.25">
      <c r="A1094" s="178"/>
      <c r="B1094" s="184"/>
      <c r="C1094" s="113"/>
      <c r="D1094" s="114"/>
      <c r="E1094" s="114"/>
      <c r="F1094" s="238" t="s">
        <v>246</v>
      </c>
      <c r="G1094" s="226"/>
      <c r="H1094" s="52"/>
      <c r="I1094" s="27"/>
      <c r="J1094" s="465">
        <f>SUM(J1092,J1086,J1080)</f>
        <v>0</v>
      </c>
      <c r="K1094" s="216"/>
      <c r="L1094" s="115"/>
      <c r="M1094" s="56"/>
      <c r="N1094" s="441">
        <f>SUM(N1092,N1086,N1080)</f>
        <v>0</v>
      </c>
      <c r="O1094" s="216"/>
      <c r="P1094" s="115"/>
      <c r="Q1094" s="56"/>
      <c r="R1094" s="441">
        <f>SUM(R1092,R1086,R1080)</f>
        <v>0</v>
      </c>
      <c r="S1094" s="216"/>
      <c r="T1094" s="115"/>
      <c r="U1094" s="56"/>
      <c r="V1094" s="441">
        <f>SUM(V1092,V1086,V1080)</f>
        <v>0</v>
      </c>
      <c r="W1094" s="216"/>
      <c r="X1094" s="115"/>
      <c r="Y1094" s="56"/>
      <c r="Z1094" s="441">
        <f>SUM(Z1092,Z1086,Z1080)</f>
        <v>0</v>
      </c>
      <c r="AA1094" s="216"/>
      <c r="AB1094" s="115"/>
      <c r="AC1094" s="56"/>
      <c r="AD1094" s="441">
        <f>SUM(AD1092,AD1086,AD1080)</f>
        <v>0</v>
      </c>
      <c r="AE1094" s="216"/>
      <c r="AF1094" s="115"/>
      <c r="AG1094" s="56"/>
      <c r="AH1094" s="441">
        <f>SUM(AH1092,AH1086,AH1080)</f>
        <v>0</v>
      </c>
      <c r="AI1094" s="216"/>
      <c r="AJ1094" s="115"/>
      <c r="AK1094" s="56"/>
      <c r="AL1094" s="441">
        <f>SUM(AL1092,AL1086,AL1080)</f>
        <v>0</v>
      </c>
      <c r="AM1094" s="216"/>
      <c r="AN1094" s="115"/>
      <c r="AO1094" s="56"/>
      <c r="AP1094" s="441">
        <f>SUM(AP1092,AP1086,AP1080)</f>
        <v>0</v>
      </c>
      <c r="AQ1094" s="216"/>
      <c r="AR1094" s="115"/>
      <c r="AS1094" s="56"/>
      <c r="AT1094" s="441">
        <f>SUM(AT1092,AT1086,AT1080)</f>
        <v>0</v>
      </c>
      <c r="AU1094" s="216"/>
      <c r="AV1094" s="115"/>
      <c r="AW1094" s="441"/>
      <c r="AX1094" s="441">
        <f>SUM(AX1092,AX1086,AX1080)</f>
        <v>0</v>
      </c>
      <c r="AY1094" s="216"/>
      <c r="AZ1094" s="115"/>
      <c r="BA1094" s="56"/>
      <c r="BB1094" s="441">
        <f>SUM(BB1092,BB1086,BB1080)</f>
        <v>0</v>
      </c>
      <c r="BC1094" s="56"/>
      <c r="BD1094" s="440">
        <f>SUM(BD1092,BD1086,BD1080)</f>
        <v>0</v>
      </c>
      <c r="BE1094" s="440"/>
      <c r="BF1094" s="440">
        <f>SUM(BF1092,BF1086,BF1080)</f>
        <v>0</v>
      </c>
      <c r="BG1094" s="440"/>
      <c r="BH1094" s="440">
        <f>SUM(BH1092,BH1086,BH1080)</f>
        <v>0</v>
      </c>
      <c r="BI1094" s="440"/>
      <c r="BJ1094" s="440">
        <v>0</v>
      </c>
      <c r="BK1094" s="440"/>
      <c r="BL1094" s="440">
        <v>0</v>
      </c>
      <c r="BM1094" s="185"/>
      <c r="BN1094" s="440">
        <f>SUM(BN1092,BN1086,BN1080)</f>
        <v>48365.98</v>
      </c>
    </row>
    <row r="1095" spans="1:66" s="409" customFormat="1" ht="12.75" customHeight="1" x14ac:dyDescent="0.2">
      <c r="A1095" s="177"/>
      <c r="B1095" s="180"/>
      <c r="C1095" s="577">
        <f>'General Fund Budget Summary'!A239</f>
        <v>80000</v>
      </c>
      <c r="D1095" s="600" t="str">
        <f>'General Fund Budget Summary'!B239</f>
        <v>Capital Expenses</v>
      </c>
      <c r="E1095" s="601"/>
      <c r="F1095" s="612"/>
      <c r="G1095" s="603"/>
      <c r="H1095" s="604"/>
      <c r="I1095" s="605"/>
      <c r="J1095" s="606"/>
      <c r="K1095" s="603"/>
      <c r="L1095" s="604"/>
      <c r="M1095" s="605"/>
      <c r="N1095" s="606"/>
      <c r="O1095" s="603"/>
      <c r="P1095" s="604"/>
      <c r="Q1095" s="605"/>
      <c r="R1095" s="606"/>
      <c r="S1095" s="603"/>
      <c r="T1095" s="604"/>
      <c r="U1095" s="605"/>
      <c r="V1095" s="606"/>
      <c r="W1095" s="603"/>
      <c r="X1095" s="604"/>
      <c r="Y1095" s="605"/>
      <c r="Z1095" s="606"/>
      <c r="AA1095" s="603"/>
      <c r="AB1095" s="604"/>
      <c r="AC1095" s="605"/>
      <c r="AD1095" s="606"/>
      <c r="AE1095" s="603"/>
      <c r="AF1095" s="604"/>
      <c r="AG1095" s="605"/>
      <c r="AH1095" s="606"/>
      <c r="AI1095" s="603"/>
      <c r="AJ1095" s="604"/>
      <c r="AK1095" s="605"/>
      <c r="AL1095" s="606"/>
      <c r="AM1095" s="603"/>
      <c r="AN1095" s="604"/>
      <c r="AO1095" s="605"/>
      <c r="AP1095" s="606"/>
      <c r="AQ1095" s="603"/>
      <c r="AR1095" s="604"/>
      <c r="AS1095" s="605"/>
      <c r="AT1095" s="606"/>
      <c r="AU1095" s="603"/>
      <c r="AV1095" s="604"/>
      <c r="AW1095" s="605"/>
      <c r="AX1095" s="606"/>
      <c r="AY1095" s="603"/>
      <c r="AZ1095" s="604"/>
      <c r="BA1095" s="605"/>
      <c r="BB1095" s="607"/>
      <c r="BC1095" s="34"/>
      <c r="BD1095" s="608"/>
      <c r="BE1095" s="608"/>
      <c r="BF1095" s="608"/>
      <c r="BG1095" s="608"/>
      <c r="BH1095" s="608"/>
      <c r="BI1095" s="608"/>
      <c r="BJ1095" s="608"/>
      <c r="BK1095" s="608"/>
      <c r="BL1095" s="608"/>
      <c r="BM1095" s="181"/>
      <c r="BN1095" s="608"/>
    </row>
    <row r="1096" spans="1:66" s="409" customFormat="1" ht="5.0999999999999996" customHeight="1" x14ac:dyDescent="0.2">
      <c r="A1096" s="177"/>
      <c r="B1096" s="180"/>
      <c r="C1096" s="32"/>
      <c r="D1096" s="27"/>
      <c r="E1096" s="610"/>
      <c r="F1096" s="27"/>
      <c r="G1096" s="226"/>
      <c r="H1096" s="52"/>
      <c r="I1096" s="27"/>
      <c r="J1096" s="227"/>
      <c r="K1096" s="603"/>
      <c r="L1096" s="604"/>
      <c r="M1096" s="605"/>
      <c r="N1096" s="606"/>
      <c r="O1096" s="603"/>
      <c r="P1096" s="604"/>
      <c r="Q1096" s="605"/>
      <c r="R1096" s="606"/>
      <c r="S1096" s="603"/>
      <c r="T1096" s="604"/>
      <c r="U1096" s="605"/>
      <c r="V1096" s="606"/>
      <c r="W1096" s="603"/>
      <c r="X1096" s="604"/>
      <c r="Y1096" s="605"/>
      <c r="Z1096" s="606"/>
      <c r="AA1096" s="603"/>
      <c r="AB1096" s="604"/>
      <c r="AC1096" s="605"/>
      <c r="AD1096" s="606"/>
      <c r="AE1096" s="603"/>
      <c r="AF1096" s="604"/>
      <c r="AG1096" s="605"/>
      <c r="AH1096" s="606"/>
      <c r="AI1096" s="603"/>
      <c r="AJ1096" s="604"/>
      <c r="AK1096" s="605"/>
      <c r="AL1096" s="606"/>
      <c r="AM1096" s="603"/>
      <c r="AN1096" s="604"/>
      <c r="AO1096" s="605"/>
      <c r="AP1096" s="606"/>
      <c r="AQ1096" s="603"/>
      <c r="AR1096" s="604"/>
      <c r="AS1096" s="605"/>
      <c r="AT1096" s="606"/>
      <c r="AU1096" s="603"/>
      <c r="AV1096" s="604"/>
      <c r="AW1096" s="605"/>
      <c r="AX1096" s="606"/>
      <c r="AY1096" s="603"/>
      <c r="AZ1096" s="604"/>
      <c r="BA1096" s="605"/>
      <c r="BB1096" s="607"/>
      <c r="BC1096" s="34"/>
      <c r="BD1096" s="613"/>
      <c r="BE1096" s="608"/>
      <c r="BF1096" s="613"/>
      <c r="BG1096" s="608"/>
      <c r="BH1096" s="613"/>
      <c r="BI1096" s="608"/>
      <c r="BJ1096" s="613"/>
      <c r="BK1096" s="608"/>
      <c r="BL1096" s="613"/>
      <c r="BM1096" s="181"/>
      <c r="BN1096" s="613"/>
    </row>
    <row r="1097" spans="1:66" s="409" customFormat="1" x14ac:dyDescent="0.2">
      <c r="A1097" s="177"/>
      <c r="B1097" s="180"/>
      <c r="C1097" s="614">
        <f>'General Fund Budget Summary'!A240</f>
        <v>80005</v>
      </c>
      <c r="D1097" s="614"/>
      <c r="E1097" s="614" t="str">
        <f>'General Fund Budget Summary'!C240</f>
        <v>Equipment Outlay</v>
      </c>
      <c r="F1097" s="616"/>
      <c r="G1097" s="617">
        <v>1</v>
      </c>
      <c r="H1097" s="105"/>
      <c r="I1097" s="618"/>
      <c r="J1097" s="619">
        <f>I1096*G1097</f>
        <v>0</v>
      </c>
      <c r="K1097" s="617"/>
      <c r="L1097" s="248">
        <f>H1097</f>
        <v>0</v>
      </c>
      <c r="M1097" s="410"/>
      <c r="N1097" s="212">
        <f>M1097*K1097</f>
        <v>0</v>
      </c>
      <c r="O1097" s="211"/>
      <c r="P1097" s="248">
        <f>L1097</f>
        <v>0</v>
      </c>
      <c r="Q1097" s="410"/>
      <c r="R1097" s="212">
        <f>Q1097*O1097</f>
        <v>0</v>
      </c>
      <c r="S1097" s="211"/>
      <c r="T1097" s="248">
        <f>P1097</f>
        <v>0</v>
      </c>
      <c r="U1097" s="410"/>
      <c r="V1097" s="212">
        <f>U1097*S1097</f>
        <v>0</v>
      </c>
      <c r="W1097" s="211"/>
      <c r="X1097" s="248"/>
      <c r="Y1097" s="410"/>
      <c r="Z1097" s="212">
        <f>Y1097*W1097</f>
        <v>0</v>
      </c>
      <c r="AA1097" s="211"/>
      <c r="AB1097" s="248">
        <f>X1097</f>
        <v>0</v>
      </c>
      <c r="AC1097" s="410"/>
      <c r="AD1097" s="212">
        <f>AC1097*AA1097</f>
        <v>0</v>
      </c>
      <c r="AE1097" s="211"/>
      <c r="AF1097" s="248">
        <f>AB1097</f>
        <v>0</v>
      </c>
      <c r="AG1097" s="410"/>
      <c r="AH1097" s="212">
        <f>AG1097*AE1097</f>
        <v>0</v>
      </c>
      <c r="AI1097" s="211"/>
      <c r="AJ1097" s="248">
        <f>AF1097</f>
        <v>0</v>
      </c>
      <c r="AK1097" s="410"/>
      <c r="AL1097" s="212">
        <f>AK1097*AI1097</f>
        <v>0</v>
      </c>
      <c r="AM1097" s="211"/>
      <c r="AN1097" s="248">
        <f>AJ1097</f>
        <v>0</v>
      </c>
      <c r="AO1097" s="410"/>
      <c r="AP1097" s="212">
        <f>AO1097*AM1097</f>
        <v>0</v>
      </c>
      <c r="AQ1097" s="211"/>
      <c r="AR1097" s="248">
        <f>AN1097</f>
        <v>0</v>
      </c>
      <c r="AS1097" s="410"/>
      <c r="AT1097" s="212">
        <f>AS1097*AQ1097</f>
        <v>0</v>
      </c>
      <c r="AU1097" s="211"/>
      <c r="AV1097" s="248">
        <f>AR1097</f>
        <v>0</v>
      </c>
      <c r="AW1097" s="410"/>
      <c r="AX1097" s="212">
        <f>AW1097*AU1097</f>
        <v>0</v>
      </c>
      <c r="AY1097" s="211"/>
      <c r="AZ1097" s="248">
        <f>AV1097</f>
        <v>0</v>
      </c>
      <c r="BA1097" s="618"/>
      <c r="BB1097" s="620">
        <f>BA1097*AY1097</f>
        <v>0</v>
      </c>
      <c r="BC1097" s="34"/>
      <c r="BD1097" s="621">
        <f>SUM(BB1097,AX1097,AT1097,AP1097,AL1097,AH1097,AD1097,Z1097,R1097,N1097,J1097)</f>
        <v>0</v>
      </c>
      <c r="BE1097" s="608"/>
      <c r="BF1097" s="621">
        <v>0</v>
      </c>
      <c r="BG1097" s="608"/>
      <c r="BH1097" s="621">
        <v>0</v>
      </c>
      <c r="BI1097" s="608"/>
      <c r="BJ1097" s="621">
        <f>SUM(BF1097,BH1097)</f>
        <v>0</v>
      </c>
      <c r="BK1097" s="608"/>
      <c r="BL1097" s="621">
        <v>0</v>
      </c>
      <c r="BM1097" s="181"/>
      <c r="BN1097" s="621">
        <v>13267.64</v>
      </c>
    </row>
    <row r="1098" spans="1:66" s="409" customFormat="1" x14ac:dyDescent="0.2">
      <c r="A1098" s="177"/>
      <c r="B1098" s="180"/>
      <c r="C1098" s="41"/>
      <c r="D1098" s="42"/>
      <c r="E1098" s="461"/>
      <c r="F1098" s="616"/>
      <c r="G1098" s="617"/>
      <c r="H1098" s="591"/>
      <c r="I1098" s="618"/>
      <c r="J1098" s="619">
        <f>I1097*G1098</f>
        <v>0</v>
      </c>
      <c r="K1098" s="617"/>
      <c r="L1098" s="594">
        <f>H1098</f>
        <v>0</v>
      </c>
      <c r="M1098" s="592"/>
      <c r="N1098" s="593">
        <f>M1098*K1098</f>
        <v>0</v>
      </c>
      <c r="O1098" s="590"/>
      <c r="P1098" s="594">
        <f>L1098</f>
        <v>0</v>
      </c>
      <c r="Q1098" s="592"/>
      <c r="R1098" s="593">
        <f>Q1098*O1098</f>
        <v>0</v>
      </c>
      <c r="S1098" s="590"/>
      <c r="T1098" s="594">
        <f>P1098</f>
        <v>0</v>
      </c>
      <c r="U1098" s="592"/>
      <c r="V1098" s="593">
        <f>U1098*S1098</f>
        <v>0</v>
      </c>
      <c r="W1098" s="590"/>
      <c r="X1098" s="594"/>
      <c r="Y1098" s="592"/>
      <c r="Z1098" s="593">
        <f>Y1098*W1098</f>
        <v>0</v>
      </c>
      <c r="AA1098" s="590"/>
      <c r="AB1098" s="594">
        <f>X1098</f>
        <v>0</v>
      </c>
      <c r="AC1098" s="592"/>
      <c r="AD1098" s="593">
        <f>AC1098*AA1098</f>
        <v>0</v>
      </c>
      <c r="AE1098" s="590"/>
      <c r="AF1098" s="594">
        <f>AB1098</f>
        <v>0</v>
      </c>
      <c r="AG1098" s="592"/>
      <c r="AH1098" s="593">
        <f>AG1098*AE1098</f>
        <v>0</v>
      </c>
      <c r="AI1098" s="590"/>
      <c r="AJ1098" s="594">
        <f>AF1098</f>
        <v>0</v>
      </c>
      <c r="AK1098" s="592"/>
      <c r="AL1098" s="593">
        <f>AK1098*AI1098</f>
        <v>0</v>
      </c>
      <c r="AM1098" s="590"/>
      <c r="AN1098" s="594">
        <f>AJ1098</f>
        <v>0</v>
      </c>
      <c r="AO1098" s="592"/>
      <c r="AP1098" s="593">
        <f>AO1098*AM1098</f>
        <v>0</v>
      </c>
      <c r="AQ1098" s="590"/>
      <c r="AR1098" s="594">
        <f>AN1098</f>
        <v>0</v>
      </c>
      <c r="AS1098" s="592"/>
      <c r="AT1098" s="593">
        <f>AS1098*AQ1098</f>
        <v>0</v>
      </c>
      <c r="AU1098" s="590"/>
      <c r="AV1098" s="594">
        <f>AR1098</f>
        <v>0</v>
      </c>
      <c r="AW1098" s="592"/>
      <c r="AX1098" s="593">
        <f>AW1098*AU1098</f>
        <v>0</v>
      </c>
      <c r="AY1098" s="590"/>
      <c r="AZ1098" s="594">
        <f>AV1098</f>
        <v>0</v>
      </c>
      <c r="BA1098" s="618"/>
      <c r="BB1098" s="620">
        <f>BA1098*AY1098</f>
        <v>0</v>
      </c>
      <c r="BC1098" s="34"/>
      <c r="BD1098" s="622">
        <f>SUM(BB1098,AX1098,AT1098,AP1098,AL1098,AH1098,AD1098,Z1098,R1098,N1098,J1098)</f>
        <v>0</v>
      </c>
      <c r="BE1098" s="623"/>
      <c r="BF1098" s="622">
        <v>0</v>
      </c>
      <c r="BG1098" s="623"/>
      <c r="BH1098" s="622">
        <v>0</v>
      </c>
      <c r="BI1098" s="623"/>
      <c r="BJ1098" s="622">
        <v>0</v>
      </c>
      <c r="BK1098" s="623"/>
      <c r="BL1098" s="622">
        <v>0</v>
      </c>
      <c r="BM1098" s="181"/>
      <c r="BN1098" s="622"/>
    </row>
    <row r="1099" spans="1:66" s="409" customFormat="1" x14ac:dyDescent="0.2">
      <c r="A1099" s="177"/>
      <c r="B1099" s="180"/>
      <c r="C1099" s="41"/>
      <c r="D1099" s="42"/>
      <c r="E1099" s="42"/>
      <c r="F1099" s="616"/>
      <c r="G1099" s="617"/>
      <c r="H1099" s="106"/>
      <c r="I1099" s="618"/>
      <c r="J1099" s="619">
        <f>I1098*G1099</f>
        <v>0</v>
      </c>
      <c r="K1099" s="617"/>
      <c r="L1099" s="249">
        <f>H1099</f>
        <v>0</v>
      </c>
      <c r="M1099" s="411"/>
      <c r="N1099" s="214">
        <f>M1099*K1099</f>
        <v>0</v>
      </c>
      <c r="O1099" s="213"/>
      <c r="P1099" s="249">
        <f>L1099</f>
        <v>0</v>
      </c>
      <c r="Q1099" s="411"/>
      <c r="R1099" s="214">
        <f>Q1099*O1099</f>
        <v>0</v>
      </c>
      <c r="S1099" s="213"/>
      <c r="T1099" s="249">
        <f>P1099</f>
        <v>0</v>
      </c>
      <c r="U1099" s="411"/>
      <c r="V1099" s="214">
        <f>U1099*S1099</f>
        <v>0</v>
      </c>
      <c r="W1099" s="213"/>
      <c r="X1099" s="249"/>
      <c r="Y1099" s="411"/>
      <c r="Z1099" s="214">
        <f>Y1099*W1099</f>
        <v>0</v>
      </c>
      <c r="AA1099" s="213"/>
      <c r="AB1099" s="249">
        <f>X1099</f>
        <v>0</v>
      </c>
      <c r="AC1099" s="411"/>
      <c r="AD1099" s="214">
        <f>AC1099*AA1099</f>
        <v>0</v>
      </c>
      <c r="AE1099" s="213"/>
      <c r="AF1099" s="249">
        <f>AB1099</f>
        <v>0</v>
      </c>
      <c r="AG1099" s="411"/>
      <c r="AH1099" s="214">
        <f>AG1099*AE1099</f>
        <v>0</v>
      </c>
      <c r="AI1099" s="213"/>
      <c r="AJ1099" s="249">
        <f>AF1099</f>
        <v>0</v>
      </c>
      <c r="AK1099" s="411"/>
      <c r="AL1099" s="214">
        <f>AK1099*AI1099</f>
        <v>0</v>
      </c>
      <c r="AM1099" s="213"/>
      <c r="AN1099" s="249">
        <f>AJ1099</f>
        <v>0</v>
      </c>
      <c r="AO1099" s="411"/>
      <c r="AP1099" s="214">
        <f>AO1099*AM1099</f>
        <v>0</v>
      </c>
      <c r="AQ1099" s="213"/>
      <c r="AR1099" s="249">
        <f>AN1099</f>
        <v>0</v>
      </c>
      <c r="AS1099" s="411"/>
      <c r="AT1099" s="214">
        <f>AS1099*AQ1099</f>
        <v>0</v>
      </c>
      <c r="AU1099" s="213"/>
      <c r="AV1099" s="249">
        <f>AR1099</f>
        <v>0</v>
      </c>
      <c r="AW1099" s="411"/>
      <c r="AX1099" s="214">
        <f>AW1099*AU1099</f>
        <v>0</v>
      </c>
      <c r="AY1099" s="213"/>
      <c r="AZ1099" s="249">
        <f>AV1099</f>
        <v>0</v>
      </c>
      <c r="BA1099" s="618"/>
      <c r="BB1099" s="620">
        <f>BA1099*AY1099</f>
        <v>0</v>
      </c>
      <c r="BC1099" s="34"/>
      <c r="BD1099" s="622">
        <f>SUM(BB1099,AX1099,AT1099,AP1099,AL1099,AH1099,AD1099,Z1099,R1099,N1099,J1099)</f>
        <v>0</v>
      </c>
      <c r="BE1099" s="623"/>
      <c r="BF1099" s="622">
        <v>0</v>
      </c>
      <c r="BG1099" s="623"/>
      <c r="BH1099" s="622">
        <v>0</v>
      </c>
      <c r="BI1099" s="623"/>
      <c r="BJ1099" s="622">
        <v>0</v>
      </c>
      <c r="BK1099" s="623"/>
      <c r="BL1099" s="622">
        <v>0</v>
      </c>
      <c r="BM1099" s="181"/>
      <c r="BN1099" s="622"/>
    </row>
    <row r="1100" spans="1:66" s="409" customFormat="1" x14ac:dyDescent="0.2">
      <c r="A1100" s="177"/>
      <c r="B1100" s="180"/>
      <c r="C1100" s="41"/>
      <c r="D1100" s="42"/>
      <c r="E1100" s="42"/>
      <c r="F1100" s="616"/>
      <c r="G1100" s="617"/>
      <c r="H1100" s="106"/>
      <c r="I1100" s="618"/>
      <c r="J1100" s="619">
        <f>G1100*I1099</f>
        <v>0</v>
      </c>
      <c r="K1100" s="617"/>
      <c r="L1100" s="249">
        <f>H1100</f>
        <v>0</v>
      </c>
      <c r="M1100" s="411"/>
      <c r="N1100" s="214">
        <f>M1100*K1100</f>
        <v>0</v>
      </c>
      <c r="O1100" s="213"/>
      <c r="P1100" s="249">
        <f>L1100</f>
        <v>0</v>
      </c>
      <c r="Q1100" s="411"/>
      <c r="R1100" s="214">
        <f>Q1100*O1100</f>
        <v>0</v>
      </c>
      <c r="S1100" s="213"/>
      <c r="T1100" s="249">
        <f>P1100</f>
        <v>0</v>
      </c>
      <c r="U1100" s="411"/>
      <c r="V1100" s="214">
        <f>U1100*S1100</f>
        <v>0</v>
      </c>
      <c r="W1100" s="213"/>
      <c r="X1100" s="249"/>
      <c r="Y1100" s="411"/>
      <c r="Z1100" s="214">
        <f>Y1100*W1100</f>
        <v>0</v>
      </c>
      <c r="AA1100" s="213"/>
      <c r="AB1100" s="249">
        <f>X1100</f>
        <v>0</v>
      </c>
      <c r="AC1100" s="411"/>
      <c r="AD1100" s="214">
        <f>AC1100*AA1100</f>
        <v>0</v>
      </c>
      <c r="AE1100" s="213"/>
      <c r="AF1100" s="249">
        <f>AB1100</f>
        <v>0</v>
      </c>
      <c r="AG1100" s="411"/>
      <c r="AH1100" s="214">
        <f>AG1100*AE1100</f>
        <v>0</v>
      </c>
      <c r="AI1100" s="213"/>
      <c r="AJ1100" s="249">
        <f>AF1100</f>
        <v>0</v>
      </c>
      <c r="AK1100" s="411"/>
      <c r="AL1100" s="214">
        <f>AK1100*AI1100</f>
        <v>0</v>
      </c>
      <c r="AM1100" s="213"/>
      <c r="AN1100" s="249">
        <f>AJ1100</f>
        <v>0</v>
      </c>
      <c r="AO1100" s="411"/>
      <c r="AP1100" s="214">
        <f>AO1100*AM1100</f>
        <v>0</v>
      </c>
      <c r="AQ1100" s="213"/>
      <c r="AR1100" s="249">
        <f>AN1100</f>
        <v>0</v>
      </c>
      <c r="AS1100" s="411"/>
      <c r="AT1100" s="214">
        <f>AS1100*AQ1100</f>
        <v>0</v>
      </c>
      <c r="AU1100" s="213"/>
      <c r="AV1100" s="249">
        <f>AR1100</f>
        <v>0</v>
      </c>
      <c r="AW1100" s="411"/>
      <c r="AX1100" s="214">
        <f>AW1100*AU1100</f>
        <v>0</v>
      </c>
      <c r="AY1100" s="213"/>
      <c r="AZ1100" s="249">
        <f>AV1100</f>
        <v>0</v>
      </c>
      <c r="BA1100" s="618"/>
      <c r="BB1100" s="620">
        <f>AY1100*BA1100</f>
        <v>0</v>
      </c>
      <c r="BC1100" s="34"/>
      <c r="BD1100" s="622">
        <f>SUM(BB1100,AX1100,AT1100,AP1100,AL1100,AH1100,AD1100,Z1100,R1100,N1100,J1100)</f>
        <v>0</v>
      </c>
      <c r="BE1100" s="623"/>
      <c r="BF1100" s="622">
        <v>0</v>
      </c>
      <c r="BG1100" s="623"/>
      <c r="BH1100" s="622">
        <v>0</v>
      </c>
      <c r="BI1100" s="623"/>
      <c r="BJ1100" s="622">
        <v>0</v>
      </c>
      <c r="BK1100" s="623"/>
      <c r="BL1100" s="622">
        <v>0</v>
      </c>
      <c r="BM1100" s="181"/>
      <c r="BN1100" s="622"/>
    </row>
    <row r="1101" spans="1:66" s="409" customFormat="1" x14ac:dyDescent="0.2">
      <c r="A1101" s="177"/>
      <c r="B1101" s="180"/>
      <c r="C1101" s="48"/>
      <c r="D1101" s="43"/>
      <c r="E1101" s="43"/>
      <c r="F1101" s="624"/>
      <c r="G1101" s="581"/>
      <c r="H1101" s="582"/>
      <c r="I1101" s="104" t="s">
        <v>132</v>
      </c>
      <c r="J1101" s="634">
        <f>SUM(J1097:J1100)</f>
        <v>0</v>
      </c>
      <c r="K1101" s="581"/>
      <c r="L1101" s="582"/>
      <c r="M1101" s="104" t="s">
        <v>118</v>
      </c>
      <c r="N1101" s="619">
        <f>SUM(N1097:N1100)</f>
        <v>0</v>
      </c>
      <c r="O1101" s="581"/>
      <c r="P1101" s="582"/>
      <c r="Q1101" s="625" t="s">
        <v>119</v>
      </c>
      <c r="R1101" s="619">
        <f>SUM(R1097:R1100)</f>
        <v>0</v>
      </c>
      <c r="S1101" s="581"/>
      <c r="T1101" s="582"/>
      <c r="U1101" s="625" t="s">
        <v>120</v>
      </c>
      <c r="V1101" s="619">
        <f>SUM(V1097:V1100)</f>
        <v>0</v>
      </c>
      <c r="W1101" s="581"/>
      <c r="X1101" s="582"/>
      <c r="Y1101" s="625" t="s">
        <v>121</v>
      </c>
      <c r="Z1101" s="619">
        <f>SUM(Z1097:Z1100)</f>
        <v>0</v>
      </c>
      <c r="AA1101" s="581"/>
      <c r="AB1101" s="582"/>
      <c r="AC1101" s="625" t="s">
        <v>122</v>
      </c>
      <c r="AD1101" s="619">
        <f>SUM(AD1097:AD1100)</f>
        <v>0</v>
      </c>
      <c r="AE1101" s="581"/>
      <c r="AF1101" s="582"/>
      <c r="AG1101" s="625" t="s">
        <v>123</v>
      </c>
      <c r="AH1101" s="619">
        <f>SUM(AH1097:AH1100)</f>
        <v>0</v>
      </c>
      <c r="AI1101" s="581"/>
      <c r="AJ1101" s="582"/>
      <c r="AK1101" s="625" t="s">
        <v>124</v>
      </c>
      <c r="AL1101" s="619">
        <f>SUM(AL1097:AL1100)</f>
        <v>0</v>
      </c>
      <c r="AM1101" s="581"/>
      <c r="AN1101" s="582"/>
      <c r="AO1101" s="625" t="s">
        <v>125</v>
      </c>
      <c r="AP1101" s="619">
        <f>SUM(AP1097:AP1100)</f>
        <v>0</v>
      </c>
      <c r="AQ1101" s="581"/>
      <c r="AR1101" s="582"/>
      <c r="AS1101" s="625" t="s">
        <v>126</v>
      </c>
      <c r="AT1101" s="619">
        <f>SUM(AT1097:AT1100)</f>
        <v>0</v>
      </c>
      <c r="AU1101" s="581"/>
      <c r="AV1101" s="582"/>
      <c r="AW1101" s="625" t="s">
        <v>127</v>
      </c>
      <c r="AX1101" s="619">
        <f>SUM(AX1097:AX1100)</f>
        <v>0</v>
      </c>
      <c r="AY1101" s="581"/>
      <c r="AZ1101" s="582"/>
      <c r="BA1101" s="625" t="s">
        <v>128</v>
      </c>
      <c r="BB1101" s="620">
        <f>SUM(BB1097:BB1100)</f>
        <v>0</v>
      </c>
      <c r="BC1101" s="34"/>
      <c r="BD1101" s="57">
        <f>SUM(BD1097:BD1100)</f>
        <v>0</v>
      </c>
      <c r="BE1101" s="608"/>
      <c r="BF1101" s="626">
        <v>0</v>
      </c>
      <c r="BG1101" s="608"/>
      <c r="BH1101" s="626">
        <v>0</v>
      </c>
      <c r="BI1101" s="608"/>
      <c r="BJ1101" s="57">
        <f>SUM(BJ1097:BJ1100)</f>
        <v>0</v>
      </c>
      <c r="BK1101" s="608"/>
      <c r="BL1101" s="57">
        <v>0</v>
      </c>
      <c r="BM1101" s="181"/>
      <c r="BN1101" s="57">
        <f>SUM(BN1097:BN1100)</f>
        <v>13267.64</v>
      </c>
    </row>
    <row r="1102" spans="1:66" s="27" customFormat="1" ht="5.0999999999999996" customHeight="1" x14ac:dyDescent="0.2">
      <c r="A1102" s="177"/>
      <c r="B1102" s="180"/>
      <c r="C1102" s="32"/>
      <c r="E1102" s="610"/>
      <c r="G1102" s="226"/>
      <c r="H1102" s="52"/>
      <c r="J1102" s="227"/>
      <c r="K1102" s="226"/>
      <c r="L1102" s="52"/>
      <c r="M1102" s="154"/>
      <c r="N1102" s="227"/>
      <c r="O1102" s="226"/>
      <c r="P1102" s="52"/>
      <c r="Q1102" s="154"/>
      <c r="R1102" s="227"/>
      <c r="S1102" s="226"/>
      <c r="T1102" s="52"/>
      <c r="U1102" s="154"/>
      <c r="V1102" s="227"/>
      <c r="W1102" s="226"/>
      <c r="X1102" s="52"/>
      <c r="Y1102" s="154"/>
      <c r="Z1102" s="227"/>
      <c r="AA1102" s="226"/>
      <c r="AB1102" s="52"/>
      <c r="AC1102" s="154"/>
      <c r="AD1102" s="227"/>
      <c r="AE1102" s="226"/>
      <c r="AF1102" s="52"/>
      <c r="AG1102" s="154"/>
      <c r="AH1102" s="227"/>
      <c r="AI1102" s="226"/>
      <c r="AJ1102" s="52"/>
      <c r="AK1102" s="154"/>
      <c r="AL1102" s="227"/>
      <c r="AM1102" s="226"/>
      <c r="AN1102" s="52"/>
      <c r="AO1102" s="154"/>
      <c r="AP1102" s="227"/>
      <c r="AQ1102" s="226"/>
      <c r="AR1102" s="52"/>
      <c r="AS1102" s="154"/>
      <c r="AT1102" s="227"/>
      <c r="AU1102" s="226"/>
      <c r="AV1102" s="52"/>
      <c r="AW1102" s="154"/>
      <c r="AX1102" s="227"/>
      <c r="AY1102" s="226"/>
      <c r="AZ1102" s="52"/>
      <c r="BA1102" s="154"/>
      <c r="BB1102" s="267"/>
      <c r="BC1102" s="34"/>
      <c r="BD1102" s="608"/>
      <c r="BE1102" s="608"/>
      <c r="BF1102" s="608"/>
      <c r="BG1102" s="608"/>
      <c r="BH1102" s="608"/>
      <c r="BI1102" s="608"/>
      <c r="BJ1102" s="608"/>
      <c r="BK1102" s="608"/>
      <c r="BL1102" s="608"/>
      <c r="BM1102" s="181"/>
      <c r="BN1102" s="608"/>
    </row>
    <row r="1103" spans="1:66" s="409" customFormat="1" x14ac:dyDescent="0.2">
      <c r="A1103" s="177"/>
      <c r="B1103" s="180"/>
      <c r="C1103" s="614">
        <f>'General Fund Budget Summary'!A241</f>
        <v>80010</v>
      </c>
      <c r="D1103" s="614"/>
      <c r="E1103" s="614" t="str">
        <f>'General Fund Budget Summary'!C241</f>
        <v>Furniture Expense</v>
      </c>
      <c r="F1103" s="616"/>
      <c r="G1103" s="617">
        <v>1</v>
      </c>
      <c r="H1103" s="105"/>
      <c r="I1103" s="618"/>
      <c r="J1103" s="619">
        <f>I1102*G1103</f>
        <v>0</v>
      </c>
      <c r="K1103" s="617"/>
      <c r="L1103" s="248">
        <f>H1103</f>
        <v>0</v>
      </c>
      <c r="M1103" s="410"/>
      <c r="N1103" s="212">
        <f>M1103*K1103</f>
        <v>0</v>
      </c>
      <c r="O1103" s="211"/>
      <c r="P1103" s="248">
        <f>L1103</f>
        <v>0</v>
      </c>
      <c r="Q1103" s="410"/>
      <c r="R1103" s="212">
        <f>Q1103*O1103</f>
        <v>0</v>
      </c>
      <c r="S1103" s="211"/>
      <c r="T1103" s="248">
        <f>P1103</f>
        <v>0</v>
      </c>
      <c r="U1103" s="410"/>
      <c r="V1103" s="212">
        <f>U1103*S1103</f>
        <v>0</v>
      </c>
      <c r="W1103" s="211"/>
      <c r="X1103" s="248"/>
      <c r="Y1103" s="410"/>
      <c r="Z1103" s="212">
        <f>Y1103*W1103</f>
        <v>0</v>
      </c>
      <c r="AA1103" s="211"/>
      <c r="AB1103" s="248">
        <f>X1103</f>
        <v>0</v>
      </c>
      <c r="AC1103" s="410"/>
      <c r="AD1103" s="212">
        <f>AC1103*AA1103</f>
        <v>0</v>
      </c>
      <c r="AE1103" s="211"/>
      <c r="AF1103" s="248">
        <f>AB1103</f>
        <v>0</v>
      </c>
      <c r="AG1103" s="410"/>
      <c r="AH1103" s="212">
        <f>AG1103*AE1103</f>
        <v>0</v>
      </c>
      <c r="AI1103" s="211"/>
      <c r="AJ1103" s="248">
        <f>AF1103</f>
        <v>0</v>
      </c>
      <c r="AK1103" s="410"/>
      <c r="AL1103" s="212">
        <f>AK1103*AI1103</f>
        <v>0</v>
      </c>
      <c r="AM1103" s="211"/>
      <c r="AN1103" s="248">
        <f>AJ1103</f>
        <v>0</v>
      </c>
      <c r="AO1103" s="410"/>
      <c r="AP1103" s="212">
        <f>AO1103*AM1103</f>
        <v>0</v>
      </c>
      <c r="AQ1103" s="211"/>
      <c r="AR1103" s="248">
        <f>AN1103</f>
        <v>0</v>
      </c>
      <c r="AS1103" s="410"/>
      <c r="AT1103" s="212">
        <f>AS1103*AQ1103</f>
        <v>0</v>
      </c>
      <c r="AU1103" s="211"/>
      <c r="AV1103" s="248">
        <f>AR1103</f>
        <v>0</v>
      </c>
      <c r="AW1103" s="410"/>
      <c r="AX1103" s="212">
        <f>AW1103*AU1103</f>
        <v>0</v>
      </c>
      <c r="AY1103" s="211"/>
      <c r="AZ1103" s="248">
        <f>AV1103</f>
        <v>0</v>
      </c>
      <c r="BA1103" s="618"/>
      <c r="BB1103" s="620">
        <f>BA1103*AY1103</f>
        <v>0</v>
      </c>
      <c r="BC1103" s="34"/>
      <c r="BD1103" s="621">
        <f>SUM(BB1103,AX1103,AT1103,AP1103,AL1103,AH1103,AD1103,Z1103,R1103,N1103,J1103)</f>
        <v>0</v>
      </c>
      <c r="BE1103" s="608"/>
      <c r="BF1103" s="621">
        <v>0</v>
      </c>
      <c r="BG1103" s="608"/>
      <c r="BH1103" s="621">
        <v>0</v>
      </c>
      <c r="BI1103" s="608"/>
      <c r="BJ1103" s="621">
        <f t="shared" ref="BJ1103" si="1811">SUM(BF1103,BH1103)</f>
        <v>0</v>
      </c>
      <c r="BK1103" s="608"/>
      <c r="BL1103" s="621">
        <v>0</v>
      </c>
      <c r="BM1103" s="181"/>
      <c r="BN1103" s="621">
        <v>719.17</v>
      </c>
    </row>
    <row r="1104" spans="1:66" s="409" customFormat="1" x14ac:dyDescent="0.2">
      <c r="A1104" s="177"/>
      <c r="B1104" s="180"/>
      <c r="C1104" s="41"/>
      <c r="D1104" s="42"/>
      <c r="E1104" s="461"/>
      <c r="F1104" s="616"/>
      <c r="G1104" s="617"/>
      <c r="H1104" s="591"/>
      <c r="I1104" s="618"/>
      <c r="J1104" s="619">
        <f>I1103*G1104</f>
        <v>0</v>
      </c>
      <c r="K1104" s="617"/>
      <c r="L1104" s="594">
        <f>H1104</f>
        <v>0</v>
      </c>
      <c r="M1104" s="592"/>
      <c r="N1104" s="593">
        <f>M1104*K1104</f>
        <v>0</v>
      </c>
      <c r="O1104" s="590"/>
      <c r="P1104" s="594">
        <f>L1104</f>
        <v>0</v>
      </c>
      <c r="Q1104" s="592"/>
      <c r="R1104" s="593">
        <f>Q1104*O1104</f>
        <v>0</v>
      </c>
      <c r="S1104" s="590"/>
      <c r="T1104" s="594">
        <f>P1104</f>
        <v>0</v>
      </c>
      <c r="U1104" s="592"/>
      <c r="V1104" s="593">
        <f>U1104*S1104</f>
        <v>0</v>
      </c>
      <c r="W1104" s="590"/>
      <c r="X1104" s="594"/>
      <c r="Y1104" s="592"/>
      <c r="Z1104" s="593">
        <f>Y1104*W1104</f>
        <v>0</v>
      </c>
      <c r="AA1104" s="590"/>
      <c r="AB1104" s="594">
        <f>X1104</f>
        <v>0</v>
      </c>
      <c r="AC1104" s="592"/>
      <c r="AD1104" s="593">
        <f>AC1104*AA1104</f>
        <v>0</v>
      </c>
      <c r="AE1104" s="590"/>
      <c r="AF1104" s="594">
        <f>AB1104</f>
        <v>0</v>
      </c>
      <c r="AG1104" s="592"/>
      <c r="AH1104" s="593">
        <f>AG1104*AE1104</f>
        <v>0</v>
      </c>
      <c r="AI1104" s="590"/>
      <c r="AJ1104" s="594">
        <f>AF1104</f>
        <v>0</v>
      </c>
      <c r="AK1104" s="592"/>
      <c r="AL1104" s="593">
        <f>AK1104*AI1104</f>
        <v>0</v>
      </c>
      <c r="AM1104" s="590"/>
      <c r="AN1104" s="594">
        <f>AJ1104</f>
        <v>0</v>
      </c>
      <c r="AO1104" s="592"/>
      <c r="AP1104" s="593">
        <f>AO1104*AM1104</f>
        <v>0</v>
      </c>
      <c r="AQ1104" s="590"/>
      <c r="AR1104" s="594">
        <f>AN1104</f>
        <v>0</v>
      </c>
      <c r="AS1104" s="592"/>
      <c r="AT1104" s="593">
        <f>AS1104*AQ1104</f>
        <v>0</v>
      </c>
      <c r="AU1104" s="590"/>
      <c r="AV1104" s="594">
        <f>AR1104</f>
        <v>0</v>
      </c>
      <c r="AW1104" s="592"/>
      <c r="AX1104" s="593">
        <f>AW1104*AU1104</f>
        <v>0</v>
      </c>
      <c r="AY1104" s="590"/>
      <c r="AZ1104" s="594">
        <f>AV1104</f>
        <v>0</v>
      </c>
      <c r="BA1104" s="618"/>
      <c r="BB1104" s="620">
        <f>BA1104*AY1104</f>
        <v>0</v>
      </c>
      <c r="BC1104" s="34"/>
      <c r="BD1104" s="622">
        <f>SUM(BB1104,AX1104,AT1104,AP1104,AL1104,AH1104,AD1104,Z1104,R1104,N1104,J1104)</f>
        <v>0</v>
      </c>
      <c r="BE1104" s="623"/>
      <c r="BF1104" s="622">
        <v>0</v>
      </c>
      <c r="BG1104" s="623"/>
      <c r="BH1104" s="622">
        <v>0</v>
      </c>
      <c r="BI1104" s="623"/>
      <c r="BJ1104" s="622">
        <v>0</v>
      </c>
      <c r="BK1104" s="623"/>
      <c r="BL1104" s="622">
        <v>0</v>
      </c>
      <c r="BM1104" s="181"/>
      <c r="BN1104" s="622"/>
    </row>
    <row r="1105" spans="1:66" s="409" customFormat="1" x14ac:dyDescent="0.2">
      <c r="A1105" s="177"/>
      <c r="B1105" s="180"/>
      <c r="C1105" s="41"/>
      <c r="D1105" s="42"/>
      <c r="E1105" s="42"/>
      <c r="F1105" s="616"/>
      <c r="G1105" s="617"/>
      <c r="H1105" s="106"/>
      <c r="I1105" s="618"/>
      <c r="J1105" s="619">
        <f>I1104*G1105</f>
        <v>0</v>
      </c>
      <c r="K1105" s="617"/>
      <c r="L1105" s="249">
        <f>H1105</f>
        <v>0</v>
      </c>
      <c r="M1105" s="411"/>
      <c r="N1105" s="214">
        <f>M1105*K1105</f>
        <v>0</v>
      </c>
      <c r="O1105" s="213"/>
      <c r="P1105" s="249">
        <f>L1105</f>
        <v>0</v>
      </c>
      <c r="Q1105" s="411"/>
      <c r="R1105" s="214">
        <f>Q1105*O1105</f>
        <v>0</v>
      </c>
      <c r="S1105" s="213"/>
      <c r="T1105" s="249">
        <f>P1105</f>
        <v>0</v>
      </c>
      <c r="U1105" s="411"/>
      <c r="V1105" s="214">
        <f>U1105*S1105</f>
        <v>0</v>
      </c>
      <c r="W1105" s="213"/>
      <c r="X1105" s="249"/>
      <c r="Y1105" s="411"/>
      <c r="Z1105" s="214">
        <f>Y1105*W1105</f>
        <v>0</v>
      </c>
      <c r="AA1105" s="213"/>
      <c r="AB1105" s="249">
        <f>X1105</f>
        <v>0</v>
      </c>
      <c r="AC1105" s="411"/>
      <c r="AD1105" s="214">
        <f>AC1105*AA1105</f>
        <v>0</v>
      </c>
      <c r="AE1105" s="213"/>
      <c r="AF1105" s="249">
        <f>AB1105</f>
        <v>0</v>
      </c>
      <c r="AG1105" s="411"/>
      <c r="AH1105" s="214">
        <f>AG1105*AE1105</f>
        <v>0</v>
      </c>
      <c r="AI1105" s="213"/>
      <c r="AJ1105" s="249">
        <f>AF1105</f>
        <v>0</v>
      </c>
      <c r="AK1105" s="411"/>
      <c r="AL1105" s="214">
        <f>AK1105*AI1105</f>
        <v>0</v>
      </c>
      <c r="AM1105" s="213"/>
      <c r="AN1105" s="249">
        <f>AJ1105</f>
        <v>0</v>
      </c>
      <c r="AO1105" s="411"/>
      <c r="AP1105" s="214">
        <f>AO1105*AM1105</f>
        <v>0</v>
      </c>
      <c r="AQ1105" s="213"/>
      <c r="AR1105" s="249">
        <f>AN1105</f>
        <v>0</v>
      </c>
      <c r="AS1105" s="411"/>
      <c r="AT1105" s="214">
        <f>AS1105*AQ1105</f>
        <v>0</v>
      </c>
      <c r="AU1105" s="213"/>
      <c r="AV1105" s="249">
        <f>AR1105</f>
        <v>0</v>
      </c>
      <c r="AW1105" s="411"/>
      <c r="AX1105" s="214">
        <f>AW1105*AU1105</f>
        <v>0</v>
      </c>
      <c r="AY1105" s="213"/>
      <c r="AZ1105" s="249">
        <f>AV1105</f>
        <v>0</v>
      </c>
      <c r="BA1105" s="618"/>
      <c r="BB1105" s="620">
        <f>BA1105*AY1105</f>
        <v>0</v>
      </c>
      <c r="BC1105" s="34"/>
      <c r="BD1105" s="622">
        <f>SUM(BB1105,AX1105,AT1105,AP1105,AL1105,AH1105,AD1105,Z1105,R1105,N1105,J1105)</f>
        <v>0</v>
      </c>
      <c r="BE1105" s="623"/>
      <c r="BF1105" s="622">
        <v>0</v>
      </c>
      <c r="BG1105" s="623"/>
      <c r="BH1105" s="622">
        <v>0</v>
      </c>
      <c r="BI1105" s="623"/>
      <c r="BJ1105" s="622">
        <v>0</v>
      </c>
      <c r="BK1105" s="623"/>
      <c r="BL1105" s="622">
        <v>0</v>
      </c>
      <c r="BM1105" s="181"/>
      <c r="BN1105" s="622"/>
    </row>
    <row r="1106" spans="1:66" s="409" customFormat="1" x14ac:dyDescent="0.2">
      <c r="A1106" s="177"/>
      <c r="B1106" s="180"/>
      <c r="C1106" s="41"/>
      <c r="D1106" s="42"/>
      <c r="E1106" s="42"/>
      <c r="F1106" s="616"/>
      <c r="G1106" s="617"/>
      <c r="H1106" s="106"/>
      <c r="I1106" s="618"/>
      <c r="J1106" s="619">
        <f>G1106*I1105</f>
        <v>0</v>
      </c>
      <c r="K1106" s="617"/>
      <c r="L1106" s="249">
        <f>H1106</f>
        <v>0</v>
      </c>
      <c r="M1106" s="411"/>
      <c r="N1106" s="214">
        <f>M1106*K1106</f>
        <v>0</v>
      </c>
      <c r="O1106" s="213"/>
      <c r="P1106" s="249">
        <f>L1106</f>
        <v>0</v>
      </c>
      <c r="Q1106" s="411"/>
      <c r="R1106" s="214">
        <f>Q1106*O1106</f>
        <v>0</v>
      </c>
      <c r="S1106" s="213"/>
      <c r="T1106" s="249">
        <f>P1106</f>
        <v>0</v>
      </c>
      <c r="U1106" s="411"/>
      <c r="V1106" s="214">
        <f>U1106*S1106</f>
        <v>0</v>
      </c>
      <c r="W1106" s="213"/>
      <c r="X1106" s="249"/>
      <c r="Y1106" s="411"/>
      <c r="Z1106" s="214">
        <f>Y1106*W1106</f>
        <v>0</v>
      </c>
      <c r="AA1106" s="213"/>
      <c r="AB1106" s="249">
        <f>X1106</f>
        <v>0</v>
      </c>
      <c r="AC1106" s="411"/>
      <c r="AD1106" s="214">
        <f>AC1106*AA1106</f>
        <v>0</v>
      </c>
      <c r="AE1106" s="213"/>
      <c r="AF1106" s="249">
        <f>AB1106</f>
        <v>0</v>
      </c>
      <c r="AG1106" s="411"/>
      <c r="AH1106" s="214">
        <f>AG1106*AE1106</f>
        <v>0</v>
      </c>
      <c r="AI1106" s="213"/>
      <c r="AJ1106" s="249">
        <f>AF1106</f>
        <v>0</v>
      </c>
      <c r="AK1106" s="411"/>
      <c r="AL1106" s="214">
        <f>AK1106*AI1106</f>
        <v>0</v>
      </c>
      <c r="AM1106" s="213"/>
      <c r="AN1106" s="249">
        <f>AJ1106</f>
        <v>0</v>
      </c>
      <c r="AO1106" s="411"/>
      <c r="AP1106" s="214">
        <f>AO1106*AM1106</f>
        <v>0</v>
      </c>
      <c r="AQ1106" s="213"/>
      <c r="AR1106" s="249">
        <f>AN1106</f>
        <v>0</v>
      </c>
      <c r="AS1106" s="411"/>
      <c r="AT1106" s="214">
        <f>AS1106*AQ1106</f>
        <v>0</v>
      </c>
      <c r="AU1106" s="213"/>
      <c r="AV1106" s="249">
        <f>AR1106</f>
        <v>0</v>
      </c>
      <c r="AW1106" s="411"/>
      <c r="AX1106" s="214">
        <f>AW1106*AU1106</f>
        <v>0</v>
      </c>
      <c r="AY1106" s="213"/>
      <c r="AZ1106" s="249">
        <f>AV1106</f>
        <v>0</v>
      </c>
      <c r="BA1106" s="618"/>
      <c r="BB1106" s="620">
        <f>AY1106*BA1106</f>
        <v>0</v>
      </c>
      <c r="BC1106" s="34"/>
      <c r="BD1106" s="622">
        <f>SUM(BB1106,AX1106,AT1106,AP1106,AL1106,AH1106,AD1106,Z1106,R1106,N1106,J1106)</f>
        <v>0</v>
      </c>
      <c r="BE1106" s="623"/>
      <c r="BF1106" s="622">
        <v>0</v>
      </c>
      <c r="BG1106" s="623"/>
      <c r="BH1106" s="622">
        <v>0</v>
      </c>
      <c r="BI1106" s="623"/>
      <c r="BJ1106" s="622">
        <v>0</v>
      </c>
      <c r="BK1106" s="623"/>
      <c r="BL1106" s="622">
        <v>0</v>
      </c>
      <c r="BM1106" s="181"/>
      <c r="BN1106" s="622"/>
    </row>
    <row r="1107" spans="1:66" s="409" customFormat="1" x14ac:dyDescent="0.2">
      <c r="A1107" s="177"/>
      <c r="B1107" s="180"/>
      <c r="C1107" s="48"/>
      <c r="D1107" s="43"/>
      <c r="E1107" s="43"/>
      <c r="F1107" s="624"/>
      <c r="G1107" s="581"/>
      <c r="H1107" s="582"/>
      <c r="I1107" s="104" t="s">
        <v>132</v>
      </c>
      <c r="J1107" s="634">
        <f>SUM(J1103:J1106)</f>
        <v>0</v>
      </c>
      <c r="K1107" s="581"/>
      <c r="L1107" s="582"/>
      <c r="M1107" s="104" t="s">
        <v>118</v>
      </c>
      <c r="N1107" s="619">
        <f>SUM(N1103:N1106)</f>
        <v>0</v>
      </c>
      <c r="O1107" s="581"/>
      <c r="P1107" s="582"/>
      <c r="Q1107" s="625" t="s">
        <v>119</v>
      </c>
      <c r="R1107" s="619">
        <f>SUM(R1103:R1106)</f>
        <v>0</v>
      </c>
      <c r="S1107" s="581"/>
      <c r="T1107" s="582"/>
      <c r="U1107" s="625" t="s">
        <v>120</v>
      </c>
      <c r="V1107" s="619">
        <f>SUM(V1103:V1106)</f>
        <v>0</v>
      </c>
      <c r="W1107" s="581"/>
      <c r="X1107" s="582"/>
      <c r="Y1107" s="625" t="s">
        <v>121</v>
      </c>
      <c r="Z1107" s="619">
        <f>SUM(Z1103:Z1106)</f>
        <v>0</v>
      </c>
      <c r="AA1107" s="581"/>
      <c r="AB1107" s="582"/>
      <c r="AC1107" s="625" t="s">
        <v>122</v>
      </c>
      <c r="AD1107" s="619">
        <f>SUM(AD1103:AD1106)</f>
        <v>0</v>
      </c>
      <c r="AE1107" s="581"/>
      <c r="AF1107" s="582"/>
      <c r="AG1107" s="625" t="s">
        <v>123</v>
      </c>
      <c r="AH1107" s="619">
        <f>SUM(AH1103:AH1106)</f>
        <v>0</v>
      </c>
      <c r="AI1107" s="581"/>
      <c r="AJ1107" s="582"/>
      <c r="AK1107" s="625" t="s">
        <v>124</v>
      </c>
      <c r="AL1107" s="619">
        <f>SUM(AL1103:AL1106)</f>
        <v>0</v>
      </c>
      <c r="AM1107" s="581"/>
      <c r="AN1107" s="582"/>
      <c r="AO1107" s="625" t="s">
        <v>125</v>
      </c>
      <c r="AP1107" s="619">
        <f>SUM(AP1103:AP1106)</f>
        <v>0</v>
      </c>
      <c r="AQ1107" s="581"/>
      <c r="AR1107" s="582"/>
      <c r="AS1107" s="625" t="s">
        <v>126</v>
      </c>
      <c r="AT1107" s="619">
        <f>SUM(AT1103:AT1106)</f>
        <v>0</v>
      </c>
      <c r="AU1107" s="581"/>
      <c r="AV1107" s="582"/>
      <c r="AW1107" s="625" t="s">
        <v>127</v>
      </c>
      <c r="AX1107" s="619">
        <f>SUM(AX1103:AX1106)</f>
        <v>0</v>
      </c>
      <c r="AY1107" s="581"/>
      <c r="AZ1107" s="582"/>
      <c r="BA1107" s="625" t="s">
        <v>128</v>
      </c>
      <c r="BB1107" s="620">
        <f>SUM(BB1103:BB1106)</f>
        <v>0</v>
      </c>
      <c r="BC1107" s="34"/>
      <c r="BD1107" s="57">
        <f>SUM(BD1103:BD1106)</f>
        <v>0</v>
      </c>
      <c r="BE1107" s="608"/>
      <c r="BF1107" s="626">
        <v>0</v>
      </c>
      <c r="BG1107" s="608"/>
      <c r="BH1107" s="626">
        <v>0</v>
      </c>
      <c r="BI1107" s="608"/>
      <c r="BJ1107" s="57">
        <f t="shared" ref="BJ1107" si="1812">SUM(BJ1103:BJ1106)</f>
        <v>0</v>
      </c>
      <c r="BK1107" s="608"/>
      <c r="BL1107" s="57">
        <v>0</v>
      </c>
      <c r="BM1107" s="181"/>
      <c r="BN1107" s="57">
        <f>SUM(BN1103:BN1106)</f>
        <v>719.17</v>
      </c>
    </row>
    <row r="1108" spans="1:66" s="27" customFormat="1" ht="5.0999999999999996" customHeight="1" x14ac:dyDescent="0.2">
      <c r="A1108" s="177"/>
      <c r="B1108" s="180"/>
      <c r="C1108" s="32"/>
      <c r="E1108" s="610"/>
      <c r="G1108" s="226"/>
      <c r="H1108" s="52"/>
      <c r="J1108" s="227"/>
      <c r="K1108" s="226"/>
      <c r="L1108" s="52"/>
      <c r="M1108" s="154"/>
      <c r="N1108" s="227"/>
      <c r="O1108" s="226"/>
      <c r="P1108" s="52"/>
      <c r="Q1108" s="154"/>
      <c r="R1108" s="227"/>
      <c r="S1108" s="226"/>
      <c r="T1108" s="52"/>
      <c r="U1108" s="154"/>
      <c r="V1108" s="227"/>
      <c r="W1108" s="226"/>
      <c r="X1108" s="52"/>
      <c r="Y1108" s="154"/>
      <c r="Z1108" s="227"/>
      <c r="AA1108" s="226"/>
      <c r="AB1108" s="52"/>
      <c r="AC1108" s="154"/>
      <c r="AD1108" s="227"/>
      <c r="AE1108" s="226"/>
      <c r="AF1108" s="52"/>
      <c r="AG1108" s="154"/>
      <c r="AH1108" s="227"/>
      <c r="AI1108" s="226"/>
      <c r="AJ1108" s="52"/>
      <c r="AK1108" s="154"/>
      <c r="AL1108" s="227"/>
      <c r="AM1108" s="226"/>
      <c r="AN1108" s="52"/>
      <c r="AO1108" s="154"/>
      <c r="AP1108" s="227"/>
      <c r="AQ1108" s="226"/>
      <c r="AR1108" s="52"/>
      <c r="AS1108" s="154"/>
      <c r="AT1108" s="227"/>
      <c r="AU1108" s="226"/>
      <c r="AV1108" s="52"/>
      <c r="AW1108" s="154"/>
      <c r="AX1108" s="227"/>
      <c r="AY1108" s="226"/>
      <c r="AZ1108" s="52"/>
      <c r="BA1108" s="154"/>
      <c r="BB1108" s="267"/>
      <c r="BC1108" s="34"/>
      <c r="BD1108" s="608"/>
      <c r="BE1108" s="608"/>
      <c r="BF1108" s="608"/>
      <c r="BG1108" s="608"/>
      <c r="BH1108" s="608"/>
      <c r="BI1108" s="608"/>
      <c r="BJ1108" s="608"/>
      <c r="BK1108" s="608"/>
      <c r="BL1108" s="608"/>
      <c r="BM1108" s="181"/>
      <c r="BN1108" s="608"/>
    </row>
    <row r="1109" spans="1:66" s="409" customFormat="1" x14ac:dyDescent="0.2">
      <c r="A1109" s="177"/>
      <c r="B1109" s="180"/>
      <c r="C1109" s="614">
        <v>80020</v>
      </c>
      <c r="D1109" s="614"/>
      <c r="E1109" s="614" t="s">
        <v>486</v>
      </c>
      <c r="F1109" s="616"/>
      <c r="G1109" s="617">
        <v>1</v>
      </c>
      <c r="H1109" s="105"/>
      <c r="I1109" s="618"/>
      <c r="J1109" s="619">
        <f>I1108*G1109</f>
        <v>0</v>
      </c>
      <c r="K1109" s="617"/>
      <c r="L1109" s="248">
        <f>H1109</f>
        <v>0</v>
      </c>
      <c r="M1109" s="410"/>
      <c r="N1109" s="212">
        <f>M1109*K1109</f>
        <v>0</v>
      </c>
      <c r="O1109" s="211"/>
      <c r="P1109" s="248">
        <f>L1109</f>
        <v>0</v>
      </c>
      <c r="Q1109" s="410"/>
      <c r="R1109" s="212">
        <f>Q1109*O1109</f>
        <v>0</v>
      </c>
      <c r="S1109" s="211"/>
      <c r="T1109" s="248">
        <f>P1109</f>
        <v>0</v>
      </c>
      <c r="U1109" s="410"/>
      <c r="V1109" s="212">
        <f>U1109*S1109</f>
        <v>0</v>
      </c>
      <c r="W1109" s="211"/>
      <c r="X1109" s="248"/>
      <c r="Y1109" s="410"/>
      <c r="Z1109" s="212">
        <f>Y1109*W1109</f>
        <v>0</v>
      </c>
      <c r="AA1109" s="211"/>
      <c r="AB1109" s="248">
        <f>X1109</f>
        <v>0</v>
      </c>
      <c r="AC1109" s="410"/>
      <c r="AD1109" s="212">
        <f>AC1109*AA1109</f>
        <v>0</v>
      </c>
      <c r="AE1109" s="211"/>
      <c r="AF1109" s="248">
        <f>AB1109</f>
        <v>0</v>
      </c>
      <c r="AG1109" s="410"/>
      <c r="AH1109" s="212">
        <f>AG1109*AE1109</f>
        <v>0</v>
      </c>
      <c r="AI1109" s="211"/>
      <c r="AJ1109" s="248">
        <f>AF1109</f>
        <v>0</v>
      </c>
      <c r="AK1109" s="410"/>
      <c r="AL1109" s="212">
        <f>AK1109*AI1109</f>
        <v>0</v>
      </c>
      <c r="AM1109" s="211"/>
      <c r="AN1109" s="248">
        <f>AJ1109</f>
        <v>0</v>
      </c>
      <c r="AO1109" s="410"/>
      <c r="AP1109" s="212">
        <f>AO1109*AM1109</f>
        <v>0</v>
      </c>
      <c r="AQ1109" s="211"/>
      <c r="AR1109" s="248">
        <f>AN1109</f>
        <v>0</v>
      </c>
      <c r="AS1109" s="410"/>
      <c r="AT1109" s="212">
        <f>AS1109*AQ1109</f>
        <v>0</v>
      </c>
      <c r="AU1109" s="211"/>
      <c r="AV1109" s="248">
        <f>AR1109</f>
        <v>0</v>
      </c>
      <c r="AW1109" s="410"/>
      <c r="AX1109" s="212">
        <f>AW1109*AU1109</f>
        <v>0</v>
      </c>
      <c r="AY1109" s="211"/>
      <c r="AZ1109" s="248">
        <f>AV1109</f>
        <v>0</v>
      </c>
      <c r="BA1109" s="618"/>
      <c r="BB1109" s="620">
        <f>BA1109*AY1109</f>
        <v>0</v>
      </c>
      <c r="BC1109" s="34"/>
      <c r="BD1109" s="621">
        <f>SUM(BB1109,AX1109,AT1109,AP1109,AL1109,AH1109,AD1109,Z1109,R1109,N1109,J1109)</f>
        <v>0</v>
      </c>
      <c r="BE1109" s="608"/>
      <c r="BF1109" s="621">
        <v>0</v>
      </c>
      <c r="BG1109" s="608"/>
      <c r="BH1109" s="621">
        <v>0</v>
      </c>
      <c r="BI1109" s="608"/>
      <c r="BJ1109" s="621">
        <f t="shared" ref="BJ1109" si="1813">SUM(BF1109,BH1109)</f>
        <v>0</v>
      </c>
      <c r="BK1109" s="608"/>
      <c r="BL1109" s="621">
        <v>0</v>
      </c>
      <c r="BM1109" s="181"/>
      <c r="BN1109" s="621">
        <v>4549.91</v>
      </c>
    </row>
    <row r="1110" spans="1:66" s="409" customFormat="1" x14ac:dyDescent="0.2">
      <c r="A1110" s="177"/>
      <c r="B1110" s="180"/>
      <c r="C1110" s="41"/>
      <c r="D1110" s="42"/>
      <c r="E1110" s="461"/>
      <c r="F1110" s="616"/>
      <c r="G1110" s="617"/>
      <c r="H1110" s="591"/>
      <c r="I1110" s="618"/>
      <c r="J1110" s="619">
        <f>I1109*G1110</f>
        <v>0</v>
      </c>
      <c r="K1110" s="617"/>
      <c r="L1110" s="594">
        <f>H1110</f>
        <v>0</v>
      </c>
      <c r="M1110" s="592"/>
      <c r="N1110" s="593">
        <f>M1110*K1110</f>
        <v>0</v>
      </c>
      <c r="O1110" s="590"/>
      <c r="P1110" s="594">
        <f>L1110</f>
        <v>0</v>
      </c>
      <c r="Q1110" s="592"/>
      <c r="R1110" s="593">
        <f>Q1110*O1110</f>
        <v>0</v>
      </c>
      <c r="S1110" s="590"/>
      <c r="T1110" s="594">
        <f>P1110</f>
        <v>0</v>
      </c>
      <c r="U1110" s="592"/>
      <c r="V1110" s="593">
        <f>U1110*S1110</f>
        <v>0</v>
      </c>
      <c r="W1110" s="590"/>
      <c r="X1110" s="594"/>
      <c r="Y1110" s="592"/>
      <c r="Z1110" s="593">
        <f>Y1110*W1110</f>
        <v>0</v>
      </c>
      <c r="AA1110" s="590"/>
      <c r="AB1110" s="594">
        <f>X1110</f>
        <v>0</v>
      </c>
      <c r="AC1110" s="592"/>
      <c r="AD1110" s="593">
        <f>AC1110*AA1110</f>
        <v>0</v>
      </c>
      <c r="AE1110" s="590"/>
      <c r="AF1110" s="594">
        <f>AB1110</f>
        <v>0</v>
      </c>
      <c r="AG1110" s="592"/>
      <c r="AH1110" s="593">
        <f>AG1110*AE1110</f>
        <v>0</v>
      </c>
      <c r="AI1110" s="590"/>
      <c r="AJ1110" s="594">
        <f>AF1110</f>
        <v>0</v>
      </c>
      <c r="AK1110" s="592"/>
      <c r="AL1110" s="593">
        <f>AK1110*AI1110</f>
        <v>0</v>
      </c>
      <c r="AM1110" s="590"/>
      <c r="AN1110" s="594">
        <f>AJ1110</f>
        <v>0</v>
      </c>
      <c r="AO1110" s="592"/>
      <c r="AP1110" s="593">
        <f>AO1110*AM1110</f>
        <v>0</v>
      </c>
      <c r="AQ1110" s="590"/>
      <c r="AR1110" s="594">
        <f>AN1110</f>
        <v>0</v>
      </c>
      <c r="AS1110" s="592"/>
      <c r="AT1110" s="593">
        <f>AS1110*AQ1110</f>
        <v>0</v>
      </c>
      <c r="AU1110" s="590"/>
      <c r="AV1110" s="594">
        <f>AR1110</f>
        <v>0</v>
      </c>
      <c r="AW1110" s="592"/>
      <c r="AX1110" s="593">
        <f>AW1110*AU1110</f>
        <v>0</v>
      </c>
      <c r="AY1110" s="590"/>
      <c r="AZ1110" s="594">
        <f>AV1110</f>
        <v>0</v>
      </c>
      <c r="BA1110" s="618"/>
      <c r="BB1110" s="620">
        <f>BA1110*AY1110</f>
        <v>0</v>
      </c>
      <c r="BC1110" s="34"/>
      <c r="BD1110" s="622">
        <f>SUM(BB1110,AX1110,AT1110,AP1110,AL1110,AH1110,AD1110,Z1110,R1110,N1110,J1110)</f>
        <v>0</v>
      </c>
      <c r="BE1110" s="623"/>
      <c r="BF1110" s="622">
        <v>0</v>
      </c>
      <c r="BG1110" s="623"/>
      <c r="BH1110" s="622">
        <v>0</v>
      </c>
      <c r="BI1110" s="623"/>
      <c r="BJ1110" s="622">
        <v>0</v>
      </c>
      <c r="BK1110" s="623"/>
      <c r="BL1110" s="622">
        <v>0</v>
      </c>
      <c r="BM1110" s="181"/>
      <c r="BN1110" s="622"/>
    </row>
    <row r="1111" spans="1:66" s="409" customFormat="1" x14ac:dyDescent="0.2">
      <c r="A1111" s="177"/>
      <c r="B1111" s="180"/>
      <c r="C1111" s="41"/>
      <c r="D1111" s="42"/>
      <c r="E1111" s="42"/>
      <c r="F1111" s="616"/>
      <c r="G1111" s="617"/>
      <c r="H1111" s="106"/>
      <c r="I1111" s="618"/>
      <c r="J1111" s="619">
        <f>I1110*G1111</f>
        <v>0</v>
      </c>
      <c r="K1111" s="617"/>
      <c r="L1111" s="249">
        <f>H1111</f>
        <v>0</v>
      </c>
      <c r="M1111" s="411"/>
      <c r="N1111" s="214">
        <f>M1111*K1111</f>
        <v>0</v>
      </c>
      <c r="O1111" s="213"/>
      <c r="P1111" s="249">
        <f>L1111</f>
        <v>0</v>
      </c>
      <c r="Q1111" s="411"/>
      <c r="R1111" s="214">
        <f>Q1111*O1111</f>
        <v>0</v>
      </c>
      <c r="S1111" s="213"/>
      <c r="T1111" s="249">
        <f>P1111</f>
        <v>0</v>
      </c>
      <c r="U1111" s="411"/>
      <c r="V1111" s="214">
        <f>U1111*S1111</f>
        <v>0</v>
      </c>
      <c r="W1111" s="213"/>
      <c r="X1111" s="249"/>
      <c r="Y1111" s="411"/>
      <c r="Z1111" s="214">
        <f>Y1111*W1111</f>
        <v>0</v>
      </c>
      <c r="AA1111" s="213"/>
      <c r="AB1111" s="249">
        <f>X1111</f>
        <v>0</v>
      </c>
      <c r="AC1111" s="411"/>
      <c r="AD1111" s="214">
        <f>AC1111*AA1111</f>
        <v>0</v>
      </c>
      <c r="AE1111" s="213"/>
      <c r="AF1111" s="249">
        <f>AB1111</f>
        <v>0</v>
      </c>
      <c r="AG1111" s="411"/>
      <c r="AH1111" s="214">
        <f>AG1111*AE1111</f>
        <v>0</v>
      </c>
      <c r="AI1111" s="213"/>
      <c r="AJ1111" s="249">
        <f>AF1111</f>
        <v>0</v>
      </c>
      <c r="AK1111" s="411"/>
      <c r="AL1111" s="214">
        <f>AK1111*AI1111</f>
        <v>0</v>
      </c>
      <c r="AM1111" s="213"/>
      <c r="AN1111" s="249">
        <f>AJ1111</f>
        <v>0</v>
      </c>
      <c r="AO1111" s="411"/>
      <c r="AP1111" s="214">
        <f>AO1111*AM1111</f>
        <v>0</v>
      </c>
      <c r="AQ1111" s="213"/>
      <c r="AR1111" s="249">
        <f>AN1111</f>
        <v>0</v>
      </c>
      <c r="AS1111" s="411"/>
      <c r="AT1111" s="214">
        <f>AS1111*AQ1111</f>
        <v>0</v>
      </c>
      <c r="AU1111" s="213"/>
      <c r="AV1111" s="249">
        <f>AR1111</f>
        <v>0</v>
      </c>
      <c r="AW1111" s="411"/>
      <c r="AX1111" s="214">
        <f>AW1111*AU1111</f>
        <v>0</v>
      </c>
      <c r="AY1111" s="213"/>
      <c r="AZ1111" s="249">
        <f>AV1111</f>
        <v>0</v>
      </c>
      <c r="BA1111" s="618"/>
      <c r="BB1111" s="620">
        <f>BA1111*AY1111</f>
        <v>0</v>
      </c>
      <c r="BC1111" s="34"/>
      <c r="BD1111" s="622">
        <f>SUM(BB1111,AX1111,AT1111,AP1111,AL1111,AH1111,AD1111,Z1111,R1111,N1111,J1111)</f>
        <v>0</v>
      </c>
      <c r="BE1111" s="623"/>
      <c r="BF1111" s="622">
        <v>0</v>
      </c>
      <c r="BG1111" s="623"/>
      <c r="BH1111" s="622">
        <v>0</v>
      </c>
      <c r="BI1111" s="623"/>
      <c r="BJ1111" s="622">
        <v>0</v>
      </c>
      <c r="BK1111" s="623"/>
      <c r="BL1111" s="622">
        <v>0</v>
      </c>
      <c r="BM1111" s="181"/>
      <c r="BN1111" s="622"/>
    </row>
    <row r="1112" spans="1:66" s="409" customFormat="1" x14ac:dyDescent="0.2">
      <c r="A1112" s="177"/>
      <c r="B1112" s="180"/>
      <c r="C1112" s="41"/>
      <c r="D1112" s="42"/>
      <c r="E1112" s="42"/>
      <c r="F1112" s="616"/>
      <c r="G1112" s="617"/>
      <c r="H1112" s="106"/>
      <c r="I1112" s="618"/>
      <c r="J1112" s="619">
        <f>G1112*I1111</f>
        <v>0</v>
      </c>
      <c r="K1112" s="617"/>
      <c r="L1112" s="249">
        <f>H1112</f>
        <v>0</v>
      </c>
      <c r="M1112" s="411"/>
      <c r="N1112" s="214">
        <f>M1112*K1112</f>
        <v>0</v>
      </c>
      <c r="O1112" s="213"/>
      <c r="P1112" s="249">
        <f>L1112</f>
        <v>0</v>
      </c>
      <c r="Q1112" s="411"/>
      <c r="R1112" s="214">
        <f>Q1112*O1112</f>
        <v>0</v>
      </c>
      <c r="S1112" s="213"/>
      <c r="T1112" s="249">
        <f>P1112</f>
        <v>0</v>
      </c>
      <c r="U1112" s="411"/>
      <c r="V1112" s="214">
        <f>U1112*S1112</f>
        <v>0</v>
      </c>
      <c r="W1112" s="213"/>
      <c r="X1112" s="249"/>
      <c r="Y1112" s="411"/>
      <c r="Z1112" s="214">
        <f>Y1112*W1112</f>
        <v>0</v>
      </c>
      <c r="AA1112" s="213"/>
      <c r="AB1112" s="249">
        <f>X1112</f>
        <v>0</v>
      </c>
      <c r="AC1112" s="411"/>
      <c r="AD1112" s="214">
        <f>AC1112*AA1112</f>
        <v>0</v>
      </c>
      <c r="AE1112" s="213"/>
      <c r="AF1112" s="249">
        <f>AB1112</f>
        <v>0</v>
      </c>
      <c r="AG1112" s="411"/>
      <c r="AH1112" s="214">
        <f>AG1112*AE1112</f>
        <v>0</v>
      </c>
      <c r="AI1112" s="213"/>
      <c r="AJ1112" s="249">
        <f>AF1112</f>
        <v>0</v>
      </c>
      <c r="AK1112" s="411"/>
      <c r="AL1112" s="214">
        <f>AK1112*AI1112</f>
        <v>0</v>
      </c>
      <c r="AM1112" s="213"/>
      <c r="AN1112" s="249">
        <f>AJ1112</f>
        <v>0</v>
      </c>
      <c r="AO1112" s="411"/>
      <c r="AP1112" s="214">
        <f>AO1112*AM1112</f>
        <v>0</v>
      </c>
      <c r="AQ1112" s="213"/>
      <c r="AR1112" s="249">
        <f>AN1112</f>
        <v>0</v>
      </c>
      <c r="AS1112" s="411"/>
      <c r="AT1112" s="214">
        <f>AS1112*AQ1112</f>
        <v>0</v>
      </c>
      <c r="AU1112" s="213"/>
      <c r="AV1112" s="249">
        <f>AR1112</f>
        <v>0</v>
      </c>
      <c r="AW1112" s="411"/>
      <c r="AX1112" s="214">
        <f>AW1112*AU1112</f>
        <v>0</v>
      </c>
      <c r="AY1112" s="213"/>
      <c r="AZ1112" s="249">
        <f>AV1112</f>
        <v>0</v>
      </c>
      <c r="BA1112" s="618"/>
      <c r="BB1112" s="620">
        <f>AY1112*BA1112</f>
        <v>0</v>
      </c>
      <c r="BC1112" s="34"/>
      <c r="BD1112" s="622">
        <f>SUM(BB1112,AX1112,AT1112,AP1112,AL1112,AH1112,AD1112,Z1112,R1112,N1112,J1112)</f>
        <v>0</v>
      </c>
      <c r="BE1112" s="623"/>
      <c r="BF1112" s="622">
        <v>0</v>
      </c>
      <c r="BG1112" s="623"/>
      <c r="BH1112" s="622">
        <v>0</v>
      </c>
      <c r="BI1112" s="623"/>
      <c r="BJ1112" s="622">
        <v>0</v>
      </c>
      <c r="BK1112" s="623"/>
      <c r="BL1112" s="622">
        <v>0</v>
      </c>
      <c r="BM1112" s="181"/>
      <c r="BN1112" s="622"/>
    </row>
    <row r="1113" spans="1:66" s="409" customFormat="1" x14ac:dyDescent="0.2">
      <c r="A1113" s="177"/>
      <c r="B1113" s="180"/>
      <c r="C1113" s="48"/>
      <c r="D1113" s="43"/>
      <c r="E1113" s="43"/>
      <c r="F1113" s="624"/>
      <c r="G1113" s="581"/>
      <c r="H1113" s="582"/>
      <c r="I1113" s="104" t="s">
        <v>132</v>
      </c>
      <c r="J1113" s="634">
        <f>SUM(J1109:J1112)</f>
        <v>0</v>
      </c>
      <c r="K1113" s="581"/>
      <c r="L1113" s="582"/>
      <c r="M1113" s="104" t="s">
        <v>118</v>
      </c>
      <c r="N1113" s="619">
        <f>SUM(N1109:N1112)</f>
        <v>0</v>
      </c>
      <c r="O1113" s="581"/>
      <c r="P1113" s="582"/>
      <c r="Q1113" s="625" t="s">
        <v>119</v>
      </c>
      <c r="R1113" s="619">
        <f>SUM(R1109:R1112)</f>
        <v>0</v>
      </c>
      <c r="S1113" s="581"/>
      <c r="T1113" s="582"/>
      <c r="U1113" s="625" t="s">
        <v>120</v>
      </c>
      <c r="V1113" s="619">
        <f>SUM(V1109:V1112)</f>
        <v>0</v>
      </c>
      <c r="W1113" s="581"/>
      <c r="X1113" s="582"/>
      <c r="Y1113" s="625" t="s">
        <v>121</v>
      </c>
      <c r="Z1113" s="619">
        <f>SUM(Z1109:Z1112)</f>
        <v>0</v>
      </c>
      <c r="AA1113" s="581"/>
      <c r="AB1113" s="582"/>
      <c r="AC1113" s="625" t="s">
        <v>122</v>
      </c>
      <c r="AD1113" s="619">
        <f>SUM(AD1109:AD1112)</f>
        <v>0</v>
      </c>
      <c r="AE1113" s="581"/>
      <c r="AF1113" s="582"/>
      <c r="AG1113" s="625" t="s">
        <v>123</v>
      </c>
      <c r="AH1113" s="619">
        <f>SUM(AH1109:AH1112)</f>
        <v>0</v>
      </c>
      <c r="AI1113" s="581"/>
      <c r="AJ1113" s="582"/>
      <c r="AK1113" s="625" t="s">
        <v>124</v>
      </c>
      <c r="AL1113" s="619">
        <f>SUM(AL1109:AL1112)</f>
        <v>0</v>
      </c>
      <c r="AM1113" s="581"/>
      <c r="AN1113" s="582"/>
      <c r="AO1113" s="625" t="s">
        <v>125</v>
      </c>
      <c r="AP1113" s="619">
        <f>SUM(AP1109:AP1112)</f>
        <v>0</v>
      </c>
      <c r="AQ1113" s="581"/>
      <c r="AR1113" s="582"/>
      <c r="AS1113" s="625" t="s">
        <v>126</v>
      </c>
      <c r="AT1113" s="619">
        <f>SUM(AT1109:AT1112)</f>
        <v>0</v>
      </c>
      <c r="AU1113" s="581"/>
      <c r="AV1113" s="582"/>
      <c r="AW1113" s="625" t="s">
        <v>127</v>
      </c>
      <c r="AX1113" s="619">
        <f>SUM(AX1109:AX1112)</f>
        <v>0</v>
      </c>
      <c r="AY1113" s="581"/>
      <c r="AZ1113" s="582"/>
      <c r="BA1113" s="625" t="s">
        <v>128</v>
      </c>
      <c r="BB1113" s="620">
        <f>SUM(BB1109:BB1112)</f>
        <v>0</v>
      </c>
      <c r="BC1113" s="34"/>
      <c r="BD1113" s="57">
        <f>SUM(BD1109:BD1112)</f>
        <v>0</v>
      </c>
      <c r="BE1113" s="608"/>
      <c r="BF1113" s="626">
        <v>0</v>
      </c>
      <c r="BG1113" s="608"/>
      <c r="BH1113" s="626">
        <v>0</v>
      </c>
      <c r="BI1113" s="608"/>
      <c r="BJ1113" s="57">
        <f t="shared" ref="BJ1113" si="1814">SUM(BJ1109:BJ1112)</f>
        <v>0</v>
      </c>
      <c r="BK1113" s="608"/>
      <c r="BL1113" s="57">
        <v>0</v>
      </c>
      <c r="BM1113" s="181"/>
      <c r="BN1113" s="57">
        <f>SUM(BN1109:BN1112)</f>
        <v>4549.91</v>
      </c>
    </row>
    <row r="1114" spans="1:66" s="27" customFormat="1" ht="5.0999999999999996" customHeight="1" x14ac:dyDescent="0.2">
      <c r="A1114" s="177"/>
      <c r="B1114" s="180"/>
      <c r="C1114" s="32"/>
      <c r="G1114" s="226"/>
      <c r="H1114" s="52"/>
      <c r="J1114" s="227"/>
      <c r="K1114" s="226"/>
      <c r="L1114" s="52"/>
      <c r="M1114" s="154"/>
      <c r="N1114" s="227"/>
      <c r="O1114" s="226"/>
      <c r="P1114" s="52"/>
      <c r="Q1114" s="154"/>
      <c r="R1114" s="227"/>
      <c r="S1114" s="226"/>
      <c r="T1114" s="52"/>
      <c r="U1114" s="154"/>
      <c r="V1114" s="227"/>
      <c r="W1114" s="226"/>
      <c r="X1114" s="52"/>
      <c r="Y1114" s="154"/>
      <c r="Z1114" s="227"/>
      <c r="AA1114" s="226"/>
      <c r="AB1114" s="52"/>
      <c r="AC1114" s="154"/>
      <c r="AD1114" s="227"/>
      <c r="AE1114" s="226"/>
      <c r="AF1114" s="52"/>
      <c r="AG1114" s="154"/>
      <c r="AH1114" s="227"/>
      <c r="AI1114" s="226"/>
      <c r="AJ1114" s="52"/>
      <c r="AK1114" s="154"/>
      <c r="AL1114" s="227"/>
      <c r="AM1114" s="226"/>
      <c r="AN1114" s="52"/>
      <c r="AO1114" s="154"/>
      <c r="AP1114" s="227"/>
      <c r="AQ1114" s="226"/>
      <c r="AR1114" s="52"/>
      <c r="AS1114" s="154"/>
      <c r="AT1114" s="227"/>
      <c r="AU1114" s="226"/>
      <c r="AV1114" s="52"/>
      <c r="AW1114" s="154"/>
      <c r="AX1114" s="227"/>
      <c r="AY1114" s="226"/>
      <c r="AZ1114" s="52"/>
      <c r="BA1114" s="154"/>
      <c r="BB1114" s="267"/>
      <c r="BC1114" s="34"/>
      <c r="BD1114" s="608"/>
      <c r="BE1114" s="608"/>
      <c r="BF1114" s="608"/>
      <c r="BG1114" s="608"/>
      <c r="BH1114" s="608"/>
      <c r="BI1114" s="608"/>
      <c r="BJ1114" s="608"/>
      <c r="BK1114" s="608"/>
      <c r="BL1114" s="608"/>
      <c r="BM1114" s="181"/>
      <c r="BN1114" s="608"/>
    </row>
    <row r="1115" spans="1:66" s="409" customFormat="1" x14ac:dyDescent="0.2">
      <c r="A1115" s="177"/>
      <c r="B1115" s="180"/>
      <c r="C1115" s="614">
        <f>'General Fund Budget Summary'!A243</f>
        <v>80050</v>
      </c>
      <c r="D1115" s="614"/>
      <c r="E1115" s="614" t="str">
        <f>'General Fund Budget Summary'!C243</f>
        <v>Park Infrastructure/Improvements</v>
      </c>
      <c r="F1115" s="616" t="s">
        <v>525</v>
      </c>
      <c r="G1115" s="617">
        <v>0</v>
      </c>
      <c r="H1115" s="105" t="s">
        <v>106</v>
      </c>
      <c r="I1115" s="618">
        <v>200000</v>
      </c>
      <c r="J1115" s="619">
        <f>I1115*G1115</f>
        <v>0</v>
      </c>
      <c r="K1115" s="617"/>
      <c r="L1115" s="248" t="str">
        <f>H1115</f>
        <v>Parks &amp; Buildings</v>
      </c>
      <c r="M1115" s="410"/>
      <c r="N1115" s="212">
        <f>M1115*K1115</f>
        <v>0</v>
      </c>
      <c r="O1115" s="211"/>
      <c r="P1115" s="248" t="str">
        <f>L1115</f>
        <v>Parks &amp; Buildings</v>
      </c>
      <c r="Q1115" s="410"/>
      <c r="R1115" s="212">
        <f>Q1115*O1115</f>
        <v>0</v>
      </c>
      <c r="S1115" s="211"/>
      <c r="T1115" s="248" t="str">
        <f>P1115</f>
        <v>Parks &amp; Buildings</v>
      </c>
      <c r="U1115" s="410"/>
      <c r="V1115" s="212">
        <f>U1115*S1115</f>
        <v>0</v>
      </c>
      <c r="W1115" s="211"/>
      <c r="X1115" s="248"/>
      <c r="Y1115" s="410"/>
      <c r="Z1115" s="212">
        <f>Y1115*W1115</f>
        <v>0</v>
      </c>
      <c r="AA1115" s="211"/>
      <c r="AB1115" s="248">
        <f>X1115</f>
        <v>0</v>
      </c>
      <c r="AC1115" s="410"/>
      <c r="AD1115" s="212">
        <f>AC1115*AA1115</f>
        <v>0</v>
      </c>
      <c r="AE1115" s="211"/>
      <c r="AF1115" s="248">
        <f>AB1115</f>
        <v>0</v>
      </c>
      <c r="AG1115" s="410"/>
      <c r="AH1115" s="212">
        <f>AG1115*AE1115</f>
        <v>0</v>
      </c>
      <c r="AI1115" s="211"/>
      <c r="AJ1115" s="248">
        <f>AF1115</f>
        <v>0</v>
      </c>
      <c r="AK1115" s="410"/>
      <c r="AL1115" s="212">
        <f>AK1115*AI1115</f>
        <v>0</v>
      </c>
      <c r="AM1115" s="211"/>
      <c r="AN1115" s="248">
        <f>AJ1115</f>
        <v>0</v>
      </c>
      <c r="AO1115" s="410"/>
      <c r="AP1115" s="212">
        <f>AO1115*AM1115</f>
        <v>0</v>
      </c>
      <c r="AQ1115" s="211"/>
      <c r="AR1115" s="248">
        <f>AN1115</f>
        <v>0</v>
      </c>
      <c r="AS1115" s="410"/>
      <c r="AT1115" s="212">
        <f>AS1115*AQ1115</f>
        <v>0</v>
      </c>
      <c r="AU1115" s="211"/>
      <c r="AV1115" s="248">
        <f>AR1115</f>
        <v>0</v>
      </c>
      <c r="AW1115" s="410"/>
      <c r="AX1115" s="212">
        <f>AW1115*AU1115</f>
        <v>0</v>
      </c>
      <c r="AY1115" s="211"/>
      <c r="AZ1115" s="248">
        <f>AV1115</f>
        <v>0</v>
      </c>
      <c r="BA1115" s="618"/>
      <c r="BB1115" s="620">
        <f>BA1115*AY1115</f>
        <v>0</v>
      </c>
      <c r="BC1115" s="34"/>
      <c r="BD1115" s="621">
        <f>SUM(BB1115,AX1115,AT1115,AP1115,AL1115,AH1115,AD1115,Z1115,R1115,N1115,J1115)</f>
        <v>0</v>
      </c>
      <c r="BE1115" s="608"/>
      <c r="BF1115" s="621">
        <v>251135.67</v>
      </c>
      <c r="BG1115" s="608"/>
      <c r="BH1115" s="621"/>
      <c r="BI1115" s="608"/>
      <c r="BJ1115" s="621">
        <f t="shared" ref="BJ1115" si="1815">SUM(BF1115,BH1115)</f>
        <v>251135.67</v>
      </c>
      <c r="BK1115" s="608"/>
      <c r="BL1115" s="621">
        <v>75000</v>
      </c>
      <c r="BM1115" s="181"/>
      <c r="BN1115" s="621">
        <v>137206.46</v>
      </c>
    </row>
    <row r="1116" spans="1:66" s="409" customFormat="1" x14ac:dyDescent="0.2">
      <c r="A1116" s="177"/>
      <c r="B1116" s="180"/>
      <c r="C1116" s="41"/>
      <c r="D1116" s="42"/>
      <c r="E1116" s="42"/>
      <c r="F1116" s="616" t="s">
        <v>526</v>
      </c>
      <c r="G1116" s="617"/>
      <c r="H1116" s="105" t="s">
        <v>106</v>
      </c>
      <c r="I1116" s="618">
        <v>50000</v>
      </c>
      <c r="J1116" s="619">
        <f>I1116*G1116</f>
        <v>0</v>
      </c>
      <c r="K1116" s="617"/>
      <c r="L1116" s="594" t="str">
        <f>H1116</f>
        <v>Parks &amp; Buildings</v>
      </c>
      <c r="M1116" s="592"/>
      <c r="N1116" s="593">
        <f>M1116*K1116</f>
        <v>0</v>
      </c>
      <c r="O1116" s="590"/>
      <c r="P1116" s="594" t="str">
        <f>L1116</f>
        <v>Parks &amp; Buildings</v>
      </c>
      <c r="Q1116" s="592"/>
      <c r="R1116" s="593">
        <f>Q1116*O1116</f>
        <v>0</v>
      </c>
      <c r="S1116" s="590"/>
      <c r="T1116" s="594" t="str">
        <f>P1116</f>
        <v>Parks &amp; Buildings</v>
      </c>
      <c r="U1116" s="592"/>
      <c r="V1116" s="593">
        <f>U1116*S1116</f>
        <v>0</v>
      </c>
      <c r="W1116" s="590"/>
      <c r="X1116" s="594"/>
      <c r="Y1116" s="592"/>
      <c r="Z1116" s="593">
        <f>Y1116*W1116</f>
        <v>0</v>
      </c>
      <c r="AA1116" s="590"/>
      <c r="AB1116" s="594">
        <f>X1116</f>
        <v>0</v>
      </c>
      <c r="AC1116" s="592"/>
      <c r="AD1116" s="593">
        <f>AC1116*AA1116</f>
        <v>0</v>
      </c>
      <c r="AE1116" s="590"/>
      <c r="AF1116" s="594">
        <f>AB1116</f>
        <v>0</v>
      </c>
      <c r="AG1116" s="592"/>
      <c r="AH1116" s="593">
        <f>AG1116*AE1116</f>
        <v>0</v>
      </c>
      <c r="AI1116" s="590"/>
      <c r="AJ1116" s="594">
        <f>AF1116</f>
        <v>0</v>
      </c>
      <c r="AK1116" s="592"/>
      <c r="AL1116" s="593">
        <f>AK1116*AI1116</f>
        <v>0</v>
      </c>
      <c r="AM1116" s="590"/>
      <c r="AN1116" s="594">
        <f>AJ1116</f>
        <v>0</v>
      </c>
      <c r="AO1116" s="592"/>
      <c r="AP1116" s="593">
        <f>AO1116*AM1116</f>
        <v>0</v>
      </c>
      <c r="AQ1116" s="590"/>
      <c r="AR1116" s="594">
        <f>AN1116</f>
        <v>0</v>
      </c>
      <c r="AS1116" s="592"/>
      <c r="AT1116" s="593">
        <f>AS1116*AQ1116</f>
        <v>0</v>
      </c>
      <c r="AU1116" s="590"/>
      <c r="AV1116" s="594">
        <f>AR1116</f>
        <v>0</v>
      </c>
      <c r="AW1116" s="592"/>
      <c r="AX1116" s="593">
        <f>AW1116*AU1116</f>
        <v>0</v>
      </c>
      <c r="AY1116" s="590"/>
      <c r="AZ1116" s="594">
        <f>AV1116</f>
        <v>0</v>
      </c>
      <c r="BA1116" s="618"/>
      <c r="BB1116" s="620">
        <f>BA1116*AY1116</f>
        <v>0</v>
      </c>
      <c r="BC1116" s="34"/>
      <c r="BD1116" s="622">
        <f>SUM(BB1116,AX1116,AT1116,AP1116,AL1116,AH1116,AD1116,Z1116,R1116,N1116,J1116)</f>
        <v>0</v>
      </c>
      <c r="BE1116" s="623"/>
      <c r="BF1116" s="622"/>
      <c r="BG1116" s="623"/>
      <c r="BH1116" s="622"/>
      <c r="BI1116" s="623"/>
      <c r="BJ1116" s="622">
        <v>0</v>
      </c>
      <c r="BK1116" s="623"/>
      <c r="BL1116" s="622"/>
      <c r="BM1116" s="181"/>
      <c r="BN1116" s="622"/>
    </row>
    <row r="1117" spans="1:66" s="409" customFormat="1" x14ac:dyDescent="0.2">
      <c r="A1117" s="177"/>
      <c r="B1117" s="180"/>
      <c r="C1117" s="41"/>
      <c r="D1117" s="42"/>
      <c r="E1117" s="42"/>
      <c r="F1117" s="616" t="s">
        <v>527</v>
      </c>
      <c r="G1117" s="617"/>
      <c r="H1117" s="106" t="s">
        <v>106</v>
      </c>
      <c r="I1117" s="618">
        <v>25000</v>
      </c>
      <c r="J1117" s="619">
        <f>I1117*G1117</f>
        <v>0</v>
      </c>
      <c r="K1117" s="617"/>
      <c r="L1117" s="249" t="str">
        <f>H1117</f>
        <v>Parks &amp; Buildings</v>
      </c>
      <c r="M1117" s="411"/>
      <c r="N1117" s="214">
        <f>M1117*K1117</f>
        <v>0</v>
      </c>
      <c r="O1117" s="213"/>
      <c r="P1117" s="249" t="str">
        <f>L1117</f>
        <v>Parks &amp; Buildings</v>
      </c>
      <c r="Q1117" s="411"/>
      <c r="R1117" s="214">
        <f>Q1117*O1117</f>
        <v>0</v>
      </c>
      <c r="S1117" s="213"/>
      <c r="T1117" s="249" t="str">
        <f>P1117</f>
        <v>Parks &amp; Buildings</v>
      </c>
      <c r="U1117" s="411"/>
      <c r="V1117" s="214">
        <f>U1117*S1117</f>
        <v>0</v>
      </c>
      <c r="W1117" s="213"/>
      <c r="X1117" s="249"/>
      <c r="Y1117" s="411"/>
      <c r="Z1117" s="214">
        <f>Y1117*W1117</f>
        <v>0</v>
      </c>
      <c r="AA1117" s="213"/>
      <c r="AB1117" s="249">
        <f>X1117</f>
        <v>0</v>
      </c>
      <c r="AC1117" s="411"/>
      <c r="AD1117" s="214">
        <f>AC1117*AA1117</f>
        <v>0</v>
      </c>
      <c r="AE1117" s="213"/>
      <c r="AF1117" s="249">
        <f>AB1117</f>
        <v>0</v>
      </c>
      <c r="AG1117" s="411"/>
      <c r="AH1117" s="214">
        <f>AG1117*AE1117</f>
        <v>0</v>
      </c>
      <c r="AI1117" s="213"/>
      <c r="AJ1117" s="249">
        <f>AF1117</f>
        <v>0</v>
      </c>
      <c r="AK1117" s="411"/>
      <c r="AL1117" s="214">
        <f>AK1117*AI1117</f>
        <v>0</v>
      </c>
      <c r="AM1117" s="213"/>
      <c r="AN1117" s="249">
        <f>AJ1117</f>
        <v>0</v>
      </c>
      <c r="AO1117" s="411"/>
      <c r="AP1117" s="214">
        <f>AO1117*AM1117</f>
        <v>0</v>
      </c>
      <c r="AQ1117" s="213"/>
      <c r="AR1117" s="249">
        <f>AN1117</f>
        <v>0</v>
      </c>
      <c r="AS1117" s="411"/>
      <c r="AT1117" s="214">
        <f>AS1117*AQ1117</f>
        <v>0</v>
      </c>
      <c r="AU1117" s="213"/>
      <c r="AV1117" s="249">
        <f>AR1117</f>
        <v>0</v>
      </c>
      <c r="AW1117" s="411"/>
      <c r="AX1117" s="214">
        <f>AW1117*AU1117</f>
        <v>0</v>
      </c>
      <c r="AY1117" s="213"/>
      <c r="AZ1117" s="249">
        <f>AV1117</f>
        <v>0</v>
      </c>
      <c r="BA1117" s="618"/>
      <c r="BB1117" s="620">
        <f>BA1117*AY1117</f>
        <v>0</v>
      </c>
      <c r="BC1117" s="34"/>
      <c r="BD1117" s="622">
        <f>SUM(BB1117,AX1117,AT1117,AP1117,AL1117,AH1117,AD1117,Z1117,R1117,N1117,J1117)</f>
        <v>0</v>
      </c>
      <c r="BE1117" s="623"/>
      <c r="BF1117" s="622">
        <v>0</v>
      </c>
      <c r="BG1117" s="623"/>
      <c r="BH1117" s="622">
        <v>0</v>
      </c>
      <c r="BI1117" s="623"/>
      <c r="BJ1117" s="622">
        <v>0</v>
      </c>
      <c r="BK1117" s="623"/>
      <c r="BL1117" s="622"/>
      <c r="BM1117" s="181"/>
      <c r="BN1117" s="622"/>
    </row>
    <row r="1118" spans="1:66" s="409" customFormat="1" x14ac:dyDescent="0.2">
      <c r="A1118" s="177"/>
      <c r="B1118" s="180"/>
      <c r="C1118" s="41"/>
      <c r="D1118" s="42"/>
      <c r="E1118" s="42"/>
      <c r="F1118" s="616"/>
      <c r="G1118" s="617"/>
      <c r="H1118" s="106"/>
      <c r="I1118" s="618"/>
      <c r="J1118" s="619">
        <f>I1118*G1118</f>
        <v>0</v>
      </c>
      <c r="K1118" s="617"/>
      <c r="L1118" s="249">
        <f>H1118</f>
        <v>0</v>
      </c>
      <c r="M1118" s="411"/>
      <c r="N1118" s="214">
        <f>M1118*K1118</f>
        <v>0</v>
      </c>
      <c r="O1118" s="213"/>
      <c r="P1118" s="249">
        <f>L1118</f>
        <v>0</v>
      </c>
      <c r="Q1118" s="411"/>
      <c r="R1118" s="214">
        <f>Q1118*O1118</f>
        <v>0</v>
      </c>
      <c r="S1118" s="213"/>
      <c r="T1118" s="249">
        <f>P1118</f>
        <v>0</v>
      </c>
      <c r="U1118" s="411"/>
      <c r="V1118" s="214">
        <f>U1118*S1118</f>
        <v>0</v>
      </c>
      <c r="W1118" s="213"/>
      <c r="X1118" s="249"/>
      <c r="Y1118" s="411"/>
      <c r="Z1118" s="214">
        <f>Y1118*W1118</f>
        <v>0</v>
      </c>
      <c r="AA1118" s="213"/>
      <c r="AB1118" s="249">
        <f>X1118</f>
        <v>0</v>
      </c>
      <c r="AC1118" s="411"/>
      <c r="AD1118" s="214">
        <f>AC1118*AA1118</f>
        <v>0</v>
      </c>
      <c r="AE1118" s="213"/>
      <c r="AF1118" s="249">
        <f>AB1118</f>
        <v>0</v>
      </c>
      <c r="AG1118" s="411"/>
      <c r="AH1118" s="214">
        <f>AG1118*AE1118</f>
        <v>0</v>
      </c>
      <c r="AI1118" s="213"/>
      <c r="AJ1118" s="249">
        <f>AF1118</f>
        <v>0</v>
      </c>
      <c r="AK1118" s="411"/>
      <c r="AL1118" s="214">
        <f>AK1118*AI1118</f>
        <v>0</v>
      </c>
      <c r="AM1118" s="213"/>
      <c r="AN1118" s="249">
        <f>AJ1118</f>
        <v>0</v>
      </c>
      <c r="AO1118" s="411"/>
      <c r="AP1118" s="214">
        <f>AO1118*AM1118</f>
        <v>0</v>
      </c>
      <c r="AQ1118" s="213"/>
      <c r="AR1118" s="249">
        <f>AN1118</f>
        <v>0</v>
      </c>
      <c r="AS1118" s="411"/>
      <c r="AT1118" s="214">
        <f>AS1118*AQ1118</f>
        <v>0</v>
      </c>
      <c r="AU1118" s="213"/>
      <c r="AV1118" s="249">
        <f>AR1118</f>
        <v>0</v>
      </c>
      <c r="AW1118" s="411"/>
      <c r="AX1118" s="214">
        <f>AW1118*AU1118</f>
        <v>0</v>
      </c>
      <c r="AY1118" s="213"/>
      <c r="AZ1118" s="249">
        <f>AV1118</f>
        <v>0</v>
      </c>
      <c r="BA1118" s="618"/>
      <c r="BB1118" s="620">
        <f>AY1118*BA1118</f>
        <v>0</v>
      </c>
      <c r="BC1118" s="34"/>
      <c r="BD1118" s="622">
        <f>SUM(BB1118,AX1118,AT1118,AP1118,AL1118,AH1118,AD1118,Z1118,R1118,N1118,J1118)</f>
        <v>0</v>
      </c>
      <c r="BE1118" s="623"/>
      <c r="BF1118" s="622">
        <v>0</v>
      </c>
      <c r="BG1118" s="623"/>
      <c r="BH1118" s="622">
        <v>0</v>
      </c>
      <c r="BI1118" s="623"/>
      <c r="BJ1118" s="622">
        <v>0</v>
      </c>
      <c r="BK1118" s="623"/>
      <c r="BL1118" s="622">
        <v>0</v>
      </c>
      <c r="BM1118" s="181"/>
      <c r="BN1118" s="622"/>
    </row>
    <row r="1119" spans="1:66" s="409" customFormat="1" ht="12.75" customHeight="1" x14ac:dyDescent="0.2">
      <c r="A1119" s="177"/>
      <c r="B1119" s="180"/>
      <c r="C1119" s="48"/>
      <c r="D1119" s="43"/>
      <c r="E1119" s="43"/>
      <c r="F1119" s="624"/>
      <c r="G1119" s="581"/>
      <c r="H1119" s="582"/>
      <c r="I1119" s="104" t="s">
        <v>132</v>
      </c>
      <c r="J1119" s="634">
        <f>SUM(J1115:J1118)</f>
        <v>0</v>
      </c>
      <c r="K1119" s="581"/>
      <c r="L1119" s="582"/>
      <c r="M1119" s="104" t="s">
        <v>118</v>
      </c>
      <c r="N1119" s="619">
        <f>SUM(N1115:N1118)</f>
        <v>0</v>
      </c>
      <c r="O1119" s="581"/>
      <c r="P1119" s="582"/>
      <c r="Q1119" s="625" t="s">
        <v>119</v>
      </c>
      <c r="R1119" s="619">
        <f>SUM(R1115:R1118)</f>
        <v>0</v>
      </c>
      <c r="S1119" s="581"/>
      <c r="T1119" s="582"/>
      <c r="U1119" s="625" t="s">
        <v>120</v>
      </c>
      <c r="V1119" s="619">
        <f>SUM(V1115:V1118)</f>
        <v>0</v>
      </c>
      <c r="W1119" s="581"/>
      <c r="X1119" s="582"/>
      <c r="Y1119" s="625" t="s">
        <v>121</v>
      </c>
      <c r="Z1119" s="619">
        <f>SUM(Z1115:Z1118)</f>
        <v>0</v>
      </c>
      <c r="AA1119" s="581"/>
      <c r="AB1119" s="582"/>
      <c r="AC1119" s="625" t="s">
        <v>122</v>
      </c>
      <c r="AD1119" s="619">
        <f>SUM(AD1115:AD1118)</f>
        <v>0</v>
      </c>
      <c r="AE1119" s="581"/>
      <c r="AF1119" s="582"/>
      <c r="AG1119" s="625" t="s">
        <v>123</v>
      </c>
      <c r="AH1119" s="619">
        <f>SUM(AH1115:AH1118)</f>
        <v>0</v>
      </c>
      <c r="AI1119" s="581"/>
      <c r="AJ1119" s="582"/>
      <c r="AK1119" s="625" t="s">
        <v>124</v>
      </c>
      <c r="AL1119" s="619">
        <f>SUM(AL1115:AL1118)</f>
        <v>0</v>
      </c>
      <c r="AM1119" s="581"/>
      <c r="AN1119" s="582"/>
      <c r="AO1119" s="625" t="s">
        <v>125</v>
      </c>
      <c r="AP1119" s="619">
        <f>SUM(AP1115:AP1118)</f>
        <v>0</v>
      </c>
      <c r="AQ1119" s="581"/>
      <c r="AR1119" s="582"/>
      <c r="AS1119" s="625" t="s">
        <v>126</v>
      </c>
      <c r="AT1119" s="619">
        <f>SUM(AT1115:AT1118)</f>
        <v>0</v>
      </c>
      <c r="AU1119" s="581"/>
      <c r="AV1119" s="582"/>
      <c r="AW1119" s="625" t="s">
        <v>127</v>
      </c>
      <c r="AX1119" s="619">
        <f>SUM(AX1115:AX1118)</f>
        <v>0</v>
      </c>
      <c r="AY1119" s="581"/>
      <c r="AZ1119" s="582"/>
      <c r="BA1119" s="625" t="s">
        <v>128</v>
      </c>
      <c r="BB1119" s="620">
        <f>SUM(BB1115:BB1118)</f>
        <v>0</v>
      </c>
      <c r="BC1119" s="34"/>
      <c r="BD1119" s="57">
        <f>SUM(BD1115:BD1118)</f>
        <v>0</v>
      </c>
      <c r="BE1119" s="608"/>
      <c r="BF1119" s="626">
        <f>SUM(BF1115:BF1118)</f>
        <v>251135.67</v>
      </c>
      <c r="BG1119" s="608"/>
      <c r="BH1119" s="626">
        <f>SUM(BH1115:BH1118)</f>
        <v>0</v>
      </c>
      <c r="BI1119" s="608"/>
      <c r="BJ1119" s="57">
        <f t="shared" ref="BJ1119" si="1816">SUM(BJ1115:BJ1118)</f>
        <v>251135.67</v>
      </c>
      <c r="BK1119" s="608"/>
      <c r="BL1119" s="57">
        <v>75000</v>
      </c>
      <c r="BM1119" s="181"/>
      <c r="BN1119" s="57">
        <f>SUM(BN1115:BN1118)</f>
        <v>137206.46</v>
      </c>
    </row>
    <row r="1120" spans="1:66" s="27" customFormat="1" ht="5.0999999999999996" customHeight="1" x14ac:dyDescent="0.2">
      <c r="A1120" s="177"/>
      <c r="B1120" s="180"/>
      <c r="C1120" s="32"/>
      <c r="G1120" s="226"/>
      <c r="H1120" s="52"/>
      <c r="J1120" s="227"/>
      <c r="K1120" s="226"/>
      <c r="L1120" s="52"/>
      <c r="M1120" s="154"/>
      <c r="N1120" s="227"/>
      <c r="O1120" s="226"/>
      <c r="P1120" s="52"/>
      <c r="Q1120" s="154"/>
      <c r="R1120" s="227"/>
      <c r="S1120" s="226"/>
      <c r="T1120" s="52"/>
      <c r="U1120" s="154"/>
      <c r="V1120" s="227"/>
      <c r="W1120" s="226"/>
      <c r="X1120" s="52"/>
      <c r="Y1120" s="154"/>
      <c r="Z1120" s="227"/>
      <c r="AA1120" s="226"/>
      <c r="AB1120" s="52"/>
      <c r="AC1120" s="154"/>
      <c r="AD1120" s="227"/>
      <c r="AE1120" s="226"/>
      <c r="AF1120" s="52"/>
      <c r="AG1120" s="154"/>
      <c r="AH1120" s="227"/>
      <c r="AI1120" s="226"/>
      <c r="AJ1120" s="52"/>
      <c r="AK1120" s="154"/>
      <c r="AL1120" s="227"/>
      <c r="AM1120" s="226"/>
      <c r="AN1120" s="52"/>
      <c r="AO1120" s="154"/>
      <c r="AP1120" s="227"/>
      <c r="AQ1120" s="226"/>
      <c r="AR1120" s="52"/>
      <c r="AS1120" s="154"/>
      <c r="AT1120" s="227"/>
      <c r="AU1120" s="226"/>
      <c r="AV1120" s="52"/>
      <c r="AW1120" s="154"/>
      <c r="AX1120" s="227"/>
      <c r="AY1120" s="226"/>
      <c r="AZ1120" s="52"/>
      <c r="BA1120" s="154"/>
      <c r="BB1120" s="267"/>
      <c r="BC1120" s="34"/>
      <c r="BD1120" s="608"/>
      <c r="BE1120" s="608"/>
      <c r="BF1120" s="608"/>
      <c r="BG1120" s="608"/>
      <c r="BH1120" s="608"/>
      <c r="BI1120" s="608"/>
      <c r="BJ1120" s="608"/>
      <c r="BK1120" s="608"/>
      <c r="BL1120" s="608"/>
      <c r="BM1120" s="181"/>
      <c r="BN1120" s="608"/>
    </row>
    <row r="1121" spans="1:69" s="409" customFormat="1" ht="12.75" customHeight="1" x14ac:dyDescent="0.2">
      <c r="A1121" s="177"/>
      <c r="B1121" s="180"/>
      <c r="C1121" s="614">
        <f>'General Fund Budget Summary'!A244</f>
        <v>80060</v>
      </c>
      <c r="D1121" s="614"/>
      <c r="E1121" s="614" t="str">
        <f>'General Fund Budget Summary'!C244</f>
        <v>Building Imrpovements</v>
      </c>
      <c r="F1121" s="616" t="s">
        <v>597</v>
      </c>
      <c r="G1121" s="617">
        <v>1</v>
      </c>
      <c r="H1121" s="105" t="s">
        <v>106</v>
      </c>
      <c r="I1121" s="618">
        <v>4000</v>
      </c>
      <c r="J1121" s="619">
        <f>I1121*G1121</f>
        <v>4000</v>
      </c>
      <c r="K1121" s="617"/>
      <c r="L1121" s="248" t="str">
        <f>H1121</f>
        <v>Parks &amp; Buildings</v>
      </c>
      <c r="M1121" s="410"/>
      <c r="N1121" s="212">
        <f>M1121*K1121</f>
        <v>0</v>
      </c>
      <c r="O1121" s="211"/>
      <c r="P1121" s="248" t="str">
        <f>L1121</f>
        <v>Parks &amp; Buildings</v>
      </c>
      <c r="Q1121" s="410"/>
      <c r="R1121" s="212">
        <f>Q1121*O1121</f>
        <v>0</v>
      </c>
      <c r="S1121" s="211"/>
      <c r="T1121" s="248" t="str">
        <f>P1121</f>
        <v>Parks &amp; Buildings</v>
      </c>
      <c r="U1121" s="410"/>
      <c r="V1121" s="212">
        <f>U1121*S1121</f>
        <v>0</v>
      </c>
      <c r="W1121" s="211"/>
      <c r="X1121" s="248"/>
      <c r="Y1121" s="410"/>
      <c r="Z1121" s="212">
        <f>Y1121*W1121</f>
        <v>0</v>
      </c>
      <c r="AA1121" s="211"/>
      <c r="AB1121" s="248">
        <f>X1121</f>
        <v>0</v>
      </c>
      <c r="AC1121" s="410"/>
      <c r="AD1121" s="212">
        <f>AC1121*AA1121</f>
        <v>0</v>
      </c>
      <c r="AE1121" s="211"/>
      <c r="AF1121" s="248">
        <f>AB1121</f>
        <v>0</v>
      </c>
      <c r="AG1121" s="410"/>
      <c r="AH1121" s="212">
        <f>AG1121*AE1121</f>
        <v>0</v>
      </c>
      <c r="AI1121" s="211"/>
      <c r="AJ1121" s="248">
        <f>AF1121</f>
        <v>0</v>
      </c>
      <c r="AK1121" s="410"/>
      <c r="AL1121" s="212">
        <f>AK1121*AI1121</f>
        <v>0</v>
      </c>
      <c r="AM1121" s="211"/>
      <c r="AN1121" s="248">
        <f>AJ1121</f>
        <v>0</v>
      </c>
      <c r="AO1121" s="410"/>
      <c r="AP1121" s="212">
        <f>AO1121*AM1121</f>
        <v>0</v>
      </c>
      <c r="AQ1121" s="211"/>
      <c r="AR1121" s="248">
        <f>AN1121</f>
        <v>0</v>
      </c>
      <c r="AS1121" s="410"/>
      <c r="AT1121" s="212">
        <f>AS1121*AQ1121</f>
        <v>0</v>
      </c>
      <c r="AU1121" s="211"/>
      <c r="AV1121" s="248">
        <f>AR1121</f>
        <v>0</v>
      </c>
      <c r="AW1121" s="410"/>
      <c r="AX1121" s="212">
        <f>AW1121*AU1121</f>
        <v>0</v>
      </c>
      <c r="AY1121" s="211"/>
      <c r="AZ1121" s="248">
        <f>AV1121</f>
        <v>0</v>
      </c>
      <c r="BA1121" s="618"/>
      <c r="BB1121" s="620">
        <f>BA1121*AY1121</f>
        <v>0</v>
      </c>
      <c r="BC1121" s="34"/>
      <c r="BD1121" s="621">
        <f>SUM(BB1121,AX1121,AT1121,AP1121,AL1121,AH1121,AD1121,Z1121,R1121,N1121,J1121)</f>
        <v>4000</v>
      </c>
      <c r="BE1121" s="608"/>
      <c r="BF1121" s="621">
        <v>0</v>
      </c>
      <c r="BG1121" s="608"/>
      <c r="BH1121" s="621">
        <v>0</v>
      </c>
      <c r="BI1121" s="608"/>
      <c r="BJ1121" s="621">
        <f t="shared" ref="BJ1121" si="1817">SUM(BF1121,BH1121)</f>
        <v>0</v>
      </c>
      <c r="BK1121" s="608"/>
      <c r="BL1121" s="621">
        <v>0</v>
      </c>
      <c r="BM1121" s="181"/>
      <c r="BN1121" s="621">
        <v>15398.34</v>
      </c>
    </row>
    <row r="1122" spans="1:69" s="409" customFormat="1" x14ac:dyDescent="0.2">
      <c r="A1122" s="177"/>
      <c r="B1122" s="180"/>
      <c r="C1122" s="41"/>
      <c r="D1122" s="42"/>
      <c r="E1122" s="42"/>
      <c r="F1122" s="616"/>
      <c r="G1122" s="617"/>
      <c r="H1122" s="105"/>
      <c r="I1122" s="618"/>
      <c r="J1122" s="619">
        <f>I1122*G1122</f>
        <v>0</v>
      </c>
      <c r="K1122" s="617"/>
      <c r="L1122" s="594">
        <f>H1122</f>
        <v>0</v>
      </c>
      <c r="M1122" s="592"/>
      <c r="N1122" s="593">
        <f>M1122*K1122</f>
        <v>0</v>
      </c>
      <c r="O1122" s="590"/>
      <c r="P1122" s="594">
        <f>L1122</f>
        <v>0</v>
      </c>
      <c r="Q1122" s="592"/>
      <c r="R1122" s="593">
        <f>Q1122*O1122</f>
        <v>0</v>
      </c>
      <c r="S1122" s="590"/>
      <c r="T1122" s="594">
        <f>P1122</f>
        <v>0</v>
      </c>
      <c r="U1122" s="592"/>
      <c r="V1122" s="593">
        <f>U1122*S1122</f>
        <v>0</v>
      </c>
      <c r="W1122" s="590"/>
      <c r="X1122" s="594"/>
      <c r="Y1122" s="592"/>
      <c r="Z1122" s="593">
        <f>Y1122*W1122</f>
        <v>0</v>
      </c>
      <c r="AA1122" s="590"/>
      <c r="AB1122" s="594">
        <f>X1122</f>
        <v>0</v>
      </c>
      <c r="AC1122" s="592"/>
      <c r="AD1122" s="593">
        <f>AC1122*AA1122</f>
        <v>0</v>
      </c>
      <c r="AE1122" s="590"/>
      <c r="AF1122" s="594">
        <f>AB1122</f>
        <v>0</v>
      </c>
      <c r="AG1122" s="592"/>
      <c r="AH1122" s="593">
        <f>AG1122*AE1122</f>
        <v>0</v>
      </c>
      <c r="AI1122" s="590"/>
      <c r="AJ1122" s="594">
        <f>AF1122</f>
        <v>0</v>
      </c>
      <c r="AK1122" s="592"/>
      <c r="AL1122" s="593">
        <f>AK1122*AI1122</f>
        <v>0</v>
      </c>
      <c r="AM1122" s="590"/>
      <c r="AN1122" s="594">
        <f>AJ1122</f>
        <v>0</v>
      </c>
      <c r="AO1122" s="592"/>
      <c r="AP1122" s="593">
        <f>AO1122*AM1122</f>
        <v>0</v>
      </c>
      <c r="AQ1122" s="590"/>
      <c r="AR1122" s="594">
        <f>AN1122</f>
        <v>0</v>
      </c>
      <c r="AS1122" s="592"/>
      <c r="AT1122" s="593">
        <f>AS1122*AQ1122</f>
        <v>0</v>
      </c>
      <c r="AU1122" s="590"/>
      <c r="AV1122" s="594">
        <f>AR1122</f>
        <v>0</v>
      </c>
      <c r="AW1122" s="592"/>
      <c r="AX1122" s="593">
        <f>AW1122*AU1122</f>
        <v>0</v>
      </c>
      <c r="AY1122" s="590"/>
      <c r="AZ1122" s="594">
        <f>AV1122</f>
        <v>0</v>
      </c>
      <c r="BA1122" s="618"/>
      <c r="BB1122" s="620">
        <f>BA1122*AY1122</f>
        <v>0</v>
      </c>
      <c r="BC1122" s="34"/>
      <c r="BD1122" s="622">
        <f>SUM(BB1122,AX1122,AT1122,AP1122,AL1122,AH1122,AD1122,Z1122,R1122,N1122,J1122)</f>
        <v>0</v>
      </c>
      <c r="BE1122" s="623"/>
      <c r="BF1122" s="622">
        <v>0</v>
      </c>
      <c r="BG1122" s="623"/>
      <c r="BH1122" s="622">
        <v>0</v>
      </c>
      <c r="BI1122" s="623"/>
      <c r="BJ1122" s="622">
        <v>0</v>
      </c>
      <c r="BK1122" s="623"/>
      <c r="BL1122" s="622">
        <v>0</v>
      </c>
      <c r="BM1122" s="181"/>
      <c r="BN1122" s="622"/>
    </row>
    <row r="1123" spans="1:69" s="409" customFormat="1" x14ac:dyDescent="0.2">
      <c r="A1123" s="177"/>
      <c r="B1123" s="180"/>
      <c r="C1123" s="41"/>
      <c r="D1123" s="42"/>
      <c r="E1123" s="42"/>
      <c r="F1123" s="616"/>
      <c r="G1123" s="617"/>
      <c r="H1123" s="106"/>
      <c r="I1123" s="618"/>
      <c r="J1123" s="619">
        <f>I1123*G1123</f>
        <v>0</v>
      </c>
      <c r="K1123" s="617"/>
      <c r="L1123" s="249">
        <f>H1123</f>
        <v>0</v>
      </c>
      <c r="M1123" s="411"/>
      <c r="N1123" s="214">
        <f>M1123*K1123</f>
        <v>0</v>
      </c>
      <c r="O1123" s="213"/>
      <c r="P1123" s="249">
        <f>L1123</f>
        <v>0</v>
      </c>
      <c r="Q1123" s="411"/>
      <c r="R1123" s="214">
        <f>Q1123*O1123</f>
        <v>0</v>
      </c>
      <c r="S1123" s="213"/>
      <c r="T1123" s="249">
        <f>P1123</f>
        <v>0</v>
      </c>
      <c r="U1123" s="411"/>
      <c r="V1123" s="214">
        <f>U1123*S1123</f>
        <v>0</v>
      </c>
      <c r="W1123" s="213"/>
      <c r="X1123" s="249"/>
      <c r="Y1123" s="411"/>
      <c r="Z1123" s="214">
        <f>Y1123*W1123</f>
        <v>0</v>
      </c>
      <c r="AA1123" s="213"/>
      <c r="AB1123" s="249">
        <f>X1123</f>
        <v>0</v>
      </c>
      <c r="AC1123" s="411"/>
      <c r="AD1123" s="214">
        <f>AC1123*AA1123</f>
        <v>0</v>
      </c>
      <c r="AE1123" s="213"/>
      <c r="AF1123" s="249">
        <f>AB1123</f>
        <v>0</v>
      </c>
      <c r="AG1123" s="411"/>
      <c r="AH1123" s="214">
        <f>AG1123*AE1123</f>
        <v>0</v>
      </c>
      <c r="AI1123" s="213"/>
      <c r="AJ1123" s="249">
        <f>AF1123</f>
        <v>0</v>
      </c>
      <c r="AK1123" s="411"/>
      <c r="AL1123" s="214">
        <f>AK1123*AI1123</f>
        <v>0</v>
      </c>
      <c r="AM1123" s="213"/>
      <c r="AN1123" s="249">
        <f>AJ1123</f>
        <v>0</v>
      </c>
      <c r="AO1123" s="411"/>
      <c r="AP1123" s="214">
        <f>AO1123*AM1123</f>
        <v>0</v>
      </c>
      <c r="AQ1123" s="213"/>
      <c r="AR1123" s="249">
        <f>AN1123</f>
        <v>0</v>
      </c>
      <c r="AS1123" s="411"/>
      <c r="AT1123" s="214">
        <f>AS1123*AQ1123</f>
        <v>0</v>
      </c>
      <c r="AU1123" s="213"/>
      <c r="AV1123" s="249">
        <f>AR1123</f>
        <v>0</v>
      </c>
      <c r="AW1123" s="411"/>
      <c r="AX1123" s="214">
        <f>AW1123*AU1123</f>
        <v>0</v>
      </c>
      <c r="AY1123" s="213"/>
      <c r="AZ1123" s="249">
        <f>AV1123</f>
        <v>0</v>
      </c>
      <c r="BA1123" s="618"/>
      <c r="BB1123" s="620">
        <f>BA1123*AY1123</f>
        <v>0</v>
      </c>
      <c r="BC1123" s="34"/>
      <c r="BD1123" s="622">
        <f>SUM(BB1123,AX1123,AT1123,AP1123,AL1123,AH1123,AD1123,Z1123,R1123,N1123,J1123)</f>
        <v>0</v>
      </c>
      <c r="BE1123" s="623"/>
      <c r="BF1123" s="622">
        <v>0</v>
      </c>
      <c r="BG1123" s="623"/>
      <c r="BH1123" s="622">
        <v>0</v>
      </c>
      <c r="BI1123" s="623"/>
      <c r="BJ1123" s="622">
        <v>0</v>
      </c>
      <c r="BK1123" s="623"/>
      <c r="BL1123" s="622">
        <v>0</v>
      </c>
      <c r="BM1123" s="181"/>
      <c r="BN1123" s="622"/>
    </row>
    <row r="1124" spans="1:69" s="409" customFormat="1" x14ac:dyDescent="0.2">
      <c r="A1124" s="177"/>
      <c r="B1124" s="180"/>
      <c r="C1124" s="41"/>
      <c r="D1124" s="42"/>
      <c r="E1124" s="42"/>
      <c r="F1124" s="616"/>
      <c r="G1124" s="617"/>
      <c r="H1124" s="106"/>
      <c r="I1124" s="618"/>
      <c r="J1124" s="619">
        <f>G1124*I1124</f>
        <v>0</v>
      </c>
      <c r="K1124" s="617"/>
      <c r="L1124" s="249">
        <f>H1124</f>
        <v>0</v>
      </c>
      <c r="M1124" s="411"/>
      <c r="N1124" s="214">
        <f>M1124*K1124</f>
        <v>0</v>
      </c>
      <c r="O1124" s="213"/>
      <c r="P1124" s="249">
        <f>L1124</f>
        <v>0</v>
      </c>
      <c r="Q1124" s="411"/>
      <c r="R1124" s="214">
        <f>Q1124*O1124</f>
        <v>0</v>
      </c>
      <c r="S1124" s="213"/>
      <c r="T1124" s="249">
        <f>P1124</f>
        <v>0</v>
      </c>
      <c r="U1124" s="411"/>
      <c r="V1124" s="214">
        <f>U1124*S1124</f>
        <v>0</v>
      </c>
      <c r="W1124" s="213"/>
      <c r="X1124" s="249"/>
      <c r="Y1124" s="411"/>
      <c r="Z1124" s="214">
        <f>Y1124*W1124</f>
        <v>0</v>
      </c>
      <c r="AA1124" s="213"/>
      <c r="AB1124" s="249">
        <f>X1124</f>
        <v>0</v>
      </c>
      <c r="AC1124" s="411"/>
      <c r="AD1124" s="214">
        <f>AC1124*AA1124</f>
        <v>0</v>
      </c>
      <c r="AE1124" s="213"/>
      <c r="AF1124" s="249">
        <f>AB1124</f>
        <v>0</v>
      </c>
      <c r="AG1124" s="411"/>
      <c r="AH1124" s="214">
        <f>AG1124*AE1124</f>
        <v>0</v>
      </c>
      <c r="AI1124" s="213"/>
      <c r="AJ1124" s="249">
        <f>AF1124</f>
        <v>0</v>
      </c>
      <c r="AK1124" s="411"/>
      <c r="AL1124" s="214">
        <f>AK1124*AI1124</f>
        <v>0</v>
      </c>
      <c r="AM1124" s="213"/>
      <c r="AN1124" s="249">
        <f>AJ1124</f>
        <v>0</v>
      </c>
      <c r="AO1124" s="411"/>
      <c r="AP1124" s="214">
        <f>AO1124*AM1124</f>
        <v>0</v>
      </c>
      <c r="AQ1124" s="213"/>
      <c r="AR1124" s="249">
        <f>AN1124</f>
        <v>0</v>
      </c>
      <c r="AS1124" s="411"/>
      <c r="AT1124" s="214">
        <f>AS1124*AQ1124</f>
        <v>0</v>
      </c>
      <c r="AU1124" s="213"/>
      <c r="AV1124" s="249">
        <f>AR1124</f>
        <v>0</v>
      </c>
      <c r="AW1124" s="411"/>
      <c r="AX1124" s="214">
        <f>AW1124*AU1124</f>
        <v>0</v>
      </c>
      <c r="AY1124" s="213"/>
      <c r="AZ1124" s="249">
        <f>AV1124</f>
        <v>0</v>
      </c>
      <c r="BA1124" s="618"/>
      <c r="BB1124" s="620">
        <f>AY1124*BA1124</f>
        <v>0</v>
      </c>
      <c r="BC1124" s="34"/>
      <c r="BD1124" s="622">
        <f>SUM(BB1124,AX1124,AT1124,AP1124,AL1124,AH1124,AD1124,Z1124,R1124,N1124,J1124)</f>
        <v>0</v>
      </c>
      <c r="BE1124" s="623"/>
      <c r="BF1124" s="622">
        <v>0</v>
      </c>
      <c r="BG1124" s="623"/>
      <c r="BH1124" s="622">
        <v>0</v>
      </c>
      <c r="BI1124" s="623"/>
      <c r="BJ1124" s="622">
        <v>0</v>
      </c>
      <c r="BK1124" s="623"/>
      <c r="BL1124" s="622">
        <v>0</v>
      </c>
      <c r="BM1124" s="181"/>
      <c r="BN1124" s="622"/>
    </row>
    <row r="1125" spans="1:69" s="409" customFormat="1" x14ac:dyDescent="0.2">
      <c r="A1125" s="177"/>
      <c r="B1125" s="180"/>
      <c r="C1125" s="48"/>
      <c r="D1125" s="43"/>
      <c r="E1125" s="43"/>
      <c r="F1125" s="624"/>
      <c r="G1125" s="581"/>
      <c r="H1125" s="582"/>
      <c r="I1125" s="104" t="s">
        <v>132</v>
      </c>
      <c r="J1125" s="634">
        <f>SUM(J1121:J1124)</f>
        <v>4000</v>
      </c>
      <c r="K1125" s="581"/>
      <c r="L1125" s="582"/>
      <c r="M1125" s="104" t="s">
        <v>118</v>
      </c>
      <c r="N1125" s="619">
        <f>SUM(N1121:N1124)</f>
        <v>0</v>
      </c>
      <c r="O1125" s="581"/>
      <c r="P1125" s="582"/>
      <c r="Q1125" s="625" t="s">
        <v>119</v>
      </c>
      <c r="R1125" s="619">
        <f>SUM(R1121:R1124)</f>
        <v>0</v>
      </c>
      <c r="S1125" s="581"/>
      <c r="T1125" s="582"/>
      <c r="U1125" s="625" t="s">
        <v>120</v>
      </c>
      <c r="V1125" s="619">
        <f>SUM(V1121:V1124)</f>
        <v>0</v>
      </c>
      <c r="W1125" s="581"/>
      <c r="X1125" s="582"/>
      <c r="Y1125" s="625" t="s">
        <v>121</v>
      </c>
      <c r="Z1125" s="619">
        <f>SUM(Z1121:Z1124)</f>
        <v>0</v>
      </c>
      <c r="AA1125" s="581"/>
      <c r="AB1125" s="582"/>
      <c r="AC1125" s="625" t="s">
        <v>122</v>
      </c>
      <c r="AD1125" s="619">
        <f>SUM(AD1121:AD1124)</f>
        <v>0</v>
      </c>
      <c r="AE1125" s="581"/>
      <c r="AF1125" s="582"/>
      <c r="AG1125" s="625" t="s">
        <v>123</v>
      </c>
      <c r="AH1125" s="619">
        <f>SUM(AH1121:AH1124)</f>
        <v>0</v>
      </c>
      <c r="AI1125" s="581"/>
      <c r="AJ1125" s="582"/>
      <c r="AK1125" s="625" t="s">
        <v>124</v>
      </c>
      <c r="AL1125" s="619">
        <f>SUM(AL1121:AL1124)</f>
        <v>0</v>
      </c>
      <c r="AM1125" s="581"/>
      <c r="AN1125" s="582"/>
      <c r="AO1125" s="625" t="s">
        <v>125</v>
      </c>
      <c r="AP1125" s="619">
        <f>SUM(AP1121:AP1124)</f>
        <v>0</v>
      </c>
      <c r="AQ1125" s="581"/>
      <c r="AR1125" s="582"/>
      <c r="AS1125" s="625" t="s">
        <v>126</v>
      </c>
      <c r="AT1125" s="619">
        <f>SUM(AT1121:AT1124)</f>
        <v>0</v>
      </c>
      <c r="AU1125" s="581"/>
      <c r="AV1125" s="582"/>
      <c r="AW1125" s="625" t="s">
        <v>127</v>
      </c>
      <c r="AX1125" s="619">
        <f>SUM(AX1121:AX1124)</f>
        <v>0</v>
      </c>
      <c r="AY1125" s="581"/>
      <c r="AZ1125" s="582"/>
      <c r="BA1125" s="625" t="s">
        <v>128</v>
      </c>
      <c r="BB1125" s="620">
        <f>SUM(BB1121:BB1124)</f>
        <v>0</v>
      </c>
      <c r="BC1125" s="34"/>
      <c r="BD1125" s="57">
        <f>SUM(BD1121:BD1124)</f>
        <v>4000</v>
      </c>
      <c r="BE1125" s="608"/>
      <c r="BF1125" s="626">
        <v>0</v>
      </c>
      <c r="BG1125" s="608"/>
      <c r="BH1125" s="626">
        <v>0</v>
      </c>
      <c r="BI1125" s="608"/>
      <c r="BJ1125" s="57">
        <f t="shared" ref="BJ1125" si="1818">SUM(BJ1121:BJ1124)</f>
        <v>0</v>
      </c>
      <c r="BK1125" s="608"/>
      <c r="BL1125" s="57">
        <v>0</v>
      </c>
      <c r="BM1125" s="181"/>
      <c r="BN1125" s="57">
        <f>SUM(BN1121:BN1124)</f>
        <v>15398.34</v>
      </c>
    </row>
    <row r="1126" spans="1:69" s="409" customFormat="1" ht="5.0999999999999996" customHeight="1" x14ac:dyDescent="0.2">
      <c r="A1126" s="177"/>
      <c r="B1126" s="180"/>
      <c r="C1126" s="32"/>
      <c r="D1126" s="27"/>
      <c r="E1126" s="27"/>
      <c r="F1126" s="27"/>
      <c r="G1126" s="581"/>
      <c r="H1126" s="427"/>
      <c r="J1126" s="634"/>
      <c r="K1126" s="581"/>
      <c r="L1126" s="427"/>
      <c r="M1126" s="495"/>
      <c r="N1126" s="429"/>
      <c r="O1126" s="426"/>
      <c r="P1126" s="427"/>
      <c r="Q1126" s="496"/>
      <c r="R1126" s="429"/>
      <c r="S1126" s="426"/>
      <c r="T1126" s="427"/>
      <c r="U1126" s="496"/>
      <c r="V1126" s="429"/>
      <c r="W1126" s="426"/>
      <c r="X1126" s="427"/>
      <c r="Y1126" s="496"/>
      <c r="Z1126" s="429"/>
      <c r="AA1126" s="426"/>
      <c r="AB1126" s="427"/>
      <c r="AC1126" s="496"/>
      <c r="AD1126" s="429"/>
      <c r="AE1126" s="426"/>
      <c r="AF1126" s="427"/>
      <c r="AG1126" s="496"/>
      <c r="AH1126" s="429"/>
      <c r="AI1126" s="426"/>
      <c r="AJ1126" s="427"/>
      <c r="AK1126" s="496"/>
      <c r="AL1126" s="429"/>
      <c r="AM1126" s="426"/>
      <c r="AN1126" s="427"/>
      <c r="AO1126" s="496"/>
      <c r="AP1126" s="429"/>
      <c r="AQ1126" s="426"/>
      <c r="AR1126" s="427"/>
      <c r="AS1126" s="496"/>
      <c r="AT1126" s="429"/>
      <c r="AU1126" s="426"/>
      <c r="AV1126" s="427"/>
      <c r="AW1126" s="496"/>
      <c r="AX1126" s="429"/>
      <c r="AY1126" s="426"/>
      <c r="AZ1126" s="427"/>
      <c r="BA1126" s="625"/>
      <c r="BB1126" s="620"/>
      <c r="BC1126" s="34"/>
      <c r="BD1126" s="497"/>
      <c r="BE1126" s="608"/>
      <c r="BF1126" s="627"/>
      <c r="BG1126" s="608"/>
      <c r="BH1126" s="627"/>
      <c r="BI1126" s="608"/>
      <c r="BJ1126" s="608"/>
      <c r="BK1126" s="608"/>
      <c r="BL1126" s="497"/>
      <c r="BM1126" s="181"/>
      <c r="BN1126" s="497"/>
    </row>
    <row r="1127" spans="1:69" s="409" customFormat="1" x14ac:dyDescent="0.2">
      <c r="A1127" s="177"/>
      <c r="B1127" s="180"/>
      <c r="C1127" s="614">
        <f>'General Fund Budget Summary'!A245</f>
        <v>80070</v>
      </c>
      <c r="D1127" s="614"/>
      <c r="E1127" s="614" t="str">
        <f>'General Fund Budget Summary'!C245</f>
        <v>Vehicle Purchases</v>
      </c>
      <c r="F1127" s="616"/>
      <c r="G1127" s="617"/>
      <c r="H1127" s="105"/>
      <c r="I1127" s="618"/>
      <c r="J1127" s="619">
        <f>I1127*G1127</f>
        <v>0</v>
      </c>
      <c r="K1127" s="617"/>
      <c r="L1127" s="248">
        <f>H1127</f>
        <v>0</v>
      </c>
      <c r="M1127" s="410"/>
      <c r="N1127" s="212">
        <f>M1127*K1127</f>
        <v>0</v>
      </c>
      <c r="O1127" s="211"/>
      <c r="P1127" s="248">
        <f>L1127</f>
        <v>0</v>
      </c>
      <c r="Q1127" s="410"/>
      <c r="R1127" s="212">
        <f>Q1127*O1127</f>
        <v>0</v>
      </c>
      <c r="S1127" s="211"/>
      <c r="T1127" s="248">
        <f>P1127</f>
        <v>0</v>
      </c>
      <c r="U1127" s="410"/>
      <c r="V1127" s="212">
        <f>U1127*S1127</f>
        <v>0</v>
      </c>
      <c r="W1127" s="211"/>
      <c r="X1127" s="248"/>
      <c r="Y1127" s="410"/>
      <c r="Z1127" s="212">
        <f>Y1127*W1127</f>
        <v>0</v>
      </c>
      <c r="AA1127" s="211"/>
      <c r="AB1127" s="248">
        <f>X1127</f>
        <v>0</v>
      </c>
      <c r="AC1127" s="410"/>
      <c r="AD1127" s="212">
        <f>AC1127*AA1127</f>
        <v>0</v>
      </c>
      <c r="AE1127" s="211"/>
      <c r="AF1127" s="248">
        <f>AB1127</f>
        <v>0</v>
      </c>
      <c r="AG1127" s="410"/>
      <c r="AH1127" s="212">
        <f>AG1127*AE1127</f>
        <v>0</v>
      </c>
      <c r="AI1127" s="211"/>
      <c r="AJ1127" s="248">
        <f>AF1127</f>
        <v>0</v>
      </c>
      <c r="AK1127" s="410"/>
      <c r="AL1127" s="212">
        <f>AK1127*AI1127</f>
        <v>0</v>
      </c>
      <c r="AM1127" s="211"/>
      <c r="AN1127" s="248">
        <f>AJ1127</f>
        <v>0</v>
      </c>
      <c r="AO1127" s="410"/>
      <c r="AP1127" s="212">
        <f>AO1127*AM1127</f>
        <v>0</v>
      </c>
      <c r="AQ1127" s="211"/>
      <c r="AR1127" s="248">
        <f>AN1127</f>
        <v>0</v>
      </c>
      <c r="AS1127" s="410"/>
      <c r="AT1127" s="212">
        <f>AS1127*AQ1127</f>
        <v>0</v>
      </c>
      <c r="AU1127" s="211"/>
      <c r="AV1127" s="248">
        <f>AR1127</f>
        <v>0</v>
      </c>
      <c r="AW1127" s="410"/>
      <c r="AX1127" s="212">
        <f>AW1127*AU1127</f>
        <v>0</v>
      </c>
      <c r="AY1127" s="211"/>
      <c r="AZ1127" s="248">
        <f>AV1127</f>
        <v>0</v>
      </c>
      <c r="BA1127" s="618"/>
      <c r="BB1127" s="620">
        <f>BA1127*AY1127</f>
        <v>0</v>
      </c>
      <c r="BC1127" s="34"/>
      <c r="BD1127" s="621">
        <f>SUM(BB1127,AX1127,AT1127,AP1127,AL1127,AH1127,AD1127,Z1127,R1127,N1127,J1127)</f>
        <v>0</v>
      </c>
      <c r="BE1127" s="608"/>
      <c r="BF1127" s="621"/>
      <c r="BG1127" s="608"/>
      <c r="BH1127" s="621"/>
      <c r="BI1127" s="608"/>
      <c r="BJ1127" s="621">
        <f t="shared" ref="BJ1127" si="1819">SUM(BF1127,BH1127)</f>
        <v>0</v>
      </c>
      <c r="BK1127" s="608"/>
      <c r="BL1127" s="621">
        <v>0</v>
      </c>
      <c r="BM1127" s="181"/>
      <c r="BN1127" s="621">
        <v>41601</v>
      </c>
    </row>
    <row r="1128" spans="1:69" s="409" customFormat="1" x14ac:dyDescent="0.2">
      <c r="A1128" s="177"/>
      <c r="B1128" s="180"/>
      <c r="C1128" s="41"/>
      <c r="D1128" s="42"/>
      <c r="E1128" s="42"/>
      <c r="F1128" s="616"/>
      <c r="G1128" s="617"/>
      <c r="H1128" s="105"/>
      <c r="I1128" s="618"/>
      <c r="J1128" s="619">
        <f>I1128*G1128</f>
        <v>0</v>
      </c>
      <c r="K1128" s="617"/>
      <c r="L1128" s="594">
        <f>H1128</f>
        <v>0</v>
      </c>
      <c r="M1128" s="592"/>
      <c r="N1128" s="593">
        <f>M1128*K1128</f>
        <v>0</v>
      </c>
      <c r="O1128" s="590"/>
      <c r="P1128" s="594">
        <f>L1128</f>
        <v>0</v>
      </c>
      <c r="Q1128" s="592"/>
      <c r="R1128" s="593">
        <f>Q1128*O1128</f>
        <v>0</v>
      </c>
      <c r="S1128" s="590"/>
      <c r="T1128" s="594">
        <f>P1128</f>
        <v>0</v>
      </c>
      <c r="U1128" s="592"/>
      <c r="V1128" s="593">
        <f>U1128*S1128</f>
        <v>0</v>
      </c>
      <c r="W1128" s="590"/>
      <c r="X1128" s="594"/>
      <c r="Y1128" s="592"/>
      <c r="Z1128" s="593">
        <f>Y1128*W1128</f>
        <v>0</v>
      </c>
      <c r="AA1128" s="590"/>
      <c r="AB1128" s="594">
        <f>X1128</f>
        <v>0</v>
      </c>
      <c r="AC1128" s="592"/>
      <c r="AD1128" s="593">
        <f>AC1128*AA1128</f>
        <v>0</v>
      </c>
      <c r="AE1128" s="590"/>
      <c r="AF1128" s="594">
        <f>AB1128</f>
        <v>0</v>
      </c>
      <c r="AG1128" s="592"/>
      <c r="AH1128" s="593">
        <f>AG1128*AE1128</f>
        <v>0</v>
      </c>
      <c r="AI1128" s="590"/>
      <c r="AJ1128" s="594">
        <f>AF1128</f>
        <v>0</v>
      </c>
      <c r="AK1128" s="592"/>
      <c r="AL1128" s="593">
        <f>AK1128*AI1128</f>
        <v>0</v>
      </c>
      <c r="AM1128" s="590"/>
      <c r="AN1128" s="594">
        <f>AJ1128</f>
        <v>0</v>
      </c>
      <c r="AO1128" s="592"/>
      <c r="AP1128" s="593">
        <f>AO1128*AM1128</f>
        <v>0</v>
      </c>
      <c r="AQ1128" s="590"/>
      <c r="AR1128" s="594">
        <f>AN1128</f>
        <v>0</v>
      </c>
      <c r="AS1128" s="592"/>
      <c r="AT1128" s="593">
        <f>AS1128*AQ1128</f>
        <v>0</v>
      </c>
      <c r="AU1128" s="590"/>
      <c r="AV1128" s="594">
        <f>AR1128</f>
        <v>0</v>
      </c>
      <c r="AW1128" s="592"/>
      <c r="AX1128" s="593">
        <f>AW1128*AU1128</f>
        <v>0</v>
      </c>
      <c r="AY1128" s="590"/>
      <c r="AZ1128" s="594">
        <f>AV1128</f>
        <v>0</v>
      </c>
      <c r="BA1128" s="618"/>
      <c r="BB1128" s="620">
        <f>BA1128*AY1128</f>
        <v>0</v>
      </c>
      <c r="BC1128" s="34"/>
      <c r="BD1128" s="622">
        <f>SUM(BB1128,AX1128,AT1128,AP1128,AL1128,AH1128,AD1128,Z1128,R1128,N1128,J1128)</f>
        <v>0</v>
      </c>
      <c r="BE1128" s="623"/>
      <c r="BF1128" s="622">
        <v>0</v>
      </c>
      <c r="BG1128" s="623"/>
      <c r="BH1128" s="622">
        <v>0</v>
      </c>
      <c r="BI1128" s="623"/>
      <c r="BJ1128" s="622">
        <v>0</v>
      </c>
      <c r="BK1128" s="623"/>
      <c r="BL1128" s="622">
        <v>0</v>
      </c>
      <c r="BM1128" s="181"/>
      <c r="BN1128" s="622"/>
    </row>
    <row r="1129" spans="1:69" s="409" customFormat="1" x14ac:dyDescent="0.2">
      <c r="A1129" s="177"/>
      <c r="B1129" s="180"/>
      <c r="C1129" s="41"/>
      <c r="D1129" s="42"/>
      <c r="E1129" s="42"/>
      <c r="F1129" s="616"/>
      <c r="G1129" s="617"/>
      <c r="H1129" s="106"/>
      <c r="I1129" s="618"/>
      <c r="J1129" s="619">
        <f>I1129*G1129</f>
        <v>0</v>
      </c>
      <c r="K1129" s="617"/>
      <c r="L1129" s="249">
        <f>H1129</f>
        <v>0</v>
      </c>
      <c r="M1129" s="411"/>
      <c r="N1129" s="214">
        <f>M1129*K1129</f>
        <v>0</v>
      </c>
      <c r="O1129" s="213"/>
      <c r="P1129" s="249">
        <f>L1129</f>
        <v>0</v>
      </c>
      <c r="Q1129" s="411"/>
      <c r="R1129" s="214">
        <f>Q1129*O1129</f>
        <v>0</v>
      </c>
      <c r="S1129" s="213"/>
      <c r="T1129" s="249">
        <f>P1129</f>
        <v>0</v>
      </c>
      <c r="U1129" s="411"/>
      <c r="V1129" s="214">
        <f>U1129*S1129</f>
        <v>0</v>
      </c>
      <c r="W1129" s="213"/>
      <c r="X1129" s="249"/>
      <c r="Y1129" s="411"/>
      <c r="Z1129" s="214">
        <f>Y1129*W1129</f>
        <v>0</v>
      </c>
      <c r="AA1129" s="213"/>
      <c r="AB1129" s="249">
        <f>X1129</f>
        <v>0</v>
      </c>
      <c r="AC1129" s="411"/>
      <c r="AD1129" s="214">
        <f>AC1129*AA1129</f>
        <v>0</v>
      </c>
      <c r="AE1129" s="213"/>
      <c r="AF1129" s="249">
        <f>AB1129</f>
        <v>0</v>
      </c>
      <c r="AG1129" s="411"/>
      <c r="AH1129" s="214">
        <f>AG1129*AE1129</f>
        <v>0</v>
      </c>
      <c r="AI1129" s="213"/>
      <c r="AJ1129" s="249">
        <f>AF1129</f>
        <v>0</v>
      </c>
      <c r="AK1129" s="411"/>
      <c r="AL1129" s="214">
        <f>AK1129*AI1129</f>
        <v>0</v>
      </c>
      <c r="AM1129" s="213"/>
      <c r="AN1129" s="249">
        <f>AJ1129</f>
        <v>0</v>
      </c>
      <c r="AO1129" s="411"/>
      <c r="AP1129" s="214">
        <f>AO1129*AM1129</f>
        <v>0</v>
      </c>
      <c r="AQ1129" s="213"/>
      <c r="AR1129" s="249">
        <f>AN1129</f>
        <v>0</v>
      </c>
      <c r="AS1129" s="411"/>
      <c r="AT1129" s="214">
        <f>AS1129*AQ1129</f>
        <v>0</v>
      </c>
      <c r="AU1129" s="213"/>
      <c r="AV1129" s="249">
        <f>AR1129</f>
        <v>0</v>
      </c>
      <c r="AW1129" s="411"/>
      <c r="AX1129" s="214">
        <f>AW1129*AU1129</f>
        <v>0</v>
      </c>
      <c r="AY1129" s="213"/>
      <c r="AZ1129" s="249">
        <f>AV1129</f>
        <v>0</v>
      </c>
      <c r="BA1129" s="618"/>
      <c r="BB1129" s="620">
        <f>BA1129*AY1129</f>
        <v>0</v>
      </c>
      <c r="BC1129" s="34"/>
      <c r="BD1129" s="622">
        <f>SUM(BB1129,AX1129,AT1129,AP1129,AL1129,AH1129,AD1129,Z1129,R1129,N1129,J1129)</f>
        <v>0</v>
      </c>
      <c r="BE1129" s="623"/>
      <c r="BF1129" s="622">
        <v>0</v>
      </c>
      <c r="BG1129" s="623"/>
      <c r="BH1129" s="622">
        <v>0</v>
      </c>
      <c r="BI1129" s="623"/>
      <c r="BJ1129" s="622">
        <v>0</v>
      </c>
      <c r="BK1129" s="623"/>
      <c r="BL1129" s="622">
        <v>0</v>
      </c>
      <c r="BM1129" s="181"/>
      <c r="BN1129" s="622"/>
    </row>
    <row r="1130" spans="1:69" s="409" customFormat="1" x14ac:dyDescent="0.2">
      <c r="A1130" s="177"/>
      <c r="B1130" s="180"/>
      <c r="C1130" s="41"/>
      <c r="D1130" s="42"/>
      <c r="E1130" s="42"/>
      <c r="F1130" s="616"/>
      <c r="G1130" s="617"/>
      <c r="H1130" s="106"/>
      <c r="I1130" s="618"/>
      <c r="J1130" s="619">
        <f>G1130*I1130</f>
        <v>0</v>
      </c>
      <c r="K1130" s="617"/>
      <c r="L1130" s="249">
        <f>H1130</f>
        <v>0</v>
      </c>
      <c r="M1130" s="411"/>
      <c r="N1130" s="214">
        <f>M1130*K1130</f>
        <v>0</v>
      </c>
      <c r="O1130" s="213"/>
      <c r="P1130" s="249">
        <f>L1130</f>
        <v>0</v>
      </c>
      <c r="Q1130" s="411"/>
      <c r="R1130" s="214">
        <f>Q1130*O1130</f>
        <v>0</v>
      </c>
      <c r="S1130" s="213"/>
      <c r="T1130" s="249">
        <f>P1130</f>
        <v>0</v>
      </c>
      <c r="U1130" s="411"/>
      <c r="V1130" s="214">
        <f>U1130*S1130</f>
        <v>0</v>
      </c>
      <c r="W1130" s="213"/>
      <c r="X1130" s="249"/>
      <c r="Y1130" s="411"/>
      <c r="Z1130" s="214">
        <f>Y1130*W1130</f>
        <v>0</v>
      </c>
      <c r="AA1130" s="213"/>
      <c r="AB1130" s="249">
        <f>X1130</f>
        <v>0</v>
      </c>
      <c r="AC1130" s="411"/>
      <c r="AD1130" s="214">
        <f>AC1130*AA1130</f>
        <v>0</v>
      </c>
      <c r="AE1130" s="213"/>
      <c r="AF1130" s="249">
        <f>AB1130</f>
        <v>0</v>
      </c>
      <c r="AG1130" s="411"/>
      <c r="AH1130" s="214">
        <f>AG1130*AE1130</f>
        <v>0</v>
      </c>
      <c r="AI1130" s="213"/>
      <c r="AJ1130" s="249">
        <f>AF1130</f>
        <v>0</v>
      </c>
      <c r="AK1130" s="411"/>
      <c r="AL1130" s="214">
        <f>AK1130*AI1130</f>
        <v>0</v>
      </c>
      <c r="AM1130" s="213"/>
      <c r="AN1130" s="249">
        <f>AJ1130</f>
        <v>0</v>
      </c>
      <c r="AO1130" s="411"/>
      <c r="AP1130" s="214">
        <f>AO1130*AM1130</f>
        <v>0</v>
      </c>
      <c r="AQ1130" s="213"/>
      <c r="AR1130" s="249">
        <f>AN1130</f>
        <v>0</v>
      </c>
      <c r="AS1130" s="411"/>
      <c r="AT1130" s="214">
        <f>AS1130*AQ1130</f>
        <v>0</v>
      </c>
      <c r="AU1130" s="213"/>
      <c r="AV1130" s="249">
        <f>AR1130</f>
        <v>0</v>
      </c>
      <c r="AW1130" s="411"/>
      <c r="AX1130" s="214">
        <f>AW1130*AU1130</f>
        <v>0</v>
      </c>
      <c r="AY1130" s="213"/>
      <c r="AZ1130" s="249">
        <f>AV1130</f>
        <v>0</v>
      </c>
      <c r="BA1130" s="618"/>
      <c r="BB1130" s="620">
        <f>AY1130*BA1130</f>
        <v>0</v>
      </c>
      <c r="BC1130" s="34"/>
      <c r="BD1130" s="622">
        <f>SUM(BB1130,AX1130,AT1130,AP1130,AL1130,AH1130,AD1130,Z1130,R1130,N1130,J1130)</f>
        <v>0</v>
      </c>
      <c r="BE1130" s="623"/>
      <c r="BF1130" s="622">
        <v>0</v>
      </c>
      <c r="BG1130" s="623"/>
      <c r="BH1130" s="622">
        <v>0</v>
      </c>
      <c r="BI1130" s="623"/>
      <c r="BJ1130" s="622">
        <v>0</v>
      </c>
      <c r="BK1130" s="623"/>
      <c r="BL1130" s="622">
        <v>0</v>
      </c>
      <c r="BM1130" s="181"/>
      <c r="BN1130" s="622"/>
    </row>
    <row r="1131" spans="1:69" s="409" customFormat="1" ht="12.75" customHeight="1" x14ac:dyDescent="0.2">
      <c r="A1131" s="177"/>
      <c r="B1131" s="180"/>
      <c r="C1131" s="48"/>
      <c r="D1131" s="43"/>
      <c r="E1131" s="43"/>
      <c r="F1131" s="624"/>
      <c r="G1131" s="581"/>
      <c r="H1131" s="582"/>
      <c r="I1131" s="104" t="s">
        <v>132</v>
      </c>
      <c r="J1131" s="634">
        <f>SUM(J1127:J1130)</f>
        <v>0</v>
      </c>
      <c r="K1131" s="581"/>
      <c r="L1131" s="582"/>
      <c r="M1131" s="104" t="s">
        <v>118</v>
      </c>
      <c r="N1131" s="619">
        <f>SUM(N1127:N1130)</f>
        <v>0</v>
      </c>
      <c r="O1131" s="581"/>
      <c r="P1131" s="582"/>
      <c r="Q1131" s="625" t="s">
        <v>119</v>
      </c>
      <c r="R1131" s="619">
        <f>SUM(R1127:R1130)</f>
        <v>0</v>
      </c>
      <c r="S1131" s="581"/>
      <c r="T1131" s="582"/>
      <c r="U1131" s="625" t="s">
        <v>120</v>
      </c>
      <c r="V1131" s="619">
        <f>SUM(V1127:V1130)</f>
        <v>0</v>
      </c>
      <c r="W1131" s="581"/>
      <c r="X1131" s="582"/>
      <c r="Y1131" s="625" t="s">
        <v>121</v>
      </c>
      <c r="Z1131" s="619">
        <f>SUM(Z1127:Z1130)</f>
        <v>0</v>
      </c>
      <c r="AA1131" s="581"/>
      <c r="AB1131" s="582"/>
      <c r="AC1131" s="625" t="s">
        <v>122</v>
      </c>
      <c r="AD1131" s="619">
        <f>SUM(AD1127:AD1130)</f>
        <v>0</v>
      </c>
      <c r="AE1131" s="581"/>
      <c r="AF1131" s="582"/>
      <c r="AG1131" s="625" t="s">
        <v>123</v>
      </c>
      <c r="AH1131" s="619">
        <f>SUM(AH1127:AH1130)</f>
        <v>0</v>
      </c>
      <c r="AI1131" s="581"/>
      <c r="AJ1131" s="582"/>
      <c r="AK1131" s="625" t="s">
        <v>124</v>
      </c>
      <c r="AL1131" s="619">
        <f>SUM(AL1127:AL1130)</f>
        <v>0</v>
      </c>
      <c r="AM1131" s="581"/>
      <c r="AN1131" s="582"/>
      <c r="AO1131" s="625" t="s">
        <v>125</v>
      </c>
      <c r="AP1131" s="619">
        <f>SUM(AP1127:AP1130)</f>
        <v>0</v>
      </c>
      <c r="AQ1131" s="581"/>
      <c r="AR1131" s="582"/>
      <c r="AS1131" s="625" t="s">
        <v>126</v>
      </c>
      <c r="AT1131" s="619">
        <f>SUM(AT1127:AT1130)</f>
        <v>0</v>
      </c>
      <c r="AU1131" s="581"/>
      <c r="AV1131" s="582"/>
      <c r="AW1131" s="625" t="s">
        <v>127</v>
      </c>
      <c r="AX1131" s="619">
        <f>SUM(AX1127:AX1130)</f>
        <v>0</v>
      </c>
      <c r="AY1131" s="581"/>
      <c r="AZ1131" s="582"/>
      <c r="BA1131" s="625" t="s">
        <v>128</v>
      </c>
      <c r="BB1131" s="620">
        <f>SUM(BB1127:BB1130)</f>
        <v>0</v>
      </c>
      <c r="BC1131" s="34"/>
      <c r="BD1131" s="57">
        <f>SUM(BD1127:BD1130)</f>
        <v>0</v>
      </c>
      <c r="BE1131" s="608"/>
      <c r="BF1131" s="626">
        <f>SUM(BF1127:BF1130)</f>
        <v>0</v>
      </c>
      <c r="BG1131" s="608"/>
      <c r="BH1131" s="626">
        <f>SUM(BH1127:BH1130)</f>
        <v>0</v>
      </c>
      <c r="BI1131" s="608"/>
      <c r="BJ1131" s="57">
        <f t="shared" ref="BJ1131" si="1820">SUM(BJ1127:BJ1130)</f>
        <v>0</v>
      </c>
      <c r="BK1131" s="608"/>
      <c r="BL1131" s="57">
        <v>0</v>
      </c>
      <c r="BM1131" s="181"/>
      <c r="BN1131" s="57">
        <f>SUM(BN1127:BN1130)</f>
        <v>41601</v>
      </c>
    </row>
    <row r="1132" spans="1:69" s="15" customFormat="1" ht="5.0999999999999996" customHeight="1" x14ac:dyDescent="0.2">
      <c r="A1132" s="178"/>
      <c r="B1132" s="182"/>
      <c r="C1132" s="36"/>
      <c r="D1132" s="35"/>
      <c r="E1132" s="35"/>
      <c r="G1132" s="205"/>
      <c r="H1132" s="45"/>
      <c r="I1132" s="56"/>
      <c r="J1132" s="206"/>
      <c r="K1132" s="205"/>
      <c r="L1132" s="45"/>
      <c r="M1132" s="37"/>
      <c r="N1132" s="206"/>
      <c r="O1132" s="205"/>
      <c r="P1132" s="45"/>
      <c r="Q1132" s="37"/>
      <c r="R1132" s="206"/>
      <c r="S1132" s="205"/>
      <c r="T1132" s="45"/>
      <c r="U1132" s="37"/>
      <c r="V1132" s="206"/>
      <c r="W1132" s="205"/>
      <c r="X1132" s="45"/>
      <c r="Y1132" s="37"/>
      <c r="Z1132" s="206"/>
      <c r="AA1132" s="205"/>
      <c r="AB1132" s="45"/>
      <c r="AC1132" s="37"/>
      <c r="AD1132" s="206"/>
      <c r="AE1132" s="205"/>
      <c r="AF1132" s="45"/>
      <c r="AG1132" s="37"/>
      <c r="AH1132" s="206"/>
      <c r="AI1132" s="205"/>
      <c r="AJ1132" s="45"/>
      <c r="AK1132" s="37"/>
      <c r="AL1132" s="206"/>
      <c r="AM1132" s="205"/>
      <c r="AN1132" s="45"/>
      <c r="AO1132" s="37"/>
      <c r="AP1132" s="206"/>
      <c r="AQ1132" s="205"/>
      <c r="AR1132" s="45"/>
      <c r="AS1132" s="37"/>
      <c r="AT1132" s="206"/>
      <c r="AU1132" s="205"/>
      <c r="AV1132" s="45"/>
      <c r="AW1132" s="37"/>
      <c r="AX1132" s="206"/>
      <c r="AY1132" s="205"/>
      <c r="AZ1132" s="45"/>
      <c r="BA1132" s="37"/>
      <c r="BB1132" s="257"/>
      <c r="BC1132" s="37"/>
      <c r="BD1132" s="13"/>
      <c r="BE1132" s="13"/>
      <c r="BF1132" s="13"/>
      <c r="BG1132" s="13"/>
      <c r="BH1132" s="13"/>
      <c r="BI1132" s="13"/>
      <c r="BJ1132" s="608"/>
      <c r="BK1132" s="13"/>
      <c r="BL1132" s="13"/>
      <c r="BM1132" s="183"/>
      <c r="BN1132" s="13"/>
    </row>
    <row r="1133" spans="1:69" s="116" customFormat="1" ht="12.75" customHeight="1" x14ac:dyDescent="0.25">
      <c r="A1133" s="178"/>
      <c r="B1133" s="184"/>
      <c r="C1133" s="113"/>
      <c r="D1133" s="114"/>
      <c r="E1133" s="114"/>
      <c r="F1133" s="238" t="s">
        <v>247</v>
      </c>
      <c r="G1133" s="216"/>
      <c r="H1133" s="115"/>
      <c r="I1133" s="56"/>
      <c r="J1133" s="441">
        <f>SUM(J1119,J1107,J1101,J1125,J1131)</f>
        <v>4000</v>
      </c>
      <c r="K1133" s="216"/>
      <c r="L1133" s="115"/>
      <c r="M1133" s="56"/>
      <c r="N1133" s="441">
        <f>SUM(N1119,N1107,N1101,N1125)</f>
        <v>0</v>
      </c>
      <c r="O1133" s="216"/>
      <c r="P1133" s="115"/>
      <c r="Q1133" s="56"/>
      <c r="R1133" s="441">
        <f>SUM(R1119,R1107,R1101,R1125)</f>
        <v>0</v>
      </c>
      <c r="S1133" s="216"/>
      <c r="T1133" s="115"/>
      <c r="U1133" s="56"/>
      <c r="V1133" s="441">
        <f>SUM(V1119,V1107,V1101,V1125)</f>
        <v>0</v>
      </c>
      <c r="W1133" s="216"/>
      <c r="X1133" s="115"/>
      <c r="Y1133" s="56"/>
      <c r="Z1133" s="441">
        <f>SUM(Z1119,Z1107,Z1101,Z1125)</f>
        <v>0</v>
      </c>
      <c r="AA1133" s="216"/>
      <c r="AB1133" s="115"/>
      <c r="AC1133" s="56"/>
      <c r="AD1133" s="441">
        <f>SUM(AD1119,AD1107,AD1101,AD1125)</f>
        <v>0</v>
      </c>
      <c r="AE1133" s="216"/>
      <c r="AF1133" s="115"/>
      <c r="AG1133" s="56"/>
      <c r="AH1133" s="441">
        <f>SUM(AH1119,AH1107,AH1101,AH1125)</f>
        <v>0</v>
      </c>
      <c r="AI1133" s="216"/>
      <c r="AJ1133" s="115"/>
      <c r="AK1133" s="56"/>
      <c r="AL1133" s="441">
        <f>SUM(AL1119,AL1107,AL1101,AL1125)</f>
        <v>0</v>
      </c>
      <c r="AM1133" s="216"/>
      <c r="AN1133" s="115"/>
      <c r="AO1133" s="56"/>
      <c r="AP1133" s="441">
        <f>SUM(AP1119,AP1107,AP1101,AP1125)</f>
        <v>0</v>
      </c>
      <c r="AQ1133" s="216"/>
      <c r="AR1133" s="115"/>
      <c r="AS1133" s="56"/>
      <c r="AT1133" s="441">
        <f>SUM(AT1119,AT1107,AT1101,AT1125)</f>
        <v>0</v>
      </c>
      <c r="AU1133" s="216"/>
      <c r="AV1133" s="115"/>
      <c r="AW1133" s="441"/>
      <c r="AX1133" s="441">
        <f>SUM(AX1119,AX1107,AX1101,AX1125)</f>
        <v>0</v>
      </c>
      <c r="AY1133" s="216"/>
      <c r="AZ1133" s="115"/>
      <c r="BA1133" s="56"/>
      <c r="BB1133" s="441">
        <f>SUM(BB1119,BB1107,BB1101,BB1125)</f>
        <v>0</v>
      </c>
      <c r="BC1133" s="56"/>
      <c r="BD1133" s="440">
        <f>SUM(BD1119,BD1107,BD1101,BD1125,BD1113)</f>
        <v>4000</v>
      </c>
      <c r="BE1133" s="440"/>
      <c r="BF1133" s="440">
        <f t="shared" ref="BF1133:BJ1133" si="1821">SUM(BF1119,BF1107,BF1101,BF1125,BF1113)</f>
        <v>251135.67</v>
      </c>
      <c r="BG1133" s="440"/>
      <c r="BH1133" s="440">
        <f t="shared" si="1821"/>
        <v>0</v>
      </c>
      <c r="BI1133" s="440"/>
      <c r="BJ1133" s="440">
        <f t="shared" si="1821"/>
        <v>251135.67</v>
      </c>
      <c r="BK1133" s="440"/>
      <c r="BL1133" s="440">
        <v>75000</v>
      </c>
      <c r="BM1133" s="185"/>
      <c r="BN1133" s="440">
        <f>SUM(BN1101,BN1107,BN1113,BN1119,BN1125,BN1131)</f>
        <v>212742.52</v>
      </c>
    </row>
    <row r="1134" spans="1:69" s="116" customFormat="1" ht="5.0999999999999996" customHeight="1" x14ac:dyDescent="0.25">
      <c r="A1134" s="178"/>
      <c r="B1134" s="184"/>
      <c r="C1134" s="32"/>
      <c r="D1134" s="27"/>
      <c r="E1134" s="27"/>
      <c r="F1134" s="27"/>
      <c r="G1134" s="216"/>
      <c r="H1134" s="115"/>
      <c r="I1134" s="115"/>
      <c r="J1134" s="441"/>
      <c r="K1134" s="216"/>
      <c r="L1134" s="115"/>
      <c r="M1134" s="56"/>
      <c r="N1134" s="441"/>
      <c r="O1134" s="216"/>
      <c r="P1134" s="115"/>
      <c r="Q1134" s="56"/>
      <c r="R1134" s="441"/>
      <c r="S1134" s="216"/>
      <c r="T1134" s="115"/>
      <c r="U1134" s="56"/>
      <c r="V1134" s="441"/>
      <c r="W1134" s="216"/>
      <c r="X1134" s="115"/>
      <c r="Y1134" s="56"/>
      <c r="Z1134" s="441"/>
      <c r="AA1134" s="216"/>
      <c r="AB1134" s="115"/>
      <c r="AC1134" s="56"/>
      <c r="AD1134" s="441"/>
      <c r="AE1134" s="216"/>
      <c r="AF1134" s="115"/>
      <c r="AG1134" s="56"/>
      <c r="AH1134" s="441"/>
      <c r="AI1134" s="216"/>
      <c r="AJ1134" s="115"/>
      <c r="AK1134" s="56"/>
      <c r="AL1134" s="441"/>
      <c r="AM1134" s="216"/>
      <c r="AN1134" s="115"/>
      <c r="AO1134" s="56"/>
      <c r="AP1134" s="441"/>
      <c r="AQ1134" s="216"/>
      <c r="AR1134" s="115"/>
      <c r="AS1134" s="56"/>
      <c r="AT1134" s="441"/>
      <c r="AU1134" s="216"/>
      <c r="AV1134" s="115"/>
      <c r="AW1134" s="440"/>
      <c r="AX1134" s="441"/>
      <c r="AY1134" s="216"/>
      <c r="AZ1134" s="115"/>
      <c r="BA1134" s="56"/>
      <c r="BB1134" s="441"/>
      <c r="BC1134" s="56"/>
      <c r="BD1134" s="440"/>
      <c r="BE1134" s="440"/>
      <c r="BF1134" s="440"/>
      <c r="BG1134" s="440"/>
      <c r="BH1134" s="440"/>
      <c r="BI1134" s="440"/>
      <c r="BJ1134" s="440"/>
      <c r="BK1134" s="440"/>
      <c r="BL1134" s="440"/>
      <c r="BM1134" s="185"/>
      <c r="BN1134" s="440"/>
    </row>
    <row r="1135" spans="1:69" s="409" customFormat="1" ht="12.75" customHeight="1" x14ac:dyDescent="0.2">
      <c r="A1135" s="177"/>
      <c r="B1135" s="180"/>
      <c r="C1135" s="597" t="str">
        <f>'General Fund Budget Summary'!A256</f>
        <v>Other Financing Sources Used</v>
      </c>
      <c r="D1135" s="600"/>
      <c r="E1135" s="601"/>
      <c r="F1135" s="612"/>
      <c r="G1135" s="603"/>
      <c r="H1135" s="604"/>
      <c r="I1135" s="605"/>
      <c r="J1135" s="606"/>
      <c r="K1135" s="603"/>
      <c r="L1135" s="604"/>
      <c r="M1135" s="605"/>
      <c r="N1135" s="606"/>
      <c r="O1135" s="603"/>
      <c r="P1135" s="604"/>
      <c r="Q1135" s="605"/>
      <c r="R1135" s="606"/>
      <c r="S1135" s="603"/>
      <c r="T1135" s="604"/>
      <c r="U1135" s="605"/>
      <c r="V1135" s="606"/>
      <c r="W1135" s="603"/>
      <c r="X1135" s="604"/>
      <c r="Y1135" s="605"/>
      <c r="Z1135" s="606"/>
      <c r="AA1135" s="603"/>
      <c r="AB1135" s="604"/>
      <c r="AC1135" s="605"/>
      <c r="AD1135" s="606"/>
      <c r="AE1135" s="603"/>
      <c r="AF1135" s="604"/>
      <c r="AG1135" s="605"/>
      <c r="AH1135" s="606"/>
      <c r="AI1135" s="603"/>
      <c r="AJ1135" s="604"/>
      <c r="AK1135" s="605"/>
      <c r="AL1135" s="606"/>
      <c r="AM1135" s="603"/>
      <c r="AN1135" s="604"/>
      <c r="AO1135" s="605"/>
      <c r="AP1135" s="606"/>
      <c r="AQ1135" s="603"/>
      <c r="AR1135" s="604"/>
      <c r="AS1135" s="605"/>
      <c r="AT1135" s="606"/>
      <c r="AU1135" s="603"/>
      <c r="AV1135" s="604"/>
      <c r="AW1135" s="605"/>
      <c r="AX1135" s="606"/>
      <c r="AY1135" s="603"/>
      <c r="AZ1135" s="604"/>
      <c r="BA1135" s="605"/>
      <c r="BB1135" s="607"/>
      <c r="BC1135" s="34"/>
      <c r="BD1135" s="608"/>
      <c r="BE1135" s="608"/>
      <c r="BF1135" s="608"/>
      <c r="BG1135" s="608"/>
      <c r="BH1135" s="608"/>
      <c r="BI1135" s="608"/>
      <c r="BJ1135" s="608"/>
      <c r="BK1135" s="608"/>
      <c r="BL1135" s="608"/>
      <c r="BM1135" s="181"/>
      <c r="BN1135" s="608"/>
    </row>
    <row r="1136" spans="1:69" s="409" customFormat="1" ht="12.75" customHeight="1" x14ac:dyDescent="0.2">
      <c r="A1136" s="177"/>
      <c r="B1136" s="180"/>
      <c r="C1136" s="609"/>
      <c r="D1136" s="610"/>
      <c r="E1136" s="611"/>
      <c r="F1136" s="27"/>
      <c r="G1136" s="603"/>
      <c r="H1136" s="604"/>
      <c r="J1136" s="606"/>
      <c r="K1136" s="603"/>
      <c r="L1136" s="604"/>
      <c r="M1136" s="605"/>
      <c r="N1136" s="606"/>
      <c r="O1136" s="603"/>
      <c r="P1136" s="604"/>
      <c r="Q1136" s="605"/>
      <c r="R1136" s="606"/>
      <c r="S1136" s="603"/>
      <c r="T1136" s="604"/>
      <c r="U1136" s="605"/>
      <c r="V1136" s="606"/>
      <c r="W1136" s="603"/>
      <c r="X1136" s="604"/>
      <c r="Y1136" s="605"/>
      <c r="Z1136" s="606"/>
      <c r="AA1136" s="603"/>
      <c r="AB1136" s="604"/>
      <c r="AC1136" s="605"/>
      <c r="AD1136" s="606"/>
      <c r="AE1136" s="603"/>
      <c r="AF1136" s="604"/>
      <c r="AG1136" s="605"/>
      <c r="AH1136" s="606"/>
      <c r="AI1136" s="603"/>
      <c r="AJ1136" s="604"/>
      <c r="AK1136" s="605"/>
      <c r="AL1136" s="606"/>
      <c r="AM1136" s="603"/>
      <c r="AN1136" s="604"/>
      <c r="AO1136" s="605"/>
      <c r="AP1136" s="606"/>
      <c r="AQ1136" s="603"/>
      <c r="AR1136" s="604"/>
      <c r="AS1136" s="605"/>
      <c r="AT1136" s="606"/>
      <c r="AU1136" s="603"/>
      <c r="AV1136" s="604"/>
      <c r="AW1136" s="605"/>
      <c r="AX1136" s="606"/>
      <c r="AY1136" s="603"/>
      <c r="AZ1136" s="604"/>
      <c r="BA1136" s="605"/>
      <c r="BB1136" s="607"/>
      <c r="BC1136" s="34"/>
      <c r="BD1136" s="613"/>
      <c r="BE1136" s="608"/>
      <c r="BF1136" s="613"/>
      <c r="BG1136" s="608"/>
      <c r="BH1136" s="613"/>
      <c r="BI1136" s="608"/>
      <c r="BJ1136" s="613"/>
      <c r="BK1136" s="608"/>
      <c r="BL1136" s="613"/>
      <c r="BM1136" s="789"/>
      <c r="BN1136" s="790"/>
      <c r="BO1136" s="15"/>
      <c r="BP1136" s="15"/>
      <c r="BQ1136" s="15"/>
    </row>
    <row r="1137" spans="1:69" s="409" customFormat="1" ht="12.75" customHeight="1" x14ac:dyDescent="0.2">
      <c r="A1137" s="177"/>
      <c r="B1137" s="180"/>
      <c r="C1137" s="694"/>
      <c r="D1137" s="694"/>
      <c r="E1137" s="694" t="s">
        <v>248</v>
      </c>
      <c r="F1137" s="629" t="s">
        <v>528</v>
      </c>
      <c r="G1137" s="617">
        <v>1</v>
      </c>
      <c r="H1137" s="105" t="s">
        <v>100</v>
      </c>
      <c r="I1137" s="618">
        <v>84969.64</v>
      </c>
      <c r="J1137" s="619">
        <f>I1137*G1137</f>
        <v>84969.64</v>
      </c>
      <c r="K1137" s="617"/>
      <c r="L1137" s="248" t="str">
        <f>H1137</f>
        <v>Admin</v>
      </c>
      <c r="M1137" s="410"/>
      <c r="N1137" s="212">
        <f>M1137*K1137</f>
        <v>0</v>
      </c>
      <c r="O1137" s="211"/>
      <c r="P1137" s="248" t="str">
        <f>L1137</f>
        <v>Admin</v>
      </c>
      <c r="Q1137" s="410"/>
      <c r="R1137" s="212">
        <f>Q1137*O1137</f>
        <v>0</v>
      </c>
      <c r="S1137" s="211"/>
      <c r="T1137" s="248" t="str">
        <f>P1137</f>
        <v>Admin</v>
      </c>
      <c r="U1137" s="410"/>
      <c r="V1137" s="212">
        <f>U1137*S1137</f>
        <v>0</v>
      </c>
      <c r="W1137" s="211"/>
      <c r="X1137" s="248"/>
      <c r="Y1137" s="410"/>
      <c r="Z1137" s="212">
        <f>Y1137*W1137</f>
        <v>0</v>
      </c>
      <c r="AA1137" s="211"/>
      <c r="AB1137" s="248">
        <f>X1137</f>
        <v>0</v>
      </c>
      <c r="AC1137" s="410"/>
      <c r="AD1137" s="212">
        <f>AC1137*AA1137</f>
        <v>0</v>
      </c>
      <c r="AE1137" s="211"/>
      <c r="AF1137" s="248">
        <f>AB1137</f>
        <v>0</v>
      </c>
      <c r="AG1137" s="410"/>
      <c r="AH1137" s="212">
        <f>AG1137*AE1137</f>
        <v>0</v>
      </c>
      <c r="AI1137" s="211"/>
      <c r="AJ1137" s="248">
        <f>AF1137</f>
        <v>0</v>
      </c>
      <c r="AK1137" s="410"/>
      <c r="AL1137" s="212">
        <f>AK1137*AI1137</f>
        <v>0</v>
      </c>
      <c r="AM1137" s="211"/>
      <c r="AN1137" s="248">
        <f>AJ1137</f>
        <v>0</v>
      </c>
      <c r="AO1137" s="410"/>
      <c r="AP1137" s="212">
        <f>AO1137*AM1137</f>
        <v>0</v>
      </c>
      <c r="AQ1137" s="211"/>
      <c r="AR1137" s="248">
        <f>AN1137</f>
        <v>0</v>
      </c>
      <c r="AS1137" s="410"/>
      <c r="AT1137" s="212">
        <f>AS1137*AQ1137</f>
        <v>0</v>
      </c>
      <c r="AU1137" s="211"/>
      <c r="AV1137" s="248">
        <f>AR1137</f>
        <v>0</v>
      </c>
      <c r="AW1137" s="410"/>
      <c r="AX1137" s="212">
        <f>AW1137*AU1137</f>
        <v>0</v>
      </c>
      <c r="AY1137" s="211"/>
      <c r="AZ1137" s="248">
        <f>AV1137</f>
        <v>0</v>
      </c>
      <c r="BA1137" s="618"/>
      <c r="BB1137" s="620">
        <f>BA1137*AY1137</f>
        <v>0</v>
      </c>
      <c r="BC1137" s="34"/>
      <c r="BD1137" s="621">
        <f>SUM(BB1137,AX1137,AT1137,AP1137,AL1137,AH1137,AD1137,Z1137,R1137,N1137,J1137)</f>
        <v>84969.64</v>
      </c>
      <c r="BE1137" s="608"/>
      <c r="BF1137" s="659">
        <v>0</v>
      </c>
      <c r="BG1137" s="740"/>
      <c r="BH1137" s="659">
        <v>0</v>
      </c>
      <c r="BI1137" s="608"/>
      <c r="BJ1137" s="621">
        <f>SUM(BF1137,BH1137)</f>
        <v>0</v>
      </c>
      <c r="BK1137" s="608"/>
      <c r="BL1137" s="621">
        <v>124061.03</v>
      </c>
      <c r="BM1137" s="789"/>
      <c r="BN1137" s="659"/>
      <c r="BO1137" s="15"/>
      <c r="BP1137" s="15"/>
      <c r="BQ1137" s="15"/>
    </row>
    <row r="1138" spans="1:69" s="409" customFormat="1" x14ac:dyDescent="0.2">
      <c r="A1138" s="177"/>
      <c r="B1138" s="180"/>
      <c r="C1138" s="695"/>
      <c r="D1138" s="696"/>
      <c r="E1138" s="697"/>
      <c r="F1138" s="629" t="s">
        <v>529</v>
      </c>
      <c r="G1138" s="617">
        <v>1</v>
      </c>
      <c r="H1138" s="591" t="s">
        <v>36</v>
      </c>
      <c r="I1138" s="618">
        <v>48365.98</v>
      </c>
      <c r="J1138" s="619">
        <f>I1138*G1138</f>
        <v>48365.98</v>
      </c>
      <c r="K1138" s="617"/>
      <c r="L1138" s="594" t="str">
        <f>H1138</f>
        <v>Fire</v>
      </c>
      <c r="M1138" s="592"/>
      <c r="N1138" s="593">
        <f>M1138*K1138</f>
        <v>0</v>
      </c>
      <c r="O1138" s="590"/>
      <c r="P1138" s="594" t="str">
        <f>L1138</f>
        <v>Fire</v>
      </c>
      <c r="Q1138" s="592"/>
      <c r="R1138" s="593">
        <f>Q1138*O1138</f>
        <v>0</v>
      </c>
      <c r="S1138" s="590"/>
      <c r="T1138" s="594" t="str">
        <f>P1138</f>
        <v>Fire</v>
      </c>
      <c r="U1138" s="592"/>
      <c r="V1138" s="593">
        <f>U1138*S1138</f>
        <v>0</v>
      </c>
      <c r="W1138" s="590"/>
      <c r="X1138" s="594"/>
      <c r="Y1138" s="592"/>
      <c r="Z1138" s="593">
        <f>Y1138*W1138</f>
        <v>0</v>
      </c>
      <c r="AA1138" s="590"/>
      <c r="AB1138" s="594">
        <f>X1138</f>
        <v>0</v>
      </c>
      <c r="AC1138" s="592"/>
      <c r="AD1138" s="593">
        <f>AC1138*AA1138</f>
        <v>0</v>
      </c>
      <c r="AE1138" s="590"/>
      <c r="AF1138" s="594">
        <f>AB1138</f>
        <v>0</v>
      </c>
      <c r="AG1138" s="592"/>
      <c r="AH1138" s="593">
        <f>AG1138*AE1138</f>
        <v>0</v>
      </c>
      <c r="AI1138" s="590"/>
      <c r="AJ1138" s="594">
        <f>AF1138</f>
        <v>0</v>
      </c>
      <c r="AK1138" s="592"/>
      <c r="AL1138" s="593">
        <f>AK1138*AI1138</f>
        <v>0</v>
      </c>
      <c r="AM1138" s="590"/>
      <c r="AN1138" s="594">
        <f>AJ1138</f>
        <v>0</v>
      </c>
      <c r="AO1138" s="592"/>
      <c r="AP1138" s="593">
        <f>AO1138*AM1138</f>
        <v>0</v>
      </c>
      <c r="AQ1138" s="590"/>
      <c r="AR1138" s="594">
        <f>AN1138</f>
        <v>0</v>
      </c>
      <c r="AS1138" s="592"/>
      <c r="AT1138" s="593">
        <f>AS1138*AQ1138</f>
        <v>0</v>
      </c>
      <c r="AU1138" s="590"/>
      <c r="AV1138" s="594">
        <f>AR1138</f>
        <v>0</v>
      </c>
      <c r="AW1138" s="592"/>
      <c r="AX1138" s="593">
        <f>AW1138*AU1138</f>
        <v>0</v>
      </c>
      <c r="AY1138" s="590"/>
      <c r="AZ1138" s="594">
        <f>AV1138</f>
        <v>0</v>
      </c>
      <c r="BA1138" s="618"/>
      <c r="BB1138" s="620">
        <f>BA1138*AY1138</f>
        <v>0</v>
      </c>
      <c r="BC1138" s="34"/>
      <c r="BD1138" s="622">
        <f>SUM(BB1138,AX1138,AT1138,AP1138,AL1138,AH1138,AD1138,Z1138,R1138,N1138,J1138)</f>
        <v>48365.98</v>
      </c>
      <c r="BE1138" s="623"/>
      <c r="BF1138" s="743">
        <v>0</v>
      </c>
      <c r="BG1138" s="787"/>
      <c r="BH1138" s="743">
        <v>0</v>
      </c>
      <c r="BI1138" s="623"/>
      <c r="BJ1138" s="622">
        <f>SUM(BF1138,BH1138)</f>
        <v>0</v>
      </c>
      <c r="BK1138" s="623"/>
      <c r="BL1138" s="622">
        <v>0</v>
      </c>
      <c r="BM1138" s="789"/>
      <c r="BN1138" s="743">
        <v>12837.21</v>
      </c>
      <c r="BO1138" s="15"/>
      <c r="BP1138" s="15"/>
      <c r="BQ1138" s="15"/>
    </row>
    <row r="1139" spans="1:69" s="409" customFormat="1" x14ac:dyDescent="0.2">
      <c r="A1139" s="177"/>
      <c r="B1139" s="180"/>
      <c r="C1139" s="695"/>
      <c r="D1139" s="696"/>
      <c r="E1139" s="696"/>
      <c r="F1139" s="616" t="s">
        <v>539</v>
      </c>
      <c r="G1139" s="617">
        <v>1</v>
      </c>
      <c r="H1139" s="106" t="s">
        <v>106</v>
      </c>
      <c r="I1139" s="618"/>
      <c r="J1139" s="619">
        <f>I1139*G1139</f>
        <v>0</v>
      </c>
      <c r="K1139" s="617"/>
      <c r="L1139" s="249" t="str">
        <f>H1139</f>
        <v>Parks &amp; Buildings</v>
      </c>
      <c r="M1139" s="411"/>
      <c r="N1139" s="214">
        <f>M1139*K1139</f>
        <v>0</v>
      </c>
      <c r="O1139" s="213"/>
      <c r="P1139" s="249" t="str">
        <f>L1139</f>
        <v>Parks &amp; Buildings</v>
      </c>
      <c r="Q1139" s="411"/>
      <c r="R1139" s="214">
        <f>Q1139*O1139</f>
        <v>0</v>
      </c>
      <c r="S1139" s="213"/>
      <c r="T1139" s="249" t="str">
        <f>P1139</f>
        <v>Parks &amp; Buildings</v>
      </c>
      <c r="U1139" s="411"/>
      <c r="V1139" s="214">
        <f>U1139*S1139</f>
        <v>0</v>
      </c>
      <c r="W1139" s="213"/>
      <c r="X1139" s="249"/>
      <c r="Y1139" s="411"/>
      <c r="Z1139" s="214">
        <f>Y1139*W1139</f>
        <v>0</v>
      </c>
      <c r="AA1139" s="213"/>
      <c r="AB1139" s="249">
        <f>X1139</f>
        <v>0</v>
      </c>
      <c r="AC1139" s="411"/>
      <c r="AD1139" s="214">
        <f>AC1139*AA1139</f>
        <v>0</v>
      </c>
      <c r="AE1139" s="213"/>
      <c r="AF1139" s="249">
        <f>AB1139</f>
        <v>0</v>
      </c>
      <c r="AG1139" s="411"/>
      <c r="AH1139" s="214">
        <f>AG1139*AE1139</f>
        <v>0</v>
      </c>
      <c r="AI1139" s="213"/>
      <c r="AJ1139" s="249">
        <f>AF1139</f>
        <v>0</v>
      </c>
      <c r="AK1139" s="411"/>
      <c r="AL1139" s="214">
        <f>AK1139*AI1139</f>
        <v>0</v>
      </c>
      <c r="AM1139" s="213"/>
      <c r="AN1139" s="249">
        <f>AJ1139</f>
        <v>0</v>
      </c>
      <c r="AO1139" s="411"/>
      <c r="AP1139" s="214">
        <f>AO1139*AM1139</f>
        <v>0</v>
      </c>
      <c r="AQ1139" s="213"/>
      <c r="AR1139" s="249">
        <f>AN1139</f>
        <v>0</v>
      </c>
      <c r="AS1139" s="411"/>
      <c r="AT1139" s="214">
        <f>AS1139*AQ1139</f>
        <v>0</v>
      </c>
      <c r="AU1139" s="213"/>
      <c r="AV1139" s="249">
        <f>AR1139</f>
        <v>0</v>
      </c>
      <c r="AW1139" s="411"/>
      <c r="AX1139" s="214">
        <f>AW1139*AU1139</f>
        <v>0</v>
      </c>
      <c r="AY1139" s="213"/>
      <c r="AZ1139" s="249">
        <f>AV1139</f>
        <v>0</v>
      </c>
      <c r="BA1139" s="618"/>
      <c r="BB1139" s="620">
        <f>BA1139*AY1139</f>
        <v>0</v>
      </c>
      <c r="BC1139" s="34"/>
      <c r="BD1139" s="622">
        <f>SUM(BB1139,AX1139,AT1139,AP1139,AL1139,AH1139,AD1139,Z1139,R1139,N1139,J1139)</f>
        <v>0</v>
      </c>
      <c r="BE1139" s="623"/>
      <c r="BF1139" s="743">
        <v>0</v>
      </c>
      <c r="BG1139" s="787"/>
      <c r="BH1139" s="743">
        <v>0</v>
      </c>
      <c r="BI1139" s="623"/>
      <c r="BJ1139" s="622">
        <f t="shared" ref="BJ1139:BJ1140" si="1822">SUM(BF1139,BH1139)</f>
        <v>0</v>
      </c>
      <c r="BK1139" s="623"/>
      <c r="BL1139" s="622"/>
      <c r="BM1139" s="789"/>
      <c r="BN1139" s="743"/>
      <c r="BO1139" s="15"/>
      <c r="BP1139" s="15"/>
      <c r="BQ1139" s="15"/>
    </row>
    <row r="1140" spans="1:69" s="409" customFormat="1" x14ac:dyDescent="0.2">
      <c r="A1140" s="177"/>
      <c r="B1140" s="180"/>
      <c r="C1140" s="695"/>
      <c r="D1140" s="696"/>
      <c r="E1140" s="696"/>
      <c r="F1140" s="616"/>
      <c r="G1140" s="617"/>
      <c r="H1140" s="106"/>
      <c r="I1140" s="618"/>
      <c r="J1140" s="619">
        <f>G1140*I1140</f>
        <v>0</v>
      </c>
      <c r="K1140" s="617"/>
      <c r="L1140" s="249">
        <f>H1140</f>
        <v>0</v>
      </c>
      <c r="M1140" s="411"/>
      <c r="N1140" s="214">
        <f>M1140*K1140</f>
        <v>0</v>
      </c>
      <c r="O1140" s="213"/>
      <c r="P1140" s="249">
        <f>L1140</f>
        <v>0</v>
      </c>
      <c r="Q1140" s="411"/>
      <c r="R1140" s="214">
        <f>Q1140*O1140</f>
        <v>0</v>
      </c>
      <c r="S1140" s="213"/>
      <c r="T1140" s="249">
        <f>P1140</f>
        <v>0</v>
      </c>
      <c r="U1140" s="411"/>
      <c r="V1140" s="214">
        <f>U1140*S1140</f>
        <v>0</v>
      </c>
      <c r="W1140" s="213"/>
      <c r="X1140" s="249"/>
      <c r="Y1140" s="411"/>
      <c r="Z1140" s="214">
        <f>Y1140*W1140</f>
        <v>0</v>
      </c>
      <c r="AA1140" s="213"/>
      <c r="AB1140" s="249">
        <f>X1140</f>
        <v>0</v>
      </c>
      <c r="AC1140" s="411"/>
      <c r="AD1140" s="214">
        <f>AC1140*AA1140</f>
        <v>0</v>
      </c>
      <c r="AE1140" s="213"/>
      <c r="AF1140" s="249">
        <f>AB1140</f>
        <v>0</v>
      </c>
      <c r="AG1140" s="411"/>
      <c r="AH1140" s="214">
        <f>AG1140*AE1140</f>
        <v>0</v>
      </c>
      <c r="AI1140" s="213"/>
      <c r="AJ1140" s="249">
        <f>AF1140</f>
        <v>0</v>
      </c>
      <c r="AK1140" s="411"/>
      <c r="AL1140" s="214">
        <f>AK1140*AI1140</f>
        <v>0</v>
      </c>
      <c r="AM1140" s="213"/>
      <c r="AN1140" s="249">
        <f>AJ1140</f>
        <v>0</v>
      </c>
      <c r="AO1140" s="411"/>
      <c r="AP1140" s="214">
        <f>AO1140*AM1140</f>
        <v>0</v>
      </c>
      <c r="AQ1140" s="213"/>
      <c r="AR1140" s="249">
        <f>AN1140</f>
        <v>0</v>
      </c>
      <c r="AS1140" s="411"/>
      <c r="AT1140" s="214">
        <f>AS1140*AQ1140</f>
        <v>0</v>
      </c>
      <c r="AU1140" s="213"/>
      <c r="AV1140" s="249">
        <f>AR1140</f>
        <v>0</v>
      </c>
      <c r="AW1140" s="411"/>
      <c r="AX1140" s="214">
        <f>AW1140*AU1140</f>
        <v>0</v>
      </c>
      <c r="AY1140" s="213"/>
      <c r="AZ1140" s="249">
        <f>AV1140</f>
        <v>0</v>
      </c>
      <c r="BA1140" s="618"/>
      <c r="BB1140" s="620">
        <f>AY1140*BA1140</f>
        <v>0</v>
      </c>
      <c r="BC1140" s="34"/>
      <c r="BD1140" s="622">
        <f>SUM(BB1140,AX1140,AT1140,AP1140,AL1140,AH1140,AD1140,Z1140,R1140,N1140,J1140)</f>
        <v>0</v>
      </c>
      <c r="BE1140" s="623"/>
      <c r="BF1140" s="743">
        <v>0</v>
      </c>
      <c r="BG1140" s="787"/>
      <c r="BH1140" s="743">
        <v>0</v>
      </c>
      <c r="BI1140" s="623"/>
      <c r="BJ1140" s="622">
        <f t="shared" si="1822"/>
        <v>0</v>
      </c>
      <c r="BK1140" s="623"/>
      <c r="BL1140" s="622">
        <v>0</v>
      </c>
      <c r="BM1140" s="789"/>
      <c r="BN1140" s="743"/>
      <c r="BO1140" s="15"/>
      <c r="BP1140" s="15"/>
      <c r="BQ1140" s="15"/>
    </row>
    <row r="1141" spans="1:69" s="409" customFormat="1" ht="12.75" customHeight="1" x14ac:dyDescent="0.2">
      <c r="A1141" s="177"/>
      <c r="B1141" s="180"/>
      <c r="C1141" s="698"/>
      <c r="D1141" s="699"/>
      <c r="E1141" s="699"/>
      <c r="F1141" s="51"/>
      <c r="G1141" s="581"/>
      <c r="H1141" s="582"/>
      <c r="I1141" s="104" t="s">
        <v>132</v>
      </c>
      <c r="J1141" s="634">
        <f>SUM(J1137:J1140)</f>
        <v>133335.62</v>
      </c>
      <c r="K1141" s="581"/>
      <c r="L1141" s="582"/>
      <c r="M1141" s="104" t="s">
        <v>118</v>
      </c>
      <c r="N1141" s="619">
        <f>SUM(N1137:N1140)</f>
        <v>0</v>
      </c>
      <c r="O1141" s="581"/>
      <c r="P1141" s="582"/>
      <c r="Q1141" s="625" t="s">
        <v>119</v>
      </c>
      <c r="R1141" s="619">
        <f>SUM(R1137:R1140)</f>
        <v>0</v>
      </c>
      <c r="S1141" s="581"/>
      <c r="T1141" s="582"/>
      <c r="U1141" s="625" t="s">
        <v>120</v>
      </c>
      <c r="V1141" s="619">
        <f>SUM(V1137:V1140)</f>
        <v>0</v>
      </c>
      <c r="W1141" s="581"/>
      <c r="X1141" s="582"/>
      <c r="Y1141" s="625" t="s">
        <v>121</v>
      </c>
      <c r="Z1141" s="619">
        <f>SUM(Z1137:Z1140)</f>
        <v>0</v>
      </c>
      <c r="AA1141" s="581"/>
      <c r="AB1141" s="582"/>
      <c r="AC1141" s="625" t="s">
        <v>122</v>
      </c>
      <c r="AD1141" s="619">
        <f>SUM(AD1137:AD1140)</f>
        <v>0</v>
      </c>
      <c r="AE1141" s="581"/>
      <c r="AF1141" s="582"/>
      <c r="AG1141" s="625" t="s">
        <v>123</v>
      </c>
      <c r="AH1141" s="619">
        <f>SUM(AH1137:AH1140)</f>
        <v>0</v>
      </c>
      <c r="AI1141" s="581"/>
      <c r="AJ1141" s="582"/>
      <c r="AK1141" s="625" t="s">
        <v>124</v>
      </c>
      <c r="AL1141" s="619">
        <f>SUM(AL1137:AL1140)</f>
        <v>0</v>
      </c>
      <c r="AM1141" s="581"/>
      <c r="AN1141" s="582"/>
      <c r="AO1141" s="625" t="s">
        <v>125</v>
      </c>
      <c r="AP1141" s="619">
        <f>SUM(AP1137:AP1140)</f>
        <v>0</v>
      </c>
      <c r="AQ1141" s="581"/>
      <c r="AR1141" s="582"/>
      <c r="AS1141" s="625" t="s">
        <v>126</v>
      </c>
      <c r="AT1141" s="619">
        <f>SUM(AT1137:AT1140)</f>
        <v>0</v>
      </c>
      <c r="AU1141" s="581"/>
      <c r="AV1141" s="582"/>
      <c r="AW1141" s="625" t="s">
        <v>127</v>
      </c>
      <c r="AX1141" s="619">
        <f>SUM(AX1137:AX1140)</f>
        <v>0</v>
      </c>
      <c r="AY1141" s="581"/>
      <c r="AZ1141" s="582"/>
      <c r="BA1141" s="625" t="s">
        <v>128</v>
      </c>
      <c r="BB1141" s="620">
        <f>SUM(BB1137:BB1140)</f>
        <v>0</v>
      </c>
      <c r="BC1141" s="34"/>
      <c r="BD1141" s="57">
        <f>SUM(BD1137:BD1140)</f>
        <v>133335.62</v>
      </c>
      <c r="BE1141" s="608"/>
      <c r="BF1141" s="788">
        <f>SUM(BF1137:BF1140)</f>
        <v>0</v>
      </c>
      <c r="BG1141" s="740"/>
      <c r="BH1141" s="788">
        <f>SUM(BH1137:BH1140)</f>
        <v>0</v>
      </c>
      <c r="BI1141" s="608"/>
      <c r="BJ1141" s="57">
        <f>SUM(BJ1137:BJ1140)</f>
        <v>0</v>
      </c>
      <c r="BK1141" s="608"/>
      <c r="BL1141" s="57">
        <f>SUM(BL1137:BL1140)</f>
        <v>124061.03</v>
      </c>
      <c r="BM1141" s="789"/>
      <c r="BN1141" s="658">
        <f>SUM(BN1137:BN1140)</f>
        <v>12837.21</v>
      </c>
      <c r="BO1141" s="15"/>
      <c r="BP1141" s="15"/>
      <c r="BQ1141" s="15"/>
    </row>
    <row r="1142" spans="1:69" s="27" customFormat="1" ht="12.75" customHeight="1" x14ac:dyDescent="0.2">
      <c r="A1142" s="177"/>
      <c r="B1142" s="180"/>
      <c r="C1142" s="36"/>
      <c r="D1142" s="35"/>
      <c r="E1142" s="35"/>
      <c r="F1142" s="616"/>
      <c r="G1142" s="226"/>
      <c r="H1142" s="52"/>
      <c r="J1142" s="227"/>
      <c r="K1142" s="226"/>
      <c r="L1142" s="52"/>
      <c r="M1142" s="154"/>
      <c r="N1142" s="227"/>
      <c r="O1142" s="226"/>
      <c r="P1142" s="52"/>
      <c r="Q1142" s="154"/>
      <c r="R1142" s="227"/>
      <c r="S1142" s="226"/>
      <c r="T1142" s="52"/>
      <c r="U1142" s="154"/>
      <c r="V1142" s="227"/>
      <c r="W1142" s="226"/>
      <c r="X1142" s="52"/>
      <c r="Y1142" s="154"/>
      <c r="Z1142" s="227"/>
      <c r="AA1142" s="226"/>
      <c r="AB1142" s="52"/>
      <c r="AC1142" s="154"/>
      <c r="AD1142" s="227"/>
      <c r="AE1142" s="226"/>
      <c r="AF1142" s="52"/>
      <c r="AG1142" s="154"/>
      <c r="AH1142" s="227"/>
      <c r="AI1142" s="226"/>
      <c r="AJ1142" s="52"/>
      <c r="AK1142" s="154"/>
      <c r="AL1142" s="227"/>
      <c r="AM1142" s="226"/>
      <c r="AN1142" s="52"/>
      <c r="AO1142" s="154"/>
      <c r="AP1142" s="227"/>
      <c r="AQ1142" s="226"/>
      <c r="AR1142" s="52"/>
      <c r="AS1142" s="154"/>
      <c r="AT1142" s="227"/>
      <c r="AU1142" s="226"/>
      <c r="AV1142" s="52"/>
      <c r="AW1142" s="154"/>
      <c r="AX1142" s="227"/>
      <c r="AY1142" s="226"/>
      <c r="AZ1142" s="52"/>
      <c r="BA1142" s="154"/>
      <c r="BB1142" s="267"/>
      <c r="BC1142" s="34"/>
      <c r="BD1142" s="608"/>
      <c r="BE1142" s="608"/>
      <c r="BF1142" s="740"/>
      <c r="BG1142" s="740"/>
      <c r="BH1142" s="740"/>
      <c r="BI1142" s="608"/>
      <c r="BJ1142" s="608"/>
      <c r="BK1142" s="608"/>
      <c r="BL1142" s="608"/>
      <c r="BM1142" s="789"/>
      <c r="BN1142" s="740"/>
      <c r="BO1142" s="35"/>
      <c r="BP1142" s="35"/>
      <c r="BQ1142" s="35"/>
    </row>
    <row r="1143" spans="1:69" s="409" customFormat="1" ht="12.75" customHeight="1" x14ac:dyDescent="0.2">
      <c r="A1143" s="177"/>
      <c r="B1143" s="180"/>
      <c r="C1143" s="694"/>
      <c r="D1143" s="694"/>
      <c r="E1143" s="809" t="s">
        <v>249</v>
      </c>
      <c r="F1143" s="616"/>
      <c r="G1143" s="617">
        <v>1</v>
      </c>
      <c r="H1143" s="105" t="s">
        <v>100</v>
      </c>
      <c r="I1143" s="618"/>
      <c r="J1143" s="619">
        <f>I1143*G1143</f>
        <v>0</v>
      </c>
      <c r="K1143" s="617"/>
      <c r="L1143" s="248" t="str">
        <f>H1143</f>
        <v>Admin</v>
      </c>
      <c r="M1143" s="410"/>
      <c r="N1143" s="212">
        <f>M1143*K1143</f>
        <v>0</v>
      </c>
      <c r="O1143" s="211"/>
      <c r="P1143" s="248" t="str">
        <f>L1143</f>
        <v>Admin</v>
      </c>
      <c r="Q1143" s="410"/>
      <c r="R1143" s="212">
        <f>Q1143*O1143</f>
        <v>0</v>
      </c>
      <c r="S1143" s="211"/>
      <c r="T1143" s="248" t="str">
        <f>P1143</f>
        <v>Admin</v>
      </c>
      <c r="U1143" s="410"/>
      <c r="V1143" s="212">
        <f>U1143*S1143</f>
        <v>0</v>
      </c>
      <c r="W1143" s="211"/>
      <c r="X1143" s="248"/>
      <c r="Y1143" s="410"/>
      <c r="Z1143" s="212">
        <f>Y1143*W1143</f>
        <v>0</v>
      </c>
      <c r="AA1143" s="211"/>
      <c r="AB1143" s="248">
        <f>X1143</f>
        <v>0</v>
      </c>
      <c r="AC1143" s="410"/>
      <c r="AD1143" s="212">
        <f>AC1143*AA1143</f>
        <v>0</v>
      </c>
      <c r="AE1143" s="211"/>
      <c r="AF1143" s="248">
        <f>AB1143</f>
        <v>0</v>
      </c>
      <c r="AG1143" s="410"/>
      <c r="AH1143" s="212">
        <f>AG1143*AE1143</f>
        <v>0</v>
      </c>
      <c r="AI1143" s="211"/>
      <c r="AJ1143" s="248">
        <f>AF1143</f>
        <v>0</v>
      </c>
      <c r="AK1143" s="410"/>
      <c r="AL1143" s="212">
        <f>AK1143*AI1143</f>
        <v>0</v>
      </c>
      <c r="AM1143" s="211"/>
      <c r="AN1143" s="248">
        <f>AJ1143</f>
        <v>0</v>
      </c>
      <c r="AO1143" s="410"/>
      <c r="AP1143" s="212">
        <f>AO1143*AM1143</f>
        <v>0</v>
      </c>
      <c r="AQ1143" s="211"/>
      <c r="AR1143" s="248">
        <f>AN1143</f>
        <v>0</v>
      </c>
      <c r="AS1143" s="410"/>
      <c r="AT1143" s="212">
        <f>AS1143*AQ1143</f>
        <v>0</v>
      </c>
      <c r="AU1143" s="211"/>
      <c r="AV1143" s="248">
        <f>AR1143</f>
        <v>0</v>
      </c>
      <c r="AW1143" s="410"/>
      <c r="AX1143" s="212">
        <f>AW1143*AU1143</f>
        <v>0</v>
      </c>
      <c r="AY1143" s="211"/>
      <c r="AZ1143" s="248">
        <f>AV1143</f>
        <v>0</v>
      </c>
      <c r="BA1143" s="618"/>
      <c r="BB1143" s="620">
        <f>BA1143*AY1143</f>
        <v>0</v>
      </c>
      <c r="BC1143" s="34"/>
      <c r="BD1143" s="621">
        <f>SUM(BB1143,AX1143,AT1143,AP1143,AL1143,AH1143,AD1143,Z1143,R1143,N1143,J1143)</f>
        <v>0</v>
      </c>
      <c r="BE1143" s="608"/>
      <c r="BF1143" s="659">
        <v>0</v>
      </c>
      <c r="BG1143" s="740"/>
      <c r="BH1143" s="659">
        <v>0</v>
      </c>
      <c r="BI1143" s="608"/>
      <c r="BJ1143" s="621">
        <v>0</v>
      </c>
      <c r="BK1143" s="608"/>
      <c r="BL1143" s="621">
        <v>0</v>
      </c>
      <c r="BM1143" s="789"/>
      <c r="BN1143" s="659"/>
      <c r="BO1143" s="15"/>
      <c r="BP1143" s="15"/>
      <c r="BQ1143" s="15"/>
    </row>
    <row r="1144" spans="1:69" s="409" customFormat="1" x14ac:dyDescent="0.2">
      <c r="A1144" s="177"/>
      <c r="B1144" s="180"/>
      <c r="C1144" s="695"/>
      <c r="D1144" s="696"/>
      <c r="E1144" s="810"/>
      <c r="F1144" s="628"/>
      <c r="G1144" s="617"/>
      <c r="H1144" s="591"/>
      <c r="I1144" s="618"/>
      <c r="J1144" s="619">
        <f>I1144*G1144</f>
        <v>0</v>
      </c>
      <c r="K1144" s="617"/>
      <c r="L1144" s="594">
        <f>H1144</f>
        <v>0</v>
      </c>
      <c r="M1144" s="592"/>
      <c r="N1144" s="593">
        <f>M1144*K1144</f>
        <v>0</v>
      </c>
      <c r="O1144" s="590"/>
      <c r="P1144" s="594">
        <f>L1144</f>
        <v>0</v>
      </c>
      <c r="Q1144" s="592"/>
      <c r="R1144" s="593">
        <f>Q1144*O1144</f>
        <v>0</v>
      </c>
      <c r="S1144" s="590"/>
      <c r="T1144" s="594">
        <f>P1144</f>
        <v>0</v>
      </c>
      <c r="U1144" s="592"/>
      <c r="V1144" s="593">
        <f>U1144*S1144</f>
        <v>0</v>
      </c>
      <c r="W1144" s="590"/>
      <c r="X1144" s="594"/>
      <c r="Y1144" s="592"/>
      <c r="Z1144" s="593">
        <f>Y1144*W1144</f>
        <v>0</v>
      </c>
      <c r="AA1144" s="590"/>
      <c r="AB1144" s="594">
        <f>X1144</f>
        <v>0</v>
      </c>
      <c r="AC1144" s="592"/>
      <c r="AD1144" s="593">
        <f>AC1144*AA1144</f>
        <v>0</v>
      </c>
      <c r="AE1144" s="590"/>
      <c r="AF1144" s="594">
        <f>AB1144</f>
        <v>0</v>
      </c>
      <c r="AG1144" s="592"/>
      <c r="AH1144" s="593">
        <f>AG1144*AE1144</f>
        <v>0</v>
      </c>
      <c r="AI1144" s="590"/>
      <c r="AJ1144" s="594">
        <f>AF1144</f>
        <v>0</v>
      </c>
      <c r="AK1144" s="592"/>
      <c r="AL1144" s="593">
        <f>AK1144*AI1144</f>
        <v>0</v>
      </c>
      <c r="AM1144" s="590"/>
      <c r="AN1144" s="594">
        <f>AJ1144</f>
        <v>0</v>
      </c>
      <c r="AO1144" s="592"/>
      <c r="AP1144" s="593">
        <f>AO1144*AM1144</f>
        <v>0</v>
      </c>
      <c r="AQ1144" s="590"/>
      <c r="AR1144" s="594">
        <f>AN1144</f>
        <v>0</v>
      </c>
      <c r="AS1144" s="592"/>
      <c r="AT1144" s="593">
        <f>AS1144*AQ1144</f>
        <v>0</v>
      </c>
      <c r="AU1144" s="590"/>
      <c r="AV1144" s="594">
        <f>AR1144</f>
        <v>0</v>
      </c>
      <c r="AW1144" s="592"/>
      <c r="AX1144" s="593">
        <f>AW1144*AU1144</f>
        <v>0</v>
      </c>
      <c r="AY1144" s="590"/>
      <c r="AZ1144" s="594">
        <f>AV1144</f>
        <v>0</v>
      </c>
      <c r="BA1144" s="618"/>
      <c r="BB1144" s="620">
        <f>BA1144*AY1144</f>
        <v>0</v>
      </c>
      <c r="BC1144" s="34"/>
      <c r="BD1144" s="622">
        <f>SUM(BB1144,AX1144,AT1144,AP1144,AL1144,AH1144,AD1144,Z1144,R1144,N1144,J1144)</f>
        <v>0</v>
      </c>
      <c r="BE1144" s="623"/>
      <c r="BF1144" s="743">
        <v>0</v>
      </c>
      <c r="BG1144" s="787"/>
      <c r="BH1144" s="743">
        <v>0</v>
      </c>
      <c r="BI1144" s="623"/>
      <c r="BJ1144" s="622">
        <v>0</v>
      </c>
      <c r="BK1144" s="623"/>
      <c r="BL1144" s="622">
        <v>0</v>
      </c>
      <c r="BM1144" s="789"/>
      <c r="BN1144" s="743"/>
      <c r="BO1144" s="15"/>
      <c r="BP1144" s="15"/>
      <c r="BQ1144" s="15"/>
    </row>
    <row r="1145" spans="1:69" s="409" customFormat="1" x14ac:dyDescent="0.2">
      <c r="A1145" s="177"/>
      <c r="B1145" s="180"/>
      <c r="C1145" s="695"/>
      <c r="D1145" s="696"/>
      <c r="E1145" s="810"/>
      <c r="F1145" s="616"/>
      <c r="G1145" s="617"/>
      <c r="H1145" s="106" t="s">
        <v>100</v>
      </c>
      <c r="I1145" s="618"/>
      <c r="J1145" s="619">
        <f>I1145*G1145</f>
        <v>0</v>
      </c>
      <c r="K1145" s="617"/>
      <c r="L1145" s="249" t="str">
        <f>H1145</f>
        <v>Admin</v>
      </c>
      <c r="M1145" s="411"/>
      <c r="N1145" s="214">
        <f>M1145*K1145</f>
        <v>0</v>
      </c>
      <c r="O1145" s="213"/>
      <c r="P1145" s="249" t="str">
        <f>L1145</f>
        <v>Admin</v>
      </c>
      <c r="Q1145" s="411"/>
      <c r="R1145" s="214">
        <f>Q1145*O1145</f>
        <v>0</v>
      </c>
      <c r="S1145" s="213"/>
      <c r="T1145" s="249" t="str">
        <f>P1145</f>
        <v>Admin</v>
      </c>
      <c r="U1145" s="411"/>
      <c r="V1145" s="214">
        <f>U1145*S1145</f>
        <v>0</v>
      </c>
      <c r="W1145" s="213"/>
      <c r="X1145" s="249"/>
      <c r="Y1145" s="411"/>
      <c r="Z1145" s="214">
        <f>Y1145*W1145</f>
        <v>0</v>
      </c>
      <c r="AA1145" s="213"/>
      <c r="AB1145" s="249">
        <f>X1145</f>
        <v>0</v>
      </c>
      <c r="AC1145" s="411"/>
      <c r="AD1145" s="214">
        <f>AC1145*AA1145</f>
        <v>0</v>
      </c>
      <c r="AE1145" s="213"/>
      <c r="AF1145" s="249">
        <f>AB1145</f>
        <v>0</v>
      </c>
      <c r="AG1145" s="411"/>
      <c r="AH1145" s="214">
        <f>AG1145*AE1145</f>
        <v>0</v>
      </c>
      <c r="AI1145" s="213"/>
      <c r="AJ1145" s="249">
        <f>AF1145</f>
        <v>0</v>
      </c>
      <c r="AK1145" s="411"/>
      <c r="AL1145" s="214">
        <f>AK1145*AI1145</f>
        <v>0</v>
      </c>
      <c r="AM1145" s="213"/>
      <c r="AN1145" s="249">
        <f>AJ1145</f>
        <v>0</v>
      </c>
      <c r="AO1145" s="411"/>
      <c r="AP1145" s="214">
        <f>AO1145*AM1145</f>
        <v>0</v>
      </c>
      <c r="AQ1145" s="213"/>
      <c r="AR1145" s="249">
        <f>AN1145</f>
        <v>0</v>
      </c>
      <c r="AS1145" s="411"/>
      <c r="AT1145" s="214">
        <f>AS1145*AQ1145</f>
        <v>0</v>
      </c>
      <c r="AU1145" s="213"/>
      <c r="AV1145" s="249">
        <f>AR1145</f>
        <v>0</v>
      </c>
      <c r="AW1145" s="411"/>
      <c r="AX1145" s="214">
        <f>AW1145*AU1145</f>
        <v>0</v>
      </c>
      <c r="AY1145" s="213"/>
      <c r="AZ1145" s="249">
        <f>AV1145</f>
        <v>0</v>
      </c>
      <c r="BA1145" s="618"/>
      <c r="BB1145" s="620">
        <f>BA1145*AY1145</f>
        <v>0</v>
      </c>
      <c r="BC1145" s="34"/>
      <c r="BD1145" s="622">
        <f>SUM(BB1145,AX1145,AT1145,AP1145,AL1145,AH1145,AD1145,Z1145,R1145,N1145,J1145)</f>
        <v>0</v>
      </c>
      <c r="BE1145" s="623"/>
      <c r="BF1145" s="743">
        <v>0</v>
      </c>
      <c r="BG1145" s="787"/>
      <c r="BH1145" s="743">
        <v>0</v>
      </c>
      <c r="BI1145" s="623"/>
      <c r="BJ1145" s="622">
        <v>0</v>
      </c>
      <c r="BK1145" s="623"/>
      <c r="BL1145" s="622">
        <v>0</v>
      </c>
      <c r="BM1145" s="789"/>
      <c r="BN1145" s="743"/>
      <c r="BO1145" s="15"/>
      <c r="BP1145" s="15"/>
      <c r="BQ1145" s="15"/>
    </row>
    <row r="1146" spans="1:69" s="409" customFormat="1" x14ac:dyDescent="0.2">
      <c r="A1146" s="177"/>
      <c r="B1146" s="180"/>
      <c r="C1146" s="695"/>
      <c r="D1146" s="696"/>
      <c r="E1146" s="810"/>
      <c r="F1146" s="616"/>
      <c r="G1146" s="617"/>
      <c r="H1146" s="106"/>
      <c r="I1146" s="618"/>
      <c r="J1146" s="619">
        <f>G1146*I1146</f>
        <v>0</v>
      </c>
      <c r="K1146" s="617"/>
      <c r="L1146" s="249">
        <f>H1146</f>
        <v>0</v>
      </c>
      <c r="M1146" s="411"/>
      <c r="N1146" s="214">
        <f>M1146*K1146</f>
        <v>0</v>
      </c>
      <c r="O1146" s="213"/>
      <c r="P1146" s="249">
        <f>L1146</f>
        <v>0</v>
      </c>
      <c r="Q1146" s="411"/>
      <c r="R1146" s="214">
        <f>Q1146*O1146</f>
        <v>0</v>
      </c>
      <c r="S1146" s="213"/>
      <c r="T1146" s="249">
        <f>P1146</f>
        <v>0</v>
      </c>
      <c r="U1146" s="411"/>
      <c r="V1146" s="214">
        <f>U1146*S1146</f>
        <v>0</v>
      </c>
      <c r="W1146" s="213"/>
      <c r="X1146" s="249"/>
      <c r="Y1146" s="411"/>
      <c r="Z1146" s="214">
        <f>Y1146*W1146</f>
        <v>0</v>
      </c>
      <c r="AA1146" s="213"/>
      <c r="AB1146" s="249">
        <f>X1146</f>
        <v>0</v>
      </c>
      <c r="AC1146" s="411"/>
      <c r="AD1146" s="214">
        <f>AC1146*AA1146</f>
        <v>0</v>
      </c>
      <c r="AE1146" s="213"/>
      <c r="AF1146" s="249">
        <f>AB1146</f>
        <v>0</v>
      </c>
      <c r="AG1146" s="411"/>
      <c r="AH1146" s="214">
        <f>AG1146*AE1146</f>
        <v>0</v>
      </c>
      <c r="AI1146" s="213"/>
      <c r="AJ1146" s="249">
        <f>AF1146</f>
        <v>0</v>
      </c>
      <c r="AK1146" s="411"/>
      <c r="AL1146" s="214">
        <f>AK1146*AI1146</f>
        <v>0</v>
      </c>
      <c r="AM1146" s="213"/>
      <c r="AN1146" s="249">
        <f>AJ1146</f>
        <v>0</v>
      </c>
      <c r="AO1146" s="411"/>
      <c r="AP1146" s="214">
        <f>AO1146*AM1146</f>
        <v>0</v>
      </c>
      <c r="AQ1146" s="213"/>
      <c r="AR1146" s="249">
        <f>AN1146</f>
        <v>0</v>
      </c>
      <c r="AS1146" s="411"/>
      <c r="AT1146" s="214">
        <f>AS1146*AQ1146</f>
        <v>0</v>
      </c>
      <c r="AU1146" s="213"/>
      <c r="AV1146" s="249">
        <f>AR1146</f>
        <v>0</v>
      </c>
      <c r="AW1146" s="411"/>
      <c r="AX1146" s="214">
        <f>AW1146*AU1146</f>
        <v>0</v>
      </c>
      <c r="AY1146" s="213"/>
      <c r="AZ1146" s="249">
        <f>AV1146</f>
        <v>0</v>
      </c>
      <c r="BA1146" s="618"/>
      <c r="BB1146" s="620">
        <f>AY1146*BA1146</f>
        <v>0</v>
      </c>
      <c r="BC1146" s="34"/>
      <c r="BD1146" s="622">
        <f>SUM(BB1146,AX1146,AT1146,AP1146,AL1146,AH1146,AD1146,Z1146,R1146,N1146,J1146)</f>
        <v>0</v>
      </c>
      <c r="BE1146" s="623"/>
      <c r="BF1146" s="743">
        <v>0</v>
      </c>
      <c r="BG1146" s="787"/>
      <c r="BH1146" s="743">
        <v>0</v>
      </c>
      <c r="BI1146" s="623"/>
      <c r="BJ1146" s="622">
        <v>0</v>
      </c>
      <c r="BK1146" s="623"/>
      <c r="BL1146" s="622">
        <v>0</v>
      </c>
      <c r="BM1146" s="789"/>
      <c r="BN1146" s="743"/>
      <c r="BO1146" s="15"/>
      <c r="BP1146" s="15"/>
      <c r="BQ1146" s="15"/>
    </row>
    <row r="1147" spans="1:69" s="409" customFormat="1" ht="12.75" customHeight="1" x14ac:dyDescent="0.2">
      <c r="A1147" s="177"/>
      <c r="B1147" s="180"/>
      <c r="C1147" s="698"/>
      <c r="D1147" s="699"/>
      <c r="E1147" s="699"/>
      <c r="F1147" s="624"/>
      <c r="G1147" s="581"/>
      <c r="H1147" s="582"/>
      <c r="I1147" s="104" t="s">
        <v>132</v>
      </c>
      <c r="J1147" s="634">
        <f>SUM(J1143:J1146)</f>
        <v>0</v>
      </c>
      <c r="K1147" s="581"/>
      <c r="L1147" s="582"/>
      <c r="M1147" s="104" t="s">
        <v>118</v>
      </c>
      <c r="N1147" s="619">
        <f>SUM(N1143:N1146)</f>
        <v>0</v>
      </c>
      <c r="O1147" s="581"/>
      <c r="P1147" s="582"/>
      <c r="Q1147" s="625" t="s">
        <v>119</v>
      </c>
      <c r="R1147" s="619">
        <f>SUM(R1143:R1146)</f>
        <v>0</v>
      </c>
      <c r="S1147" s="581"/>
      <c r="T1147" s="582"/>
      <c r="U1147" s="625" t="s">
        <v>120</v>
      </c>
      <c r="V1147" s="619">
        <f>SUM(V1143:V1146)</f>
        <v>0</v>
      </c>
      <c r="W1147" s="581"/>
      <c r="X1147" s="582"/>
      <c r="Y1147" s="625" t="s">
        <v>121</v>
      </c>
      <c r="Z1147" s="619">
        <f>SUM(Z1143:Z1146)</f>
        <v>0</v>
      </c>
      <c r="AA1147" s="581"/>
      <c r="AB1147" s="582"/>
      <c r="AC1147" s="625" t="s">
        <v>122</v>
      </c>
      <c r="AD1147" s="619">
        <f>SUM(AD1143:AD1146)</f>
        <v>0</v>
      </c>
      <c r="AE1147" s="581"/>
      <c r="AF1147" s="582"/>
      <c r="AG1147" s="625" t="s">
        <v>123</v>
      </c>
      <c r="AH1147" s="619">
        <f>SUM(AH1143:AH1146)</f>
        <v>0</v>
      </c>
      <c r="AI1147" s="581"/>
      <c r="AJ1147" s="582"/>
      <c r="AK1147" s="625" t="s">
        <v>124</v>
      </c>
      <c r="AL1147" s="619">
        <f>SUM(AL1143:AL1146)</f>
        <v>0</v>
      </c>
      <c r="AM1147" s="581"/>
      <c r="AN1147" s="582"/>
      <c r="AO1147" s="625" t="s">
        <v>125</v>
      </c>
      <c r="AP1147" s="619">
        <f>SUM(AP1143:AP1146)</f>
        <v>0</v>
      </c>
      <c r="AQ1147" s="581"/>
      <c r="AR1147" s="582"/>
      <c r="AS1147" s="625" t="s">
        <v>126</v>
      </c>
      <c r="AT1147" s="619">
        <f>SUM(AT1143:AT1146)</f>
        <v>0</v>
      </c>
      <c r="AU1147" s="581"/>
      <c r="AV1147" s="582"/>
      <c r="AW1147" s="625" t="s">
        <v>127</v>
      </c>
      <c r="AX1147" s="619">
        <f>SUM(AX1143:AX1146)</f>
        <v>0</v>
      </c>
      <c r="AY1147" s="581"/>
      <c r="AZ1147" s="582"/>
      <c r="BA1147" s="625" t="s">
        <v>128</v>
      </c>
      <c r="BB1147" s="620">
        <f>SUM(BB1143:BB1146)</f>
        <v>0</v>
      </c>
      <c r="BC1147" s="34"/>
      <c r="BD1147" s="57">
        <f>SUM(BD1143:BD1146)</f>
        <v>0</v>
      </c>
      <c r="BE1147" s="608"/>
      <c r="BF1147" s="788">
        <f>SUM(BF1143:BF1146)</f>
        <v>0</v>
      </c>
      <c r="BG1147" s="740"/>
      <c r="BH1147" s="788">
        <f>SUM(BH1143:BH1146)</f>
        <v>0</v>
      </c>
      <c r="BI1147" s="608"/>
      <c r="BJ1147" s="57">
        <v>0</v>
      </c>
      <c r="BK1147" s="608"/>
      <c r="BL1147" s="57">
        <f>SUM(BL1143:BL1146)</f>
        <v>0</v>
      </c>
      <c r="BM1147" s="789"/>
      <c r="BN1147" s="658">
        <f>SUM(BN1143:BN1146)</f>
        <v>0</v>
      </c>
      <c r="BO1147" s="15"/>
      <c r="BP1147" s="15"/>
      <c r="BQ1147" s="15"/>
    </row>
    <row r="1148" spans="1:69" s="409" customFormat="1" ht="12.75" customHeight="1" x14ac:dyDescent="0.2">
      <c r="A1148" s="177"/>
      <c r="B1148" s="180"/>
      <c r="C1148" s="32"/>
      <c r="D1148" s="27"/>
      <c r="E1148" s="27"/>
      <c r="F1148" s="51"/>
      <c r="G1148" s="226"/>
      <c r="H1148" s="52"/>
      <c r="I1148" s="431"/>
      <c r="J1148" s="465"/>
      <c r="K1148" s="226"/>
      <c r="L1148" s="52"/>
      <c r="M1148" s="431"/>
      <c r="N1148" s="227"/>
      <c r="O1148" s="226"/>
      <c r="P1148" s="52"/>
      <c r="Q1148" s="431"/>
      <c r="R1148" s="227"/>
      <c r="S1148" s="226"/>
      <c r="T1148" s="52"/>
      <c r="U1148" s="431"/>
      <c r="V1148" s="227"/>
      <c r="W1148" s="226"/>
      <c r="X1148" s="52"/>
      <c r="Y1148" s="431"/>
      <c r="Z1148" s="227"/>
      <c r="AA1148" s="226"/>
      <c r="AB1148" s="52"/>
      <c r="AC1148" s="431"/>
      <c r="AD1148" s="227"/>
      <c r="AE1148" s="226"/>
      <c r="AF1148" s="52"/>
      <c r="AG1148" s="431"/>
      <c r="AH1148" s="227"/>
      <c r="AI1148" s="226"/>
      <c r="AJ1148" s="52"/>
      <c r="AK1148" s="431"/>
      <c r="AL1148" s="227"/>
      <c r="AM1148" s="226"/>
      <c r="AN1148" s="52"/>
      <c r="AO1148" s="431"/>
      <c r="AP1148" s="227"/>
      <c r="AQ1148" s="226"/>
      <c r="AR1148" s="52"/>
      <c r="AS1148" s="431"/>
      <c r="AT1148" s="227"/>
      <c r="AU1148" s="226"/>
      <c r="AV1148" s="52"/>
      <c r="AW1148" s="431"/>
      <c r="AX1148" s="227"/>
      <c r="AY1148" s="226"/>
      <c r="AZ1148" s="52"/>
      <c r="BA1148" s="431"/>
      <c r="BB1148" s="267"/>
      <c r="BC1148" s="34"/>
      <c r="BD1148" s="11"/>
      <c r="BE1148" s="608"/>
      <c r="BF1148" s="608"/>
      <c r="BG1148" s="608"/>
      <c r="BH1148" s="608"/>
      <c r="BI1148" s="608"/>
      <c r="BJ1148" s="11"/>
      <c r="BK1148" s="608"/>
      <c r="BL1148" s="11"/>
      <c r="BM1148" s="181"/>
      <c r="BN1148" s="11"/>
    </row>
    <row r="1149" spans="1:69" s="15" customFormat="1" ht="12.75" customHeight="1" x14ac:dyDescent="0.25">
      <c r="A1149" s="178"/>
      <c r="B1149" s="182"/>
      <c r="C1149" s="36"/>
      <c r="D1149" s="35"/>
      <c r="E1149" s="35"/>
      <c r="F1149" s="238" t="s">
        <v>250</v>
      </c>
      <c r="G1149" s="205"/>
      <c r="H1149" s="45"/>
      <c r="I1149" s="56"/>
      <c r="J1149" s="505">
        <f>J1141+J1147</f>
        <v>133335.62</v>
      </c>
      <c r="K1149" s="205"/>
      <c r="L1149" s="45"/>
      <c r="M1149" s="37"/>
      <c r="N1149" s="505">
        <f>SUM(N1141,N1147)</f>
        <v>0</v>
      </c>
      <c r="O1149" s="205"/>
      <c r="P1149" s="45"/>
      <c r="Q1149" s="37"/>
      <c r="R1149" s="505">
        <f>SUM(R1141,R1147)</f>
        <v>0</v>
      </c>
      <c r="S1149" s="205"/>
      <c r="T1149" s="45"/>
      <c r="U1149" s="37"/>
      <c r="V1149" s="505">
        <f>SUM(V1141,V1147)</f>
        <v>0</v>
      </c>
      <c r="W1149" s="205"/>
      <c r="X1149" s="45"/>
      <c r="Y1149" s="37"/>
      <c r="Z1149" s="505">
        <f>SUM(Z1141,Z1147)</f>
        <v>0</v>
      </c>
      <c r="AA1149" s="205"/>
      <c r="AB1149" s="45"/>
      <c r="AC1149" s="37"/>
      <c r="AD1149" s="505">
        <f>SUM(AD1141,AD1147)</f>
        <v>0</v>
      </c>
      <c r="AE1149" s="205"/>
      <c r="AF1149" s="45"/>
      <c r="AG1149" s="37"/>
      <c r="AH1149" s="505">
        <f>SUM(AH1141,AH1147)</f>
        <v>0</v>
      </c>
      <c r="AI1149" s="205"/>
      <c r="AJ1149" s="45"/>
      <c r="AK1149" s="37"/>
      <c r="AL1149" s="505">
        <f>SUM(AL1141,AL1147)</f>
        <v>0</v>
      </c>
      <c r="AM1149" s="205"/>
      <c r="AN1149" s="45"/>
      <c r="AO1149" s="37"/>
      <c r="AP1149" s="505">
        <f>SUM(AP1141,AP1147)</f>
        <v>0</v>
      </c>
      <c r="AQ1149" s="205"/>
      <c r="AR1149" s="45"/>
      <c r="AS1149" s="37"/>
      <c r="AT1149" s="505">
        <f>SUM(AT1141,AT1147)</f>
        <v>0</v>
      </c>
      <c r="AU1149" s="205"/>
      <c r="AV1149" s="45"/>
      <c r="AW1149" s="37"/>
      <c r="AX1149" s="505">
        <f>SUM(AX1141,AX1147)</f>
        <v>0</v>
      </c>
      <c r="AY1149" s="205"/>
      <c r="AZ1149" s="45"/>
      <c r="BA1149" s="37"/>
      <c r="BB1149" s="505">
        <f>SUM(BB1141,BB1147)</f>
        <v>0</v>
      </c>
      <c r="BC1149" s="37"/>
      <c r="BD1149" s="505">
        <f>SUM(BD1141,BD1147)</f>
        <v>133335.62</v>
      </c>
      <c r="BE1149" s="13"/>
      <c r="BF1149" s="505">
        <f t="shared" ref="BF1149" si="1823">SUM(BF1141,BF1147)</f>
        <v>0</v>
      </c>
      <c r="BG1149" s="13"/>
      <c r="BH1149" s="505">
        <f t="shared" ref="BH1149:BJ1149" si="1824">SUM(BH1141,BH1147)</f>
        <v>0</v>
      </c>
      <c r="BI1149" s="13"/>
      <c r="BJ1149" s="505">
        <f t="shared" si="1824"/>
        <v>0</v>
      </c>
      <c r="BK1149" s="13"/>
      <c r="BL1149" s="505">
        <f>SUM(BL1147,BL1141)</f>
        <v>124061.03</v>
      </c>
      <c r="BM1149" s="183"/>
      <c r="BN1149" s="505">
        <f>SUM(BN1141,BN1147)</f>
        <v>12837.21</v>
      </c>
    </row>
    <row r="1150" spans="1:69" s="116" customFormat="1" ht="12.75" customHeight="1" x14ac:dyDescent="0.25">
      <c r="A1150" s="178"/>
      <c r="B1150" s="184"/>
      <c r="C1150" s="113"/>
      <c r="D1150" s="114"/>
      <c r="E1150" s="114"/>
      <c r="F1150" s="114"/>
      <c r="G1150" s="226"/>
      <c r="H1150" s="52"/>
      <c r="I1150" s="27"/>
      <c r="J1150" s="227"/>
      <c r="K1150" s="216"/>
      <c r="L1150" s="115"/>
      <c r="M1150" s="56"/>
      <c r="N1150" s="441"/>
      <c r="O1150" s="216"/>
      <c r="P1150" s="115"/>
      <c r="Q1150" s="56"/>
      <c r="R1150" s="441"/>
      <c r="S1150" s="216"/>
      <c r="T1150" s="115"/>
      <c r="U1150" s="56"/>
      <c r="V1150" s="441"/>
      <c r="W1150" s="216"/>
      <c r="X1150" s="115"/>
      <c r="Y1150" s="56"/>
      <c r="Z1150" s="441"/>
      <c r="AA1150" s="216"/>
      <c r="AB1150" s="115"/>
      <c r="AC1150" s="56"/>
      <c r="AD1150" s="441"/>
      <c r="AE1150" s="216"/>
      <c r="AF1150" s="115"/>
      <c r="AG1150" s="56"/>
      <c r="AH1150" s="441"/>
      <c r="AI1150" s="216"/>
      <c r="AJ1150" s="115"/>
      <c r="AK1150" s="56"/>
      <c r="AL1150" s="441"/>
      <c r="AM1150" s="216"/>
      <c r="AN1150" s="115"/>
      <c r="AO1150" s="56"/>
      <c r="AP1150" s="441"/>
      <c r="AQ1150" s="216"/>
      <c r="AR1150" s="115"/>
      <c r="AS1150" s="56"/>
      <c r="AT1150" s="441"/>
      <c r="AU1150" s="216"/>
      <c r="AV1150" s="115"/>
      <c r="AW1150" s="440"/>
      <c r="AX1150" s="441"/>
      <c r="AY1150" s="216"/>
      <c r="AZ1150" s="115"/>
      <c r="BA1150" s="56"/>
      <c r="BB1150" s="441"/>
      <c r="BC1150" s="56"/>
      <c r="BD1150" s="440"/>
      <c r="BE1150" s="117"/>
      <c r="BF1150" s="440"/>
      <c r="BG1150" s="117"/>
      <c r="BH1150" s="440"/>
      <c r="BI1150" s="117"/>
      <c r="BJ1150" s="440"/>
      <c r="BK1150" s="117"/>
      <c r="BL1150" s="440"/>
      <c r="BM1150" s="185"/>
      <c r="BN1150" s="440"/>
    </row>
    <row r="1151" spans="1:69" s="409" customFormat="1" ht="12.75" customHeight="1" x14ac:dyDescent="0.2">
      <c r="A1151" s="177"/>
      <c r="B1151" s="180"/>
      <c r="C1151" s="577">
        <v>99990</v>
      </c>
      <c r="D1151" s="600" t="s">
        <v>251</v>
      </c>
      <c r="E1151" s="601"/>
      <c r="F1151" s="612"/>
      <c r="G1151" s="603"/>
      <c r="H1151" s="604"/>
      <c r="I1151" s="605"/>
      <c r="J1151" s="606"/>
      <c r="K1151" s="603"/>
      <c r="L1151" s="604"/>
      <c r="M1151" s="605"/>
      <c r="N1151" s="606"/>
      <c r="O1151" s="603"/>
      <c r="P1151" s="604"/>
      <c r="Q1151" s="605"/>
      <c r="R1151" s="606"/>
      <c r="S1151" s="603"/>
      <c r="T1151" s="604"/>
      <c r="U1151" s="605"/>
      <c r="V1151" s="606"/>
      <c r="W1151" s="603"/>
      <c r="X1151" s="604"/>
      <c r="Y1151" s="605"/>
      <c r="Z1151" s="606"/>
      <c r="AA1151" s="603"/>
      <c r="AB1151" s="604"/>
      <c r="AC1151" s="605"/>
      <c r="AD1151" s="606"/>
      <c r="AE1151" s="603"/>
      <c r="AF1151" s="604"/>
      <c r="AG1151" s="605"/>
      <c r="AH1151" s="606"/>
      <c r="AI1151" s="603"/>
      <c r="AJ1151" s="604"/>
      <c r="AK1151" s="605"/>
      <c r="AL1151" s="606"/>
      <c r="AM1151" s="603"/>
      <c r="AN1151" s="604"/>
      <c r="AO1151" s="605"/>
      <c r="AP1151" s="606"/>
      <c r="AQ1151" s="603"/>
      <c r="AR1151" s="604"/>
      <c r="AS1151" s="605"/>
      <c r="AT1151" s="606"/>
      <c r="AU1151" s="603"/>
      <c r="AV1151" s="604"/>
      <c r="AW1151" s="605"/>
      <c r="AX1151" s="606"/>
      <c r="AY1151" s="603"/>
      <c r="AZ1151" s="604"/>
      <c r="BA1151" s="605"/>
      <c r="BB1151" s="607"/>
      <c r="BC1151" s="34"/>
      <c r="BD1151" s="608"/>
      <c r="BE1151" s="608"/>
      <c r="BF1151" s="608"/>
      <c r="BG1151" s="608"/>
      <c r="BH1151" s="608"/>
      <c r="BI1151" s="608"/>
      <c r="BJ1151" s="608"/>
      <c r="BK1151" s="608"/>
      <c r="BL1151" s="608"/>
      <c r="BM1151" s="181"/>
      <c r="BN1151" s="608"/>
    </row>
    <row r="1152" spans="1:69" s="409" customFormat="1" ht="12.75" customHeight="1" x14ac:dyDescent="0.2">
      <c r="A1152" s="177"/>
      <c r="B1152" s="180"/>
      <c r="C1152" s="609"/>
      <c r="D1152" s="610"/>
      <c r="E1152" s="610"/>
      <c r="F1152" s="27"/>
      <c r="G1152" s="226"/>
      <c r="H1152" s="52"/>
      <c r="I1152" s="27"/>
      <c r="J1152" s="227"/>
      <c r="K1152" s="603"/>
      <c r="L1152" s="604"/>
      <c r="M1152" s="605"/>
      <c r="N1152" s="606"/>
      <c r="O1152" s="603"/>
      <c r="P1152" s="604"/>
      <c r="Q1152" s="605"/>
      <c r="R1152" s="606"/>
      <c r="S1152" s="603"/>
      <c r="T1152" s="604"/>
      <c r="U1152" s="605"/>
      <c r="V1152" s="606"/>
      <c r="W1152" s="603"/>
      <c r="X1152" s="604"/>
      <c r="Y1152" s="605"/>
      <c r="Z1152" s="606"/>
      <c r="AA1152" s="603"/>
      <c r="AB1152" s="604"/>
      <c r="AC1152" s="605"/>
      <c r="AD1152" s="606"/>
      <c r="AE1152" s="603"/>
      <c r="AF1152" s="604"/>
      <c r="AG1152" s="605"/>
      <c r="AH1152" s="606"/>
      <c r="AI1152" s="603"/>
      <c r="AJ1152" s="604"/>
      <c r="AK1152" s="605"/>
      <c r="AL1152" s="606"/>
      <c r="AM1152" s="603"/>
      <c r="AN1152" s="604"/>
      <c r="AO1152" s="605"/>
      <c r="AP1152" s="606"/>
      <c r="AQ1152" s="603"/>
      <c r="AR1152" s="604"/>
      <c r="AS1152" s="605"/>
      <c r="AT1152" s="606"/>
      <c r="AU1152" s="603"/>
      <c r="AV1152" s="604"/>
      <c r="AW1152" s="605"/>
      <c r="AX1152" s="606"/>
      <c r="AY1152" s="603"/>
      <c r="AZ1152" s="604"/>
      <c r="BA1152" s="605"/>
      <c r="BB1152" s="607"/>
      <c r="BC1152" s="34"/>
      <c r="BD1152" s="613"/>
      <c r="BE1152" s="608"/>
      <c r="BF1152" s="613"/>
      <c r="BG1152" s="608"/>
      <c r="BH1152" s="613"/>
      <c r="BI1152" s="608"/>
      <c r="BJ1152" s="613"/>
      <c r="BK1152" s="608"/>
      <c r="BL1152" s="613"/>
      <c r="BM1152" s="181"/>
      <c r="BN1152" s="613"/>
    </row>
    <row r="1153" spans="1:66" s="409" customFormat="1" ht="12.75" customHeight="1" x14ac:dyDescent="0.2">
      <c r="A1153" s="177"/>
      <c r="B1153" s="180"/>
      <c r="C1153" s="614">
        <f>'General Fund Budget Summary'!A248</f>
        <v>90000</v>
      </c>
      <c r="D1153" s="614"/>
      <c r="E1153" s="614" t="str">
        <f>'General Fund Budget Summary'!B248</f>
        <v>Captial - 7% Reserve</v>
      </c>
      <c r="F1153" s="616"/>
      <c r="G1153" s="617">
        <v>1</v>
      </c>
      <c r="H1153" s="105"/>
      <c r="I1153" s="618"/>
      <c r="J1153" s="619">
        <f>I1153*G1153</f>
        <v>0</v>
      </c>
      <c r="K1153" s="617"/>
      <c r="L1153" s="248">
        <f>H1153</f>
        <v>0</v>
      </c>
      <c r="M1153" s="410"/>
      <c r="N1153" s="212">
        <f>M1153*K1153</f>
        <v>0</v>
      </c>
      <c r="O1153" s="211"/>
      <c r="P1153" s="248">
        <f>L1153</f>
        <v>0</v>
      </c>
      <c r="Q1153" s="410"/>
      <c r="R1153" s="212">
        <f>Q1153*O1153</f>
        <v>0</v>
      </c>
      <c r="S1153" s="211"/>
      <c r="T1153" s="248">
        <f>P1153</f>
        <v>0</v>
      </c>
      <c r="U1153" s="410"/>
      <c r="V1153" s="212">
        <f>U1153*S1153</f>
        <v>0</v>
      </c>
      <c r="W1153" s="211"/>
      <c r="X1153" s="248"/>
      <c r="Y1153" s="410"/>
      <c r="Z1153" s="212">
        <f>Y1153*W1153</f>
        <v>0</v>
      </c>
      <c r="AA1153" s="211"/>
      <c r="AB1153" s="248">
        <f>X1153</f>
        <v>0</v>
      </c>
      <c r="AC1153" s="410"/>
      <c r="AD1153" s="212">
        <f>AC1153*AA1153</f>
        <v>0</v>
      </c>
      <c r="AE1153" s="211"/>
      <c r="AF1153" s="248">
        <f>AB1153</f>
        <v>0</v>
      </c>
      <c r="AG1153" s="410"/>
      <c r="AH1153" s="212">
        <f>AG1153*AE1153</f>
        <v>0</v>
      </c>
      <c r="AI1153" s="211"/>
      <c r="AJ1153" s="248">
        <f>AF1153</f>
        <v>0</v>
      </c>
      <c r="AK1153" s="410"/>
      <c r="AL1153" s="212">
        <f>AK1153*AI1153</f>
        <v>0</v>
      </c>
      <c r="AM1153" s="211"/>
      <c r="AN1153" s="248">
        <f>AJ1153</f>
        <v>0</v>
      </c>
      <c r="AO1153" s="410"/>
      <c r="AP1153" s="212">
        <f>AO1153*AM1153</f>
        <v>0</v>
      </c>
      <c r="AQ1153" s="211"/>
      <c r="AR1153" s="248">
        <f>AN1153</f>
        <v>0</v>
      </c>
      <c r="AS1153" s="410"/>
      <c r="AT1153" s="212">
        <f>AS1153*AQ1153</f>
        <v>0</v>
      </c>
      <c r="AU1153" s="211"/>
      <c r="AV1153" s="248">
        <f>AR1153</f>
        <v>0</v>
      </c>
      <c r="AW1153" s="410"/>
      <c r="AX1153" s="212">
        <f>AW1153*AU1153</f>
        <v>0</v>
      </c>
      <c r="AY1153" s="211"/>
      <c r="AZ1153" s="248">
        <f>AV1153</f>
        <v>0</v>
      </c>
      <c r="BA1153" s="618"/>
      <c r="BB1153" s="620">
        <f>BA1153*AY1153</f>
        <v>0</v>
      </c>
      <c r="BC1153" s="34"/>
      <c r="BD1153" s="621">
        <f>SUM(BB1153,AX1153,AT1153,AP1153,AL1153,AH1153,AD1153,Z1153,R1153,N1153,J1153)</f>
        <v>0</v>
      </c>
      <c r="BE1153" s="608"/>
      <c r="BF1153" s="621">
        <v>0</v>
      </c>
      <c r="BG1153" s="608"/>
      <c r="BH1153" s="621">
        <v>0</v>
      </c>
      <c r="BI1153" s="608"/>
      <c r="BJ1153" s="621">
        <v>0</v>
      </c>
      <c r="BK1153" s="608"/>
      <c r="BL1153" s="621">
        <v>0</v>
      </c>
      <c r="BM1153" s="181"/>
      <c r="BN1153" s="621"/>
    </row>
    <row r="1154" spans="1:66" s="409" customFormat="1" x14ac:dyDescent="0.2">
      <c r="A1154" s="177"/>
      <c r="B1154" s="180"/>
      <c r="C1154" s="41"/>
      <c r="D1154" s="42"/>
      <c r="E1154" s="461"/>
      <c r="F1154" s="616"/>
      <c r="G1154" s="617"/>
      <c r="H1154" s="591"/>
      <c r="I1154" s="618"/>
      <c r="J1154" s="619">
        <f>I1153*G1154</f>
        <v>0</v>
      </c>
      <c r="K1154" s="617"/>
      <c r="L1154" s="594">
        <f>H1154</f>
        <v>0</v>
      </c>
      <c r="M1154" s="592"/>
      <c r="N1154" s="593">
        <f>M1154*K1154</f>
        <v>0</v>
      </c>
      <c r="O1154" s="590"/>
      <c r="P1154" s="594">
        <f>L1154</f>
        <v>0</v>
      </c>
      <c r="Q1154" s="592"/>
      <c r="R1154" s="593">
        <f>Q1154*O1154</f>
        <v>0</v>
      </c>
      <c r="S1154" s="590"/>
      <c r="T1154" s="594">
        <f>P1154</f>
        <v>0</v>
      </c>
      <c r="U1154" s="592"/>
      <c r="V1154" s="593">
        <f>U1154*S1154</f>
        <v>0</v>
      </c>
      <c r="W1154" s="590"/>
      <c r="X1154" s="594"/>
      <c r="Y1154" s="592"/>
      <c r="Z1154" s="593">
        <f>Y1154*W1154</f>
        <v>0</v>
      </c>
      <c r="AA1154" s="590"/>
      <c r="AB1154" s="594">
        <f>X1154</f>
        <v>0</v>
      </c>
      <c r="AC1154" s="592"/>
      <c r="AD1154" s="593">
        <f>AC1154*AA1154</f>
        <v>0</v>
      </c>
      <c r="AE1154" s="590"/>
      <c r="AF1154" s="594">
        <f>AB1154</f>
        <v>0</v>
      </c>
      <c r="AG1154" s="592"/>
      <c r="AH1154" s="593">
        <f>AG1154*AE1154</f>
        <v>0</v>
      </c>
      <c r="AI1154" s="590"/>
      <c r="AJ1154" s="594">
        <f>AF1154</f>
        <v>0</v>
      </c>
      <c r="AK1154" s="592"/>
      <c r="AL1154" s="593">
        <f>AK1154*AI1154</f>
        <v>0</v>
      </c>
      <c r="AM1154" s="590"/>
      <c r="AN1154" s="594">
        <f>AJ1154</f>
        <v>0</v>
      </c>
      <c r="AO1154" s="592"/>
      <c r="AP1154" s="593">
        <f>AO1154*AM1154</f>
        <v>0</v>
      </c>
      <c r="AQ1154" s="590"/>
      <c r="AR1154" s="594">
        <f>AN1154</f>
        <v>0</v>
      </c>
      <c r="AS1154" s="592"/>
      <c r="AT1154" s="593">
        <f>AS1154*AQ1154</f>
        <v>0</v>
      </c>
      <c r="AU1154" s="590"/>
      <c r="AV1154" s="594">
        <f>AR1154</f>
        <v>0</v>
      </c>
      <c r="AW1154" s="592"/>
      <c r="AX1154" s="593">
        <f>AW1154*AU1154</f>
        <v>0</v>
      </c>
      <c r="AY1154" s="590"/>
      <c r="AZ1154" s="594">
        <f>AV1154</f>
        <v>0</v>
      </c>
      <c r="BA1154" s="618"/>
      <c r="BB1154" s="620">
        <f>BA1154*AY1154</f>
        <v>0</v>
      </c>
      <c r="BC1154" s="34"/>
      <c r="BD1154" s="622">
        <f>SUM(BB1154,AX1154,AT1154,AP1154,AL1154,AH1154,AD1154,Z1154,R1154,N1154,J1154)</f>
        <v>0</v>
      </c>
      <c r="BE1154" s="623"/>
      <c r="BF1154" s="622">
        <v>0</v>
      </c>
      <c r="BG1154" s="623"/>
      <c r="BH1154" s="622">
        <v>0</v>
      </c>
      <c r="BI1154" s="623"/>
      <c r="BJ1154" s="622">
        <v>0</v>
      </c>
      <c r="BK1154" s="623"/>
      <c r="BL1154" s="622">
        <v>0</v>
      </c>
      <c r="BM1154" s="181"/>
      <c r="BN1154" s="622"/>
    </row>
    <row r="1155" spans="1:66" s="409" customFormat="1" x14ac:dyDescent="0.2">
      <c r="A1155" s="177"/>
      <c r="B1155" s="180"/>
      <c r="C1155" s="41"/>
      <c r="D1155" s="42"/>
      <c r="E1155" s="42"/>
      <c r="F1155" s="616"/>
      <c r="G1155" s="617"/>
      <c r="H1155" s="106"/>
      <c r="I1155" s="618"/>
      <c r="J1155" s="619">
        <f>I1154*G1155</f>
        <v>0</v>
      </c>
      <c r="K1155" s="617"/>
      <c r="L1155" s="249">
        <f>H1155</f>
        <v>0</v>
      </c>
      <c r="M1155" s="411"/>
      <c r="N1155" s="214">
        <f>M1155*K1155</f>
        <v>0</v>
      </c>
      <c r="O1155" s="213"/>
      <c r="P1155" s="249">
        <f>L1155</f>
        <v>0</v>
      </c>
      <c r="Q1155" s="411"/>
      <c r="R1155" s="214">
        <f>Q1155*O1155</f>
        <v>0</v>
      </c>
      <c r="S1155" s="213"/>
      <c r="T1155" s="249">
        <f>P1155</f>
        <v>0</v>
      </c>
      <c r="U1155" s="411"/>
      <c r="V1155" s="214">
        <f>U1155*S1155</f>
        <v>0</v>
      </c>
      <c r="W1155" s="213"/>
      <c r="X1155" s="249"/>
      <c r="Y1155" s="411"/>
      <c r="Z1155" s="214">
        <f>Y1155*W1155</f>
        <v>0</v>
      </c>
      <c r="AA1155" s="213"/>
      <c r="AB1155" s="249">
        <f>X1155</f>
        <v>0</v>
      </c>
      <c r="AC1155" s="411"/>
      <c r="AD1155" s="214">
        <f>AC1155*AA1155</f>
        <v>0</v>
      </c>
      <c r="AE1155" s="213"/>
      <c r="AF1155" s="249">
        <f>AB1155</f>
        <v>0</v>
      </c>
      <c r="AG1155" s="411"/>
      <c r="AH1155" s="214">
        <f>AG1155*AE1155</f>
        <v>0</v>
      </c>
      <c r="AI1155" s="213"/>
      <c r="AJ1155" s="249">
        <f>AF1155</f>
        <v>0</v>
      </c>
      <c r="AK1155" s="411"/>
      <c r="AL1155" s="214">
        <f>AK1155*AI1155</f>
        <v>0</v>
      </c>
      <c r="AM1155" s="213"/>
      <c r="AN1155" s="249">
        <f>AJ1155</f>
        <v>0</v>
      </c>
      <c r="AO1155" s="411"/>
      <c r="AP1155" s="214">
        <f>AO1155*AM1155</f>
        <v>0</v>
      </c>
      <c r="AQ1155" s="213"/>
      <c r="AR1155" s="249">
        <f>AN1155</f>
        <v>0</v>
      </c>
      <c r="AS1155" s="411"/>
      <c r="AT1155" s="214">
        <f>AS1155*AQ1155</f>
        <v>0</v>
      </c>
      <c r="AU1155" s="213"/>
      <c r="AV1155" s="249">
        <f>AR1155</f>
        <v>0</v>
      </c>
      <c r="AW1155" s="411"/>
      <c r="AX1155" s="214">
        <f>AW1155*AU1155</f>
        <v>0</v>
      </c>
      <c r="AY1155" s="213"/>
      <c r="AZ1155" s="249">
        <f>AV1155</f>
        <v>0</v>
      </c>
      <c r="BA1155" s="618"/>
      <c r="BB1155" s="620">
        <f>BA1155*AY1155</f>
        <v>0</v>
      </c>
      <c r="BC1155" s="34"/>
      <c r="BD1155" s="622">
        <f>SUM(BB1155,AX1155,AT1155,AP1155,AL1155,AH1155,AD1155,Z1155,R1155,N1155,J1155)</f>
        <v>0</v>
      </c>
      <c r="BE1155" s="623"/>
      <c r="BF1155" s="622">
        <v>0</v>
      </c>
      <c r="BG1155" s="623"/>
      <c r="BH1155" s="622">
        <v>0</v>
      </c>
      <c r="BI1155" s="623"/>
      <c r="BJ1155" s="622">
        <v>0</v>
      </c>
      <c r="BK1155" s="623"/>
      <c r="BL1155" s="622">
        <v>0</v>
      </c>
      <c r="BM1155" s="181"/>
      <c r="BN1155" s="622"/>
    </row>
    <row r="1156" spans="1:66" s="409" customFormat="1" x14ac:dyDescent="0.2">
      <c r="A1156" s="177"/>
      <c r="B1156" s="180"/>
      <c r="C1156" s="41"/>
      <c r="D1156" s="42"/>
      <c r="E1156" s="42"/>
      <c r="F1156" s="616"/>
      <c r="G1156" s="617"/>
      <c r="H1156" s="106"/>
      <c r="I1156" s="618"/>
      <c r="J1156" s="619">
        <f>G1156*I1155</f>
        <v>0</v>
      </c>
      <c r="K1156" s="617"/>
      <c r="L1156" s="249">
        <f>H1156</f>
        <v>0</v>
      </c>
      <c r="M1156" s="411"/>
      <c r="N1156" s="214">
        <f>M1156*K1156</f>
        <v>0</v>
      </c>
      <c r="O1156" s="213"/>
      <c r="P1156" s="249">
        <f>L1156</f>
        <v>0</v>
      </c>
      <c r="Q1156" s="411"/>
      <c r="R1156" s="214">
        <f>Q1156*O1156</f>
        <v>0</v>
      </c>
      <c r="S1156" s="213"/>
      <c r="T1156" s="249">
        <f>P1156</f>
        <v>0</v>
      </c>
      <c r="U1156" s="411"/>
      <c r="V1156" s="214">
        <f>U1156*S1156</f>
        <v>0</v>
      </c>
      <c r="W1156" s="213"/>
      <c r="X1156" s="249"/>
      <c r="Y1156" s="411"/>
      <c r="Z1156" s="214">
        <f>Y1156*W1156</f>
        <v>0</v>
      </c>
      <c r="AA1156" s="213"/>
      <c r="AB1156" s="249">
        <f>X1156</f>
        <v>0</v>
      </c>
      <c r="AC1156" s="411"/>
      <c r="AD1156" s="214">
        <f>AC1156*AA1156</f>
        <v>0</v>
      </c>
      <c r="AE1156" s="213"/>
      <c r="AF1156" s="249">
        <f>AB1156</f>
        <v>0</v>
      </c>
      <c r="AG1156" s="411"/>
      <c r="AH1156" s="214">
        <f>AG1156*AE1156</f>
        <v>0</v>
      </c>
      <c r="AI1156" s="213"/>
      <c r="AJ1156" s="249">
        <f>AF1156</f>
        <v>0</v>
      </c>
      <c r="AK1156" s="411"/>
      <c r="AL1156" s="214">
        <f>AK1156*AI1156</f>
        <v>0</v>
      </c>
      <c r="AM1156" s="213"/>
      <c r="AN1156" s="249">
        <f>AJ1156</f>
        <v>0</v>
      </c>
      <c r="AO1156" s="411"/>
      <c r="AP1156" s="214">
        <f>AO1156*AM1156</f>
        <v>0</v>
      </c>
      <c r="AQ1156" s="213"/>
      <c r="AR1156" s="249">
        <f>AN1156</f>
        <v>0</v>
      </c>
      <c r="AS1156" s="411"/>
      <c r="AT1156" s="214">
        <f>AS1156*AQ1156</f>
        <v>0</v>
      </c>
      <c r="AU1156" s="213"/>
      <c r="AV1156" s="249">
        <f>AR1156</f>
        <v>0</v>
      </c>
      <c r="AW1156" s="411"/>
      <c r="AX1156" s="214">
        <f>AW1156*AU1156</f>
        <v>0</v>
      </c>
      <c r="AY1156" s="213"/>
      <c r="AZ1156" s="249">
        <f>AV1156</f>
        <v>0</v>
      </c>
      <c r="BA1156" s="618"/>
      <c r="BB1156" s="620">
        <f>AY1156*BA1156</f>
        <v>0</v>
      </c>
      <c r="BC1156" s="34"/>
      <c r="BD1156" s="622">
        <f>SUM(BB1156,AX1156,AT1156,AP1156,AL1156,AH1156,AD1156,Z1156,R1156,N1156,J1156)</f>
        <v>0</v>
      </c>
      <c r="BE1156" s="623"/>
      <c r="BF1156" s="622">
        <v>0</v>
      </c>
      <c r="BG1156" s="623"/>
      <c r="BH1156" s="622">
        <v>0</v>
      </c>
      <c r="BI1156" s="623"/>
      <c r="BJ1156" s="622">
        <v>0</v>
      </c>
      <c r="BK1156" s="623"/>
      <c r="BL1156" s="622">
        <v>0</v>
      </c>
      <c r="BM1156" s="181"/>
      <c r="BN1156" s="622"/>
    </row>
    <row r="1157" spans="1:66" s="409" customFormat="1" x14ac:dyDescent="0.2">
      <c r="A1157" s="177"/>
      <c r="B1157" s="180"/>
      <c r="C1157" s="48"/>
      <c r="D1157" s="43"/>
      <c r="E1157" s="43"/>
      <c r="F1157" s="624"/>
      <c r="G1157" s="581"/>
      <c r="H1157" s="582"/>
      <c r="I1157" s="104" t="s">
        <v>132</v>
      </c>
      <c r="J1157" s="634">
        <f>SUM(J1153:J1156)</f>
        <v>0</v>
      </c>
      <c r="K1157" s="581"/>
      <c r="L1157" s="582"/>
      <c r="M1157" s="104" t="s">
        <v>118</v>
      </c>
      <c r="N1157" s="619">
        <f>SUM(N1153:N1156)</f>
        <v>0</v>
      </c>
      <c r="O1157" s="581"/>
      <c r="P1157" s="582"/>
      <c r="Q1157" s="625" t="s">
        <v>119</v>
      </c>
      <c r="R1157" s="619">
        <f>SUM(R1153:R1156)</f>
        <v>0</v>
      </c>
      <c r="S1157" s="581"/>
      <c r="T1157" s="582"/>
      <c r="U1157" s="625" t="s">
        <v>120</v>
      </c>
      <c r="V1157" s="619">
        <f>SUM(V1153:V1156)</f>
        <v>0</v>
      </c>
      <c r="W1157" s="581"/>
      <c r="X1157" s="582"/>
      <c r="Y1157" s="625" t="s">
        <v>121</v>
      </c>
      <c r="Z1157" s="619">
        <f>SUM(Z1153:Z1156)</f>
        <v>0</v>
      </c>
      <c r="AA1157" s="581"/>
      <c r="AB1157" s="582"/>
      <c r="AC1157" s="625" t="s">
        <v>122</v>
      </c>
      <c r="AD1157" s="619">
        <f>SUM(AD1153:AD1156)</f>
        <v>0</v>
      </c>
      <c r="AE1157" s="581"/>
      <c r="AF1157" s="582"/>
      <c r="AG1157" s="625" t="s">
        <v>123</v>
      </c>
      <c r="AH1157" s="619">
        <f>SUM(AH1153:AH1156)</f>
        <v>0</v>
      </c>
      <c r="AI1157" s="581"/>
      <c r="AJ1157" s="582"/>
      <c r="AK1157" s="625" t="s">
        <v>124</v>
      </c>
      <c r="AL1157" s="619">
        <f>SUM(AL1153:AL1156)</f>
        <v>0</v>
      </c>
      <c r="AM1157" s="581"/>
      <c r="AN1157" s="582"/>
      <c r="AO1157" s="625" t="s">
        <v>125</v>
      </c>
      <c r="AP1157" s="619">
        <f>SUM(AP1153:AP1156)</f>
        <v>0</v>
      </c>
      <c r="AQ1157" s="581"/>
      <c r="AR1157" s="582"/>
      <c r="AS1157" s="625" t="s">
        <v>126</v>
      </c>
      <c r="AT1157" s="619">
        <f>SUM(AT1153:AT1156)</f>
        <v>0</v>
      </c>
      <c r="AU1157" s="581"/>
      <c r="AV1157" s="582"/>
      <c r="AW1157" s="625" t="s">
        <v>127</v>
      </c>
      <c r="AX1157" s="619">
        <f>SUM(AX1153:AX1156)</f>
        <v>0</v>
      </c>
      <c r="AY1157" s="581"/>
      <c r="AZ1157" s="582"/>
      <c r="BA1157" s="625" t="s">
        <v>128</v>
      </c>
      <c r="BB1157" s="620">
        <f>SUM(BB1153:BB1156)</f>
        <v>0</v>
      </c>
      <c r="BC1157" s="34"/>
      <c r="BD1157" s="57">
        <f>SUM(BD1153:BD1156)</f>
        <v>0</v>
      </c>
      <c r="BE1157" s="608"/>
      <c r="BF1157" s="626">
        <v>0</v>
      </c>
      <c r="BG1157" s="608"/>
      <c r="BH1157" s="626">
        <v>0</v>
      </c>
      <c r="BI1157" s="608"/>
      <c r="BJ1157" s="57">
        <v>0</v>
      </c>
      <c r="BK1157" s="608"/>
      <c r="BL1157" s="57">
        <v>0</v>
      </c>
      <c r="BM1157" s="181"/>
      <c r="BN1157" s="57">
        <f>SUM(BN1153:BN1156)</f>
        <v>0</v>
      </c>
    </row>
    <row r="1158" spans="1:66" s="27" customFormat="1" ht="5.0999999999999996" customHeight="1" x14ac:dyDescent="0.2">
      <c r="A1158" s="177"/>
      <c r="B1158" s="180"/>
      <c r="C1158" s="32"/>
      <c r="E1158" s="610"/>
      <c r="G1158" s="226"/>
      <c r="H1158" s="52"/>
      <c r="J1158" s="227"/>
      <c r="K1158" s="226"/>
      <c r="L1158" s="52"/>
      <c r="M1158" s="154"/>
      <c r="N1158" s="227"/>
      <c r="O1158" s="226"/>
      <c r="P1158" s="52"/>
      <c r="Q1158" s="154"/>
      <c r="R1158" s="227"/>
      <c r="S1158" s="226"/>
      <c r="T1158" s="52"/>
      <c r="U1158" s="154"/>
      <c r="V1158" s="227"/>
      <c r="W1158" s="226"/>
      <c r="X1158" s="52"/>
      <c r="Y1158" s="154"/>
      <c r="Z1158" s="227"/>
      <c r="AA1158" s="226"/>
      <c r="AB1158" s="52"/>
      <c r="AC1158" s="154"/>
      <c r="AD1158" s="227"/>
      <c r="AE1158" s="226"/>
      <c r="AF1158" s="52"/>
      <c r="AG1158" s="154"/>
      <c r="AH1158" s="227"/>
      <c r="AI1158" s="226"/>
      <c r="AJ1158" s="52"/>
      <c r="AK1158" s="154"/>
      <c r="AL1158" s="227"/>
      <c r="AM1158" s="226"/>
      <c r="AN1158" s="52"/>
      <c r="AO1158" s="154"/>
      <c r="AP1158" s="227"/>
      <c r="AQ1158" s="226"/>
      <c r="AR1158" s="52"/>
      <c r="AS1158" s="154"/>
      <c r="AT1158" s="227"/>
      <c r="AU1158" s="226"/>
      <c r="AV1158" s="52"/>
      <c r="AW1158" s="154"/>
      <c r="AX1158" s="227"/>
      <c r="AY1158" s="226"/>
      <c r="AZ1158" s="52"/>
      <c r="BA1158" s="154"/>
      <c r="BB1158" s="267"/>
      <c r="BC1158" s="34"/>
      <c r="BD1158" s="608"/>
      <c r="BE1158" s="608"/>
      <c r="BF1158" s="608"/>
      <c r="BG1158" s="608"/>
      <c r="BH1158" s="608"/>
      <c r="BI1158" s="608"/>
      <c r="BJ1158" s="608"/>
      <c r="BK1158" s="608"/>
      <c r="BL1158" s="608"/>
      <c r="BM1158" s="181"/>
      <c r="BN1158" s="608"/>
    </row>
    <row r="1159" spans="1:66" s="409" customFormat="1" x14ac:dyDescent="0.2">
      <c r="A1159" s="177"/>
      <c r="B1159" s="180"/>
      <c r="C1159" s="614">
        <f>'General Fund Budget Summary'!A249</f>
        <v>0</v>
      </c>
      <c r="D1159" s="614"/>
      <c r="E1159" s="614" t="str">
        <f>'General Fund Budget Summary'!B249</f>
        <v>Captial - Vehicle Escrow</v>
      </c>
      <c r="F1159" s="616"/>
      <c r="G1159" s="617">
        <v>1</v>
      </c>
      <c r="H1159" s="105"/>
      <c r="I1159" s="618"/>
      <c r="J1159" s="619">
        <f>I1159*G1159</f>
        <v>0</v>
      </c>
      <c r="K1159" s="617"/>
      <c r="L1159" s="248">
        <f>H1159</f>
        <v>0</v>
      </c>
      <c r="M1159" s="410"/>
      <c r="N1159" s="212">
        <f>M1159*K1159</f>
        <v>0</v>
      </c>
      <c r="O1159" s="211"/>
      <c r="P1159" s="248">
        <f>L1159</f>
        <v>0</v>
      </c>
      <c r="Q1159" s="410"/>
      <c r="R1159" s="212">
        <f>Q1159*O1159</f>
        <v>0</v>
      </c>
      <c r="S1159" s="211"/>
      <c r="T1159" s="248">
        <f>P1159</f>
        <v>0</v>
      </c>
      <c r="U1159" s="410"/>
      <c r="V1159" s="212">
        <f>U1159*S1159</f>
        <v>0</v>
      </c>
      <c r="W1159" s="211"/>
      <c r="X1159" s="248"/>
      <c r="Y1159" s="410"/>
      <c r="Z1159" s="212">
        <f>Y1159*W1159</f>
        <v>0</v>
      </c>
      <c r="AA1159" s="211"/>
      <c r="AB1159" s="248">
        <f>X1159</f>
        <v>0</v>
      </c>
      <c r="AC1159" s="410"/>
      <c r="AD1159" s="212">
        <f>AC1159*AA1159</f>
        <v>0</v>
      </c>
      <c r="AE1159" s="211"/>
      <c r="AF1159" s="248">
        <f>AB1159</f>
        <v>0</v>
      </c>
      <c r="AG1159" s="410"/>
      <c r="AH1159" s="212">
        <f>AG1159*AE1159</f>
        <v>0</v>
      </c>
      <c r="AI1159" s="211"/>
      <c r="AJ1159" s="248">
        <f>AF1159</f>
        <v>0</v>
      </c>
      <c r="AK1159" s="410"/>
      <c r="AL1159" s="212">
        <f>AK1159*AI1159</f>
        <v>0</v>
      </c>
      <c r="AM1159" s="211"/>
      <c r="AN1159" s="248">
        <f>AJ1159</f>
        <v>0</v>
      </c>
      <c r="AO1159" s="410"/>
      <c r="AP1159" s="212">
        <f>AO1159*AM1159</f>
        <v>0</v>
      </c>
      <c r="AQ1159" s="211"/>
      <c r="AR1159" s="248">
        <f>AN1159</f>
        <v>0</v>
      </c>
      <c r="AS1159" s="410"/>
      <c r="AT1159" s="212">
        <f>AS1159*AQ1159</f>
        <v>0</v>
      </c>
      <c r="AU1159" s="211"/>
      <c r="AV1159" s="248">
        <f>AR1159</f>
        <v>0</v>
      </c>
      <c r="AW1159" s="410"/>
      <c r="AX1159" s="212">
        <f>AW1159*AU1159</f>
        <v>0</v>
      </c>
      <c r="AY1159" s="211"/>
      <c r="AZ1159" s="248">
        <f>AV1159</f>
        <v>0</v>
      </c>
      <c r="BA1159" s="618"/>
      <c r="BB1159" s="620">
        <f>BA1159*AY1159</f>
        <v>0</v>
      </c>
      <c r="BC1159" s="34"/>
      <c r="BD1159" s="621">
        <f>SUM(BB1159,AX1159,AT1159,AP1159,AL1159,AH1159,AD1159,Z1159,R1159,N1159,J1159)</f>
        <v>0</v>
      </c>
      <c r="BE1159" s="608"/>
      <c r="BF1159" s="621">
        <v>0</v>
      </c>
      <c r="BG1159" s="608"/>
      <c r="BH1159" s="621">
        <v>0</v>
      </c>
      <c r="BI1159" s="608"/>
      <c r="BJ1159" s="621">
        <v>0</v>
      </c>
      <c r="BK1159" s="608"/>
      <c r="BL1159" s="621">
        <v>0</v>
      </c>
      <c r="BM1159" s="181"/>
      <c r="BN1159" s="621"/>
    </row>
    <row r="1160" spans="1:66" s="409" customFormat="1" x14ac:dyDescent="0.2">
      <c r="A1160" s="177"/>
      <c r="B1160" s="180"/>
      <c r="C1160" s="41"/>
      <c r="D1160" s="42"/>
      <c r="E1160" s="461"/>
      <c r="F1160" s="616"/>
      <c r="G1160" s="617"/>
      <c r="H1160" s="591"/>
      <c r="I1160" s="618"/>
      <c r="J1160" s="619">
        <f>I1159*G1160</f>
        <v>0</v>
      </c>
      <c r="K1160" s="617"/>
      <c r="L1160" s="594">
        <f>H1160</f>
        <v>0</v>
      </c>
      <c r="M1160" s="592"/>
      <c r="N1160" s="593">
        <f>M1160*K1160</f>
        <v>0</v>
      </c>
      <c r="O1160" s="590"/>
      <c r="P1160" s="594">
        <f>L1160</f>
        <v>0</v>
      </c>
      <c r="Q1160" s="592"/>
      <c r="R1160" s="593">
        <f>Q1160*O1160</f>
        <v>0</v>
      </c>
      <c r="S1160" s="590"/>
      <c r="T1160" s="594">
        <f>P1160</f>
        <v>0</v>
      </c>
      <c r="U1160" s="592"/>
      <c r="V1160" s="593">
        <f>U1160*S1160</f>
        <v>0</v>
      </c>
      <c r="W1160" s="590"/>
      <c r="X1160" s="594"/>
      <c r="Y1160" s="592"/>
      <c r="Z1160" s="593">
        <f>Y1160*W1160</f>
        <v>0</v>
      </c>
      <c r="AA1160" s="590"/>
      <c r="AB1160" s="594">
        <f>X1160</f>
        <v>0</v>
      </c>
      <c r="AC1160" s="592"/>
      <c r="AD1160" s="593">
        <f>AC1160*AA1160</f>
        <v>0</v>
      </c>
      <c r="AE1160" s="590"/>
      <c r="AF1160" s="594">
        <f>AB1160</f>
        <v>0</v>
      </c>
      <c r="AG1160" s="592"/>
      <c r="AH1160" s="593">
        <f>AG1160*AE1160</f>
        <v>0</v>
      </c>
      <c r="AI1160" s="590"/>
      <c r="AJ1160" s="594">
        <f>AF1160</f>
        <v>0</v>
      </c>
      <c r="AK1160" s="592"/>
      <c r="AL1160" s="593">
        <f>AK1160*AI1160</f>
        <v>0</v>
      </c>
      <c r="AM1160" s="590"/>
      <c r="AN1160" s="594">
        <f>AJ1160</f>
        <v>0</v>
      </c>
      <c r="AO1160" s="592"/>
      <c r="AP1160" s="593">
        <f>AO1160*AM1160</f>
        <v>0</v>
      </c>
      <c r="AQ1160" s="590"/>
      <c r="AR1160" s="594">
        <f>AN1160</f>
        <v>0</v>
      </c>
      <c r="AS1160" s="592"/>
      <c r="AT1160" s="593">
        <f>AS1160*AQ1160</f>
        <v>0</v>
      </c>
      <c r="AU1160" s="590"/>
      <c r="AV1160" s="594">
        <f>AR1160</f>
        <v>0</v>
      </c>
      <c r="AW1160" s="592"/>
      <c r="AX1160" s="593">
        <f>AW1160*AU1160</f>
        <v>0</v>
      </c>
      <c r="AY1160" s="590"/>
      <c r="AZ1160" s="594">
        <f>AV1160</f>
        <v>0</v>
      </c>
      <c r="BA1160" s="618"/>
      <c r="BB1160" s="620">
        <f>BA1160*AY1160</f>
        <v>0</v>
      </c>
      <c r="BC1160" s="34"/>
      <c r="BD1160" s="622">
        <f>SUM(BB1160,AX1160,AT1160,AP1160,AL1160,AH1160,AD1160,Z1160,R1160,N1160,J1160)</f>
        <v>0</v>
      </c>
      <c r="BE1160" s="623"/>
      <c r="BF1160" s="622">
        <v>0</v>
      </c>
      <c r="BG1160" s="623"/>
      <c r="BH1160" s="622">
        <v>0</v>
      </c>
      <c r="BI1160" s="623"/>
      <c r="BJ1160" s="622">
        <v>0</v>
      </c>
      <c r="BK1160" s="623"/>
      <c r="BL1160" s="622">
        <v>0</v>
      </c>
      <c r="BM1160" s="181"/>
      <c r="BN1160" s="622"/>
    </row>
    <row r="1161" spans="1:66" s="409" customFormat="1" x14ac:dyDescent="0.2">
      <c r="A1161" s="177"/>
      <c r="B1161" s="180"/>
      <c r="C1161" s="41"/>
      <c r="D1161" s="42"/>
      <c r="E1161" s="42"/>
      <c r="F1161" s="616"/>
      <c r="G1161" s="617"/>
      <c r="H1161" s="106"/>
      <c r="I1161" s="618"/>
      <c r="J1161" s="619">
        <f>I1160*G1161</f>
        <v>0</v>
      </c>
      <c r="K1161" s="617"/>
      <c r="L1161" s="249">
        <f>H1161</f>
        <v>0</v>
      </c>
      <c r="M1161" s="411"/>
      <c r="N1161" s="214">
        <f>M1161*K1161</f>
        <v>0</v>
      </c>
      <c r="O1161" s="213"/>
      <c r="P1161" s="249">
        <f>L1161</f>
        <v>0</v>
      </c>
      <c r="Q1161" s="411"/>
      <c r="R1161" s="214">
        <f>Q1161*O1161</f>
        <v>0</v>
      </c>
      <c r="S1161" s="213"/>
      <c r="T1161" s="249">
        <f>P1161</f>
        <v>0</v>
      </c>
      <c r="U1161" s="411"/>
      <c r="V1161" s="214">
        <f>U1161*S1161</f>
        <v>0</v>
      </c>
      <c r="W1161" s="213"/>
      <c r="X1161" s="249"/>
      <c r="Y1161" s="411"/>
      <c r="Z1161" s="214">
        <f>Y1161*W1161</f>
        <v>0</v>
      </c>
      <c r="AA1161" s="213"/>
      <c r="AB1161" s="249">
        <f>X1161</f>
        <v>0</v>
      </c>
      <c r="AC1161" s="411"/>
      <c r="AD1161" s="214">
        <f>AC1161*AA1161</f>
        <v>0</v>
      </c>
      <c r="AE1161" s="213"/>
      <c r="AF1161" s="249">
        <f>AB1161</f>
        <v>0</v>
      </c>
      <c r="AG1161" s="411"/>
      <c r="AH1161" s="214">
        <f>AG1161*AE1161</f>
        <v>0</v>
      </c>
      <c r="AI1161" s="213"/>
      <c r="AJ1161" s="249">
        <f>AF1161</f>
        <v>0</v>
      </c>
      <c r="AK1161" s="411"/>
      <c r="AL1161" s="214">
        <f>AK1161*AI1161</f>
        <v>0</v>
      </c>
      <c r="AM1161" s="213"/>
      <c r="AN1161" s="249">
        <f>AJ1161</f>
        <v>0</v>
      </c>
      <c r="AO1161" s="411"/>
      <c r="AP1161" s="214">
        <f>AO1161*AM1161</f>
        <v>0</v>
      </c>
      <c r="AQ1161" s="213"/>
      <c r="AR1161" s="249">
        <f>AN1161</f>
        <v>0</v>
      </c>
      <c r="AS1161" s="411"/>
      <c r="AT1161" s="214">
        <f>AS1161*AQ1161</f>
        <v>0</v>
      </c>
      <c r="AU1161" s="213"/>
      <c r="AV1161" s="249">
        <f>AR1161</f>
        <v>0</v>
      </c>
      <c r="AW1161" s="411"/>
      <c r="AX1161" s="214">
        <f>AW1161*AU1161</f>
        <v>0</v>
      </c>
      <c r="AY1161" s="213"/>
      <c r="AZ1161" s="249">
        <f>AV1161</f>
        <v>0</v>
      </c>
      <c r="BA1161" s="618"/>
      <c r="BB1161" s="620">
        <f>BA1161*AY1161</f>
        <v>0</v>
      </c>
      <c r="BC1161" s="34"/>
      <c r="BD1161" s="622">
        <f>SUM(BB1161,AX1161,AT1161,AP1161,AL1161,AH1161,AD1161,Z1161,R1161,N1161,J1161)</f>
        <v>0</v>
      </c>
      <c r="BE1161" s="623"/>
      <c r="BF1161" s="622">
        <v>0</v>
      </c>
      <c r="BG1161" s="623"/>
      <c r="BH1161" s="622">
        <v>0</v>
      </c>
      <c r="BI1161" s="623"/>
      <c r="BJ1161" s="622">
        <v>0</v>
      </c>
      <c r="BK1161" s="623"/>
      <c r="BL1161" s="622">
        <v>0</v>
      </c>
      <c r="BM1161" s="181"/>
      <c r="BN1161" s="622"/>
    </row>
    <row r="1162" spans="1:66" s="409" customFormat="1" x14ac:dyDescent="0.2">
      <c r="A1162" s="177"/>
      <c r="B1162" s="180"/>
      <c r="C1162" s="41"/>
      <c r="D1162" s="42"/>
      <c r="E1162" s="42"/>
      <c r="F1162" s="616"/>
      <c r="G1162" s="617"/>
      <c r="H1162" s="106"/>
      <c r="I1162" s="618"/>
      <c r="J1162" s="619">
        <f>G1162*I1161</f>
        <v>0</v>
      </c>
      <c r="K1162" s="617"/>
      <c r="L1162" s="249">
        <f>H1162</f>
        <v>0</v>
      </c>
      <c r="M1162" s="411"/>
      <c r="N1162" s="214">
        <f>M1162*K1162</f>
        <v>0</v>
      </c>
      <c r="O1162" s="213"/>
      <c r="P1162" s="249">
        <f>L1162</f>
        <v>0</v>
      </c>
      <c r="Q1162" s="411"/>
      <c r="R1162" s="214">
        <f>Q1162*O1162</f>
        <v>0</v>
      </c>
      <c r="S1162" s="213"/>
      <c r="T1162" s="249">
        <f>P1162</f>
        <v>0</v>
      </c>
      <c r="U1162" s="411"/>
      <c r="V1162" s="214">
        <f>U1162*S1162</f>
        <v>0</v>
      </c>
      <c r="W1162" s="213"/>
      <c r="X1162" s="249"/>
      <c r="Y1162" s="411"/>
      <c r="Z1162" s="214">
        <f>Y1162*W1162</f>
        <v>0</v>
      </c>
      <c r="AA1162" s="213"/>
      <c r="AB1162" s="249">
        <f>X1162</f>
        <v>0</v>
      </c>
      <c r="AC1162" s="411"/>
      <c r="AD1162" s="214">
        <f>AC1162*AA1162</f>
        <v>0</v>
      </c>
      <c r="AE1162" s="213"/>
      <c r="AF1162" s="249">
        <f>AB1162</f>
        <v>0</v>
      </c>
      <c r="AG1162" s="411"/>
      <c r="AH1162" s="214">
        <f>AG1162*AE1162</f>
        <v>0</v>
      </c>
      <c r="AI1162" s="213"/>
      <c r="AJ1162" s="249">
        <f>AF1162</f>
        <v>0</v>
      </c>
      <c r="AK1162" s="411"/>
      <c r="AL1162" s="214">
        <f>AK1162*AI1162</f>
        <v>0</v>
      </c>
      <c r="AM1162" s="213"/>
      <c r="AN1162" s="249">
        <f>AJ1162</f>
        <v>0</v>
      </c>
      <c r="AO1162" s="411"/>
      <c r="AP1162" s="214">
        <f>AO1162*AM1162</f>
        <v>0</v>
      </c>
      <c r="AQ1162" s="213"/>
      <c r="AR1162" s="249">
        <f>AN1162</f>
        <v>0</v>
      </c>
      <c r="AS1162" s="411"/>
      <c r="AT1162" s="214">
        <f>AS1162*AQ1162</f>
        <v>0</v>
      </c>
      <c r="AU1162" s="213"/>
      <c r="AV1162" s="249">
        <f>AR1162</f>
        <v>0</v>
      </c>
      <c r="AW1162" s="411"/>
      <c r="AX1162" s="214">
        <f>AW1162*AU1162</f>
        <v>0</v>
      </c>
      <c r="AY1162" s="213"/>
      <c r="AZ1162" s="249">
        <f>AV1162</f>
        <v>0</v>
      </c>
      <c r="BA1162" s="618"/>
      <c r="BB1162" s="620">
        <f>AY1162*BA1162</f>
        <v>0</v>
      </c>
      <c r="BC1162" s="34"/>
      <c r="BD1162" s="622">
        <f>SUM(BB1162,AX1162,AT1162,AP1162,AL1162,AH1162,AD1162,Z1162,R1162,N1162,J1162)</f>
        <v>0</v>
      </c>
      <c r="BE1162" s="623"/>
      <c r="BF1162" s="622">
        <v>0</v>
      </c>
      <c r="BG1162" s="623"/>
      <c r="BH1162" s="622">
        <v>0</v>
      </c>
      <c r="BI1162" s="623"/>
      <c r="BJ1162" s="622">
        <v>0</v>
      </c>
      <c r="BK1162" s="623"/>
      <c r="BL1162" s="622">
        <v>0</v>
      </c>
      <c r="BM1162" s="181"/>
      <c r="BN1162" s="622"/>
    </row>
    <row r="1163" spans="1:66" s="409" customFormat="1" x14ac:dyDescent="0.2">
      <c r="A1163" s="177"/>
      <c r="B1163" s="180"/>
      <c r="C1163" s="48"/>
      <c r="D1163" s="43"/>
      <c r="E1163" s="43"/>
      <c r="F1163" s="624"/>
      <c r="G1163" s="581"/>
      <c r="H1163" s="582"/>
      <c r="I1163" s="104" t="s">
        <v>132</v>
      </c>
      <c r="J1163" s="634">
        <f>SUM(J1159:J1162)</f>
        <v>0</v>
      </c>
      <c r="K1163" s="581"/>
      <c r="L1163" s="582"/>
      <c r="M1163" s="104" t="s">
        <v>118</v>
      </c>
      <c r="N1163" s="619">
        <f>SUM(N1159:N1162)</f>
        <v>0</v>
      </c>
      <c r="O1163" s="581"/>
      <c r="P1163" s="582"/>
      <c r="Q1163" s="625" t="s">
        <v>119</v>
      </c>
      <c r="R1163" s="619">
        <f>SUM(R1159:R1162)</f>
        <v>0</v>
      </c>
      <c r="S1163" s="581"/>
      <c r="T1163" s="582"/>
      <c r="U1163" s="625" t="s">
        <v>120</v>
      </c>
      <c r="V1163" s="619">
        <f>SUM(V1159:V1162)</f>
        <v>0</v>
      </c>
      <c r="W1163" s="581"/>
      <c r="X1163" s="582"/>
      <c r="Y1163" s="625" t="s">
        <v>121</v>
      </c>
      <c r="Z1163" s="619">
        <f>SUM(Z1159:Z1162)</f>
        <v>0</v>
      </c>
      <c r="AA1163" s="581"/>
      <c r="AB1163" s="582"/>
      <c r="AC1163" s="625" t="s">
        <v>122</v>
      </c>
      <c r="AD1163" s="619">
        <f>SUM(AD1159:AD1162)</f>
        <v>0</v>
      </c>
      <c r="AE1163" s="581"/>
      <c r="AF1163" s="582"/>
      <c r="AG1163" s="625" t="s">
        <v>123</v>
      </c>
      <c r="AH1163" s="619">
        <f>SUM(AH1159:AH1162)</f>
        <v>0</v>
      </c>
      <c r="AI1163" s="581"/>
      <c r="AJ1163" s="582"/>
      <c r="AK1163" s="625" t="s">
        <v>124</v>
      </c>
      <c r="AL1163" s="619">
        <f>SUM(AL1159:AL1162)</f>
        <v>0</v>
      </c>
      <c r="AM1163" s="581"/>
      <c r="AN1163" s="582"/>
      <c r="AO1163" s="625" t="s">
        <v>125</v>
      </c>
      <c r="AP1163" s="619">
        <f>SUM(AP1159:AP1162)</f>
        <v>0</v>
      </c>
      <c r="AQ1163" s="581"/>
      <c r="AR1163" s="582"/>
      <c r="AS1163" s="625" t="s">
        <v>126</v>
      </c>
      <c r="AT1163" s="619">
        <f>SUM(AT1159:AT1162)</f>
        <v>0</v>
      </c>
      <c r="AU1163" s="581"/>
      <c r="AV1163" s="582"/>
      <c r="AW1163" s="625" t="s">
        <v>127</v>
      </c>
      <c r="AX1163" s="619">
        <f>SUM(AX1159:AX1162)</f>
        <v>0</v>
      </c>
      <c r="AY1163" s="581"/>
      <c r="AZ1163" s="582"/>
      <c r="BA1163" s="625" t="s">
        <v>128</v>
      </c>
      <c r="BB1163" s="620">
        <f>SUM(BB1159:BB1162)</f>
        <v>0</v>
      </c>
      <c r="BC1163" s="34"/>
      <c r="BD1163" s="57">
        <f>SUM(BD1159:BD1162)</f>
        <v>0</v>
      </c>
      <c r="BE1163" s="608"/>
      <c r="BF1163" s="626">
        <v>0</v>
      </c>
      <c r="BG1163" s="608"/>
      <c r="BH1163" s="626">
        <v>0</v>
      </c>
      <c r="BI1163" s="608"/>
      <c r="BJ1163" s="57">
        <v>0</v>
      </c>
      <c r="BK1163" s="608"/>
      <c r="BL1163" s="57">
        <v>0</v>
      </c>
      <c r="BM1163" s="181"/>
      <c r="BN1163" s="57">
        <f>SUM(BN1159:BN1162)</f>
        <v>0</v>
      </c>
    </row>
    <row r="1164" spans="1:66" s="27" customFormat="1" ht="5.0999999999999996" customHeight="1" x14ac:dyDescent="0.2">
      <c r="A1164" s="177"/>
      <c r="B1164" s="180"/>
      <c r="C1164" s="32"/>
      <c r="F1164" s="35"/>
      <c r="G1164" s="226"/>
      <c r="H1164" s="52"/>
      <c r="I1164" s="37"/>
      <c r="J1164" s="227"/>
      <c r="K1164" s="226"/>
      <c r="L1164" s="52"/>
      <c r="M1164" s="154"/>
      <c r="N1164" s="227"/>
      <c r="O1164" s="226"/>
      <c r="P1164" s="52"/>
      <c r="Q1164" s="154"/>
      <c r="R1164" s="227"/>
      <c r="S1164" s="226"/>
      <c r="T1164" s="52"/>
      <c r="U1164" s="154"/>
      <c r="V1164" s="227"/>
      <c r="W1164" s="226"/>
      <c r="X1164" s="52"/>
      <c r="Y1164" s="154"/>
      <c r="Z1164" s="227"/>
      <c r="AA1164" s="226"/>
      <c r="AB1164" s="52"/>
      <c r="AC1164" s="154"/>
      <c r="AD1164" s="227"/>
      <c r="AE1164" s="226"/>
      <c r="AF1164" s="52"/>
      <c r="AG1164" s="154"/>
      <c r="AH1164" s="227"/>
      <c r="AI1164" s="226"/>
      <c r="AJ1164" s="52"/>
      <c r="AK1164" s="154"/>
      <c r="AL1164" s="227"/>
      <c r="AM1164" s="226"/>
      <c r="AN1164" s="52"/>
      <c r="AO1164" s="154"/>
      <c r="AP1164" s="227"/>
      <c r="AQ1164" s="226"/>
      <c r="AR1164" s="52"/>
      <c r="AS1164" s="154"/>
      <c r="AT1164" s="227"/>
      <c r="AU1164" s="226"/>
      <c r="AV1164" s="52"/>
      <c r="AW1164" s="154"/>
      <c r="AX1164" s="227"/>
      <c r="AY1164" s="226"/>
      <c r="AZ1164" s="52"/>
      <c r="BA1164" s="154"/>
      <c r="BB1164" s="267"/>
      <c r="BC1164" s="34"/>
      <c r="BD1164" s="608"/>
      <c r="BE1164" s="608"/>
      <c r="BF1164" s="608"/>
      <c r="BG1164" s="608"/>
      <c r="BH1164" s="608"/>
      <c r="BI1164" s="608"/>
      <c r="BJ1164" s="608"/>
      <c r="BK1164" s="608"/>
      <c r="BL1164" s="608"/>
      <c r="BM1164" s="181"/>
      <c r="BN1164" s="608"/>
    </row>
    <row r="1165" spans="1:66" s="15" customFormat="1" ht="5.0999999999999996" customHeight="1" x14ac:dyDescent="0.2">
      <c r="A1165" s="178"/>
      <c r="B1165" s="182"/>
      <c r="C1165" s="36"/>
      <c r="D1165" s="35"/>
      <c r="E1165" s="35"/>
      <c r="G1165" s="205"/>
      <c r="H1165" s="45"/>
      <c r="I1165" s="56"/>
      <c r="J1165" s="206"/>
      <c r="K1165" s="205"/>
      <c r="L1165" s="45"/>
      <c r="M1165" s="37"/>
      <c r="N1165" s="206"/>
      <c r="O1165" s="205"/>
      <c r="P1165" s="45"/>
      <c r="Q1165" s="37"/>
      <c r="R1165" s="206"/>
      <c r="S1165" s="205"/>
      <c r="T1165" s="45"/>
      <c r="U1165" s="37"/>
      <c r="V1165" s="206"/>
      <c r="W1165" s="205"/>
      <c r="X1165" s="45"/>
      <c r="Y1165" s="37"/>
      <c r="Z1165" s="206"/>
      <c r="AA1165" s="205"/>
      <c r="AB1165" s="45"/>
      <c r="AC1165" s="37"/>
      <c r="AD1165" s="206"/>
      <c r="AE1165" s="205"/>
      <c r="AF1165" s="45"/>
      <c r="AG1165" s="37"/>
      <c r="AH1165" s="206"/>
      <c r="AI1165" s="205"/>
      <c r="AJ1165" s="45"/>
      <c r="AK1165" s="37"/>
      <c r="AL1165" s="206"/>
      <c r="AM1165" s="205"/>
      <c r="AN1165" s="45"/>
      <c r="AO1165" s="37"/>
      <c r="AP1165" s="206"/>
      <c r="AQ1165" s="205"/>
      <c r="AR1165" s="45"/>
      <c r="AS1165" s="37"/>
      <c r="AT1165" s="206"/>
      <c r="AU1165" s="205"/>
      <c r="AV1165" s="45"/>
      <c r="AW1165" s="37"/>
      <c r="AX1165" s="206"/>
      <c r="AY1165" s="205"/>
      <c r="AZ1165" s="45"/>
      <c r="BA1165" s="37"/>
      <c r="BB1165" s="257"/>
      <c r="BC1165" s="37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83"/>
      <c r="BN1165" s="13"/>
    </row>
    <row r="1166" spans="1:66" s="116" customFormat="1" ht="15" x14ac:dyDescent="0.25">
      <c r="A1166" s="178"/>
      <c r="B1166" s="184"/>
      <c r="C1166" s="113"/>
      <c r="D1166" s="114"/>
      <c r="E1166" s="114"/>
      <c r="F1166" s="238" t="s">
        <v>168</v>
      </c>
      <c r="G1166" s="216"/>
      <c r="H1166" s="56"/>
      <c r="I1166" s="56"/>
      <c r="J1166" s="441">
        <f>SUM(J1163,J1157)</f>
        <v>0</v>
      </c>
      <c r="K1166" s="216"/>
      <c r="L1166" s="115"/>
      <c r="M1166" s="56"/>
      <c r="N1166" s="441">
        <f>SUM(N1163,N1157)</f>
        <v>0</v>
      </c>
      <c r="O1166" s="216"/>
      <c r="P1166" s="115"/>
      <c r="Q1166" s="56"/>
      <c r="R1166" s="441">
        <f>SUM(R1163,R1157)</f>
        <v>0</v>
      </c>
      <c r="S1166" s="216"/>
      <c r="T1166" s="115"/>
      <c r="U1166" s="56"/>
      <c r="V1166" s="441">
        <f>SUM(V1163,V1157)</f>
        <v>0</v>
      </c>
      <c r="W1166" s="216"/>
      <c r="X1166" s="115"/>
      <c r="Y1166" s="56"/>
      <c r="Z1166" s="441">
        <f>SUM(Z1163,Z1157)</f>
        <v>0</v>
      </c>
      <c r="AA1166" s="216"/>
      <c r="AB1166" s="115"/>
      <c r="AC1166" s="56"/>
      <c r="AD1166" s="441">
        <f>SUM(AD1163,AD1157)</f>
        <v>0</v>
      </c>
      <c r="AE1166" s="216"/>
      <c r="AF1166" s="115"/>
      <c r="AG1166" s="56"/>
      <c r="AH1166" s="441">
        <f>SUM(AH1163,AH1157)</f>
        <v>0</v>
      </c>
      <c r="AI1166" s="216"/>
      <c r="AJ1166" s="115"/>
      <c r="AK1166" s="56"/>
      <c r="AL1166" s="441">
        <f>SUM(AL1163,AL1157)</f>
        <v>0</v>
      </c>
      <c r="AM1166" s="216"/>
      <c r="AN1166" s="115"/>
      <c r="AO1166" s="56"/>
      <c r="AP1166" s="441">
        <f>SUM(AP1163,AP1157)</f>
        <v>0</v>
      </c>
      <c r="AQ1166" s="216"/>
      <c r="AR1166" s="115"/>
      <c r="AS1166" s="56"/>
      <c r="AT1166" s="441">
        <f>SUM(AT1163,AT1157)</f>
        <v>0</v>
      </c>
      <c r="AU1166" s="216"/>
      <c r="AV1166" s="115"/>
      <c r="AW1166" s="441"/>
      <c r="AX1166" s="441">
        <f>SUM(AX1163,AX1157)</f>
        <v>0</v>
      </c>
      <c r="AY1166" s="216"/>
      <c r="AZ1166" s="115"/>
      <c r="BA1166" s="56"/>
      <c r="BB1166" s="441">
        <f>SUM(BB1163,BB1157)</f>
        <v>0</v>
      </c>
      <c r="BC1166" s="56"/>
      <c r="BD1166" s="440">
        <f>SUM(BD1163,BD1157)</f>
        <v>0</v>
      </c>
      <c r="BE1166" s="440"/>
      <c r="BF1166" s="440">
        <v>0</v>
      </c>
      <c r="BG1166" s="440"/>
      <c r="BH1166" s="440">
        <v>0</v>
      </c>
      <c r="BI1166" s="440"/>
      <c r="BJ1166" s="440">
        <v>0</v>
      </c>
      <c r="BK1166" s="440"/>
      <c r="BL1166" s="440">
        <v>0</v>
      </c>
      <c r="BM1166" s="185"/>
      <c r="BN1166" s="440">
        <f>SUM(BN1163,BN1157)</f>
        <v>0</v>
      </c>
    </row>
    <row r="1167" spans="1:66" s="116" customFormat="1" ht="5.0999999999999996" customHeight="1" x14ac:dyDescent="0.25">
      <c r="A1167" s="178"/>
      <c r="B1167" s="184"/>
      <c r="C1167" s="113"/>
      <c r="D1167" s="114"/>
      <c r="E1167" s="114"/>
      <c r="F1167" s="114"/>
      <c r="G1167" s="216"/>
      <c r="H1167" s="56"/>
      <c r="I1167" s="56"/>
      <c r="J1167" s="441"/>
      <c r="K1167" s="216"/>
      <c r="L1167" s="115"/>
      <c r="M1167" s="56"/>
      <c r="N1167" s="441"/>
      <c r="O1167" s="216"/>
      <c r="P1167" s="115"/>
      <c r="Q1167" s="56"/>
      <c r="R1167" s="441"/>
      <c r="S1167" s="216"/>
      <c r="T1167" s="115"/>
      <c r="U1167" s="56"/>
      <c r="V1167" s="441"/>
      <c r="W1167" s="216"/>
      <c r="X1167" s="115"/>
      <c r="Y1167" s="56"/>
      <c r="Z1167" s="441"/>
      <c r="AA1167" s="216"/>
      <c r="AB1167" s="115"/>
      <c r="AC1167" s="56"/>
      <c r="AD1167" s="441"/>
      <c r="AE1167" s="216"/>
      <c r="AF1167" s="115"/>
      <c r="AG1167" s="56"/>
      <c r="AH1167" s="441"/>
      <c r="AI1167" s="216"/>
      <c r="AJ1167" s="115"/>
      <c r="AK1167" s="56"/>
      <c r="AL1167" s="441"/>
      <c r="AM1167" s="216"/>
      <c r="AN1167" s="115"/>
      <c r="AO1167" s="56"/>
      <c r="AP1167" s="441"/>
      <c r="AQ1167" s="216"/>
      <c r="AR1167" s="115"/>
      <c r="AS1167" s="56"/>
      <c r="AT1167" s="441"/>
      <c r="AU1167" s="216"/>
      <c r="AV1167" s="115"/>
      <c r="AW1167" s="440"/>
      <c r="AX1167" s="441"/>
      <c r="AY1167" s="216"/>
      <c r="AZ1167" s="115"/>
      <c r="BA1167" s="56"/>
      <c r="BB1167" s="441"/>
      <c r="BC1167" s="56"/>
      <c r="BD1167" s="440"/>
      <c r="BE1167" s="440"/>
      <c r="BF1167" s="440"/>
      <c r="BG1167" s="440"/>
      <c r="BH1167" s="440"/>
      <c r="BI1167" s="440"/>
      <c r="BJ1167" s="440"/>
      <c r="BK1167" s="440"/>
      <c r="BL1167" s="440"/>
      <c r="BM1167" s="185"/>
      <c r="BN1167" s="440"/>
    </row>
    <row r="1168" spans="1:66" s="116" customFormat="1" ht="15.95" customHeight="1" x14ac:dyDescent="0.25">
      <c r="A1168" s="178"/>
      <c r="B1168" s="184"/>
      <c r="C1168" s="113"/>
      <c r="D1168" s="114"/>
      <c r="E1168" s="114"/>
      <c r="F1168" s="114"/>
      <c r="G1168" s="216"/>
      <c r="H1168" s="115"/>
      <c r="I1168" s="115"/>
      <c r="J1168" s="441"/>
      <c r="K1168" s="216"/>
      <c r="L1168" s="115"/>
      <c r="M1168" s="56"/>
      <c r="N1168" s="441">
        <f>SUM(N1140,N1147)</f>
        <v>0</v>
      </c>
      <c r="O1168" s="216"/>
      <c r="P1168" s="115"/>
      <c r="Q1168" s="56"/>
      <c r="R1168" s="441">
        <f>SUM(R1140,R1147)</f>
        <v>0</v>
      </c>
      <c r="S1168" s="216"/>
      <c r="T1168" s="115"/>
      <c r="U1168" s="56"/>
      <c r="V1168" s="441">
        <f>SUM(V1140,V1147)</f>
        <v>0</v>
      </c>
      <c r="W1168" s="216"/>
      <c r="X1168" s="115"/>
      <c r="Y1168" s="56"/>
      <c r="Z1168" s="441">
        <f>SUM(Z1140,Z1147)</f>
        <v>0</v>
      </c>
      <c r="AA1168" s="216"/>
      <c r="AB1168" s="115"/>
      <c r="AC1168" s="56"/>
      <c r="AD1168" s="441">
        <f>SUM(AD1140,AD1147)</f>
        <v>0</v>
      </c>
      <c r="AE1168" s="216"/>
      <c r="AF1168" s="115"/>
      <c r="AG1168" s="56"/>
      <c r="AH1168" s="441">
        <f>SUM(AH1140,AH1147)</f>
        <v>0</v>
      </c>
      <c r="AI1168" s="216"/>
      <c r="AJ1168" s="115"/>
      <c r="AK1168" s="56"/>
      <c r="AL1168" s="441">
        <f>SUM(AL1140,AL1147)</f>
        <v>0</v>
      </c>
      <c r="AM1168" s="216"/>
      <c r="AN1168" s="115"/>
      <c r="AO1168" s="56"/>
      <c r="AP1168" s="441">
        <f>SUM(AP1140,AP1147)</f>
        <v>0</v>
      </c>
      <c r="AQ1168" s="216"/>
      <c r="AR1168" s="115"/>
      <c r="AS1168" s="56"/>
      <c r="AT1168" s="441">
        <f>SUM(AT1140,AT1147)</f>
        <v>0</v>
      </c>
      <c r="AU1168" s="216"/>
      <c r="AV1168" s="115"/>
      <c r="AW1168" s="441"/>
      <c r="AX1168" s="441">
        <f>SUM(AX1140,AX1147)</f>
        <v>0</v>
      </c>
      <c r="AY1168" s="216"/>
      <c r="AZ1168" s="115"/>
      <c r="BA1168" s="56"/>
      <c r="BB1168" s="441">
        <f>SUM(BB1140,BB1147)</f>
        <v>0</v>
      </c>
      <c r="BC1168" s="56"/>
      <c r="BD1168" s="440">
        <f>BD1147+BD1141</f>
        <v>133335.62</v>
      </c>
      <c r="BE1168" s="440"/>
      <c r="BF1168" s="440">
        <f t="shared" ref="BF1168" si="1825">BF1147+BF1141</f>
        <v>0</v>
      </c>
      <c r="BG1168" s="440"/>
      <c r="BH1168" s="440">
        <f t="shared" ref="BH1168" si="1826">BH1147+BH1141</f>
        <v>0</v>
      </c>
      <c r="BI1168" s="440"/>
      <c r="BJ1168" s="440">
        <f t="shared" ref="BJ1168" si="1827">BJ1147+BJ1141</f>
        <v>0</v>
      </c>
      <c r="BK1168" s="440"/>
      <c r="BL1168" s="440">
        <f>BL1149</f>
        <v>124061.03</v>
      </c>
      <c r="BM1168" s="440">
        <f>BM1147+BM1141</f>
        <v>0</v>
      </c>
      <c r="BN1168" s="440">
        <f>BN1147+BN1141</f>
        <v>12837.21</v>
      </c>
    </row>
    <row r="1169" spans="1:71" s="17" customFormat="1" ht="14.1" customHeight="1" thickBot="1" x14ac:dyDescent="0.3">
      <c r="A1169" s="179"/>
      <c r="B1169" s="293"/>
      <c r="C1169" s="294"/>
      <c r="D1169" s="295"/>
      <c r="E1169" s="295"/>
      <c r="F1169" s="295"/>
      <c r="G1169" s="296"/>
      <c r="H1169" s="297"/>
      <c r="I1169" s="298"/>
      <c r="J1169" s="299"/>
      <c r="K1169" s="296"/>
      <c r="L1169" s="297"/>
      <c r="M1169" s="298"/>
      <c r="N1169" s="299"/>
      <c r="O1169" s="296"/>
      <c r="P1169" s="297"/>
      <c r="Q1169" s="298"/>
      <c r="R1169" s="299"/>
      <c r="S1169" s="296"/>
      <c r="T1169" s="297"/>
      <c r="U1169" s="298"/>
      <c r="V1169" s="299"/>
      <c r="W1169" s="296"/>
      <c r="X1169" s="297"/>
      <c r="Y1169" s="298"/>
      <c r="Z1169" s="299"/>
      <c r="AA1169" s="296"/>
      <c r="AB1169" s="297"/>
      <c r="AC1169" s="298"/>
      <c r="AD1169" s="299"/>
      <c r="AE1169" s="296"/>
      <c r="AF1169" s="297"/>
      <c r="AG1169" s="298"/>
      <c r="AH1169" s="299"/>
      <c r="AI1169" s="296"/>
      <c r="AJ1169" s="297"/>
      <c r="AK1169" s="298"/>
      <c r="AL1169" s="299"/>
      <c r="AM1169" s="296"/>
      <c r="AN1169" s="297"/>
      <c r="AO1169" s="298"/>
      <c r="AP1169" s="299"/>
      <c r="AQ1169" s="296"/>
      <c r="AR1169" s="297"/>
      <c r="AS1169" s="298"/>
      <c r="AT1169" s="299"/>
      <c r="AU1169" s="296"/>
      <c r="AV1169" s="297"/>
      <c r="AW1169" s="298"/>
      <c r="AX1169" s="299"/>
      <c r="AY1169" s="296"/>
      <c r="AZ1169" s="297"/>
      <c r="BA1169" s="298"/>
      <c r="BB1169" s="300"/>
      <c r="BC1169" s="298"/>
      <c r="BD1169" s="301"/>
      <c r="BE1169" s="301"/>
      <c r="BF1169" s="301"/>
      <c r="BG1169" s="301"/>
      <c r="BH1169" s="301"/>
      <c r="BI1169" s="301"/>
      <c r="BJ1169" s="301"/>
      <c r="BK1169" s="301"/>
      <c r="BL1169" s="301"/>
      <c r="BM1169" s="302"/>
      <c r="BN1169" s="301"/>
      <c r="BO1169" s="24"/>
    </row>
    <row r="1170" spans="1:71" s="65" customFormat="1" ht="15.75" thickBot="1" x14ac:dyDescent="0.25">
      <c r="A1170" s="186"/>
      <c r="B1170" s="187"/>
      <c r="C1170" s="188"/>
      <c r="D1170" s="187"/>
      <c r="E1170" s="187"/>
      <c r="F1170" s="187"/>
      <c r="G1170" s="230"/>
      <c r="H1170" s="189"/>
      <c r="I1170" s="190"/>
      <c r="J1170" s="231"/>
      <c r="K1170" s="230"/>
      <c r="L1170" s="189"/>
      <c r="M1170" s="190"/>
      <c r="N1170" s="231"/>
      <c r="O1170" s="230"/>
      <c r="P1170" s="189"/>
      <c r="Q1170" s="190"/>
      <c r="R1170" s="231"/>
      <c r="S1170" s="230"/>
      <c r="T1170" s="189"/>
      <c r="U1170" s="190"/>
      <c r="V1170" s="231"/>
      <c r="W1170" s="230"/>
      <c r="X1170" s="189"/>
      <c r="Y1170" s="190"/>
      <c r="Z1170" s="231"/>
      <c r="AA1170" s="230"/>
      <c r="AB1170" s="189"/>
      <c r="AC1170" s="190"/>
      <c r="AD1170" s="231"/>
      <c r="AE1170" s="230"/>
      <c r="AF1170" s="189"/>
      <c r="AG1170" s="190"/>
      <c r="AH1170" s="231"/>
      <c r="AI1170" s="230"/>
      <c r="AJ1170" s="189"/>
      <c r="AK1170" s="190"/>
      <c r="AL1170" s="231"/>
      <c r="AM1170" s="230"/>
      <c r="AN1170" s="189"/>
      <c r="AO1170" s="190"/>
      <c r="AP1170" s="231"/>
      <c r="AQ1170" s="230"/>
      <c r="AR1170" s="189"/>
      <c r="AS1170" s="190"/>
      <c r="AT1170" s="231"/>
      <c r="AU1170" s="230"/>
      <c r="AV1170" s="189"/>
      <c r="AW1170" s="190"/>
      <c r="AX1170" s="231"/>
      <c r="AY1170" s="230"/>
      <c r="AZ1170" s="189"/>
      <c r="BA1170" s="190"/>
      <c r="BB1170" s="268"/>
      <c r="BC1170" s="190"/>
      <c r="BD1170" s="188"/>
      <c r="BE1170" s="188"/>
      <c r="BF1170" s="188"/>
      <c r="BG1170" s="188"/>
      <c r="BH1170" s="188"/>
      <c r="BI1170" s="188"/>
      <c r="BJ1170" s="188"/>
      <c r="BK1170" s="188"/>
      <c r="BL1170" s="188"/>
      <c r="BM1170" s="188"/>
      <c r="BN1170" s="188"/>
      <c r="BO1170" s="27"/>
    </row>
    <row r="1171" spans="1:71" s="65" customFormat="1" ht="21.75" customHeight="1" thickBot="1" x14ac:dyDescent="0.25">
      <c r="A1171" s="303"/>
      <c r="B1171" s="329" t="str">
        <f>'General Fund Budget Summary'!A252</f>
        <v>TOTAL Expenditures</v>
      </c>
      <c r="C1171" s="330"/>
      <c r="D1171" s="330"/>
      <c r="E1171" s="331"/>
      <c r="F1171" s="331"/>
      <c r="G1171" s="332"/>
      <c r="H1171" s="333"/>
      <c r="I1171" s="334"/>
      <c r="J1171" s="336">
        <f>SUM(J1166,J1149,J1133,J1094,J1069,J1059,J1023,J961,J933,J913,J877,J849,J833,J823,J694,J678,J656,J636,J602,J586,J570,J407,J391,J375,J371,J337,J315)</f>
        <v>744267.14868880447</v>
      </c>
      <c r="K1171" s="332"/>
      <c r="L1171" s="333"/>
      <c r="M1171" s="334"/>
      <c r="N1171" s="336">
        <f>SUM(N1166,N1149,N1133,N1094,N1069,N1059,N1023,N961,N933,N913,N877,N849,N833,N823,N694,N678,N656,N636,N602,N586,N570,N407,N391,N375,N371,N337,N315)</f>
        <v>59955.854288819799</v>
      </c>
      <c r="O1171" s="332"/>
      <c r="P1171" s="333"/>
      <c r="Q1171" s="334"/>
      <c r="R1171" s="336">
        <f>SUM(R1166,R1149,R1133,R1094,R1069,R1059,R1023,R961,R933,R913,R877,R849,R833,R823,R694,R678,R656,R636,R602,R586,R570,R407,R391,R375,R371,R337,R315)</f>
        <v>59955.854288819799</v>
      </c>
      <c r="S1171" s="332"/>
      <c r="T1171" s="333"/>
      <c r="U1171" s="334"/>
      <c r="V1171" s="336">
        <f>SUM(V1166,V1149,V1133,V1094,V1069,V1059,V1023,V961,V933,V913,V877,V849,V833,V823,V694,V678,V656,V636,V602,V586,V570,V407,V391,V375,V371,V337,V315)</f>
        <v>59955.854288819799</v>
      </c>
      <c r="W1171" s="332"/>
      <c r="X1171" s="333"/>
      <c r="Y1171" s="334"/>
      <c r="Z1171" s="336">
        <f>SUM(Z1166,Z1149,Z1133,Z1094,Z1069,Z1059,Z1023,Z961,Z933,Z913,Z877,Z849,Z833,Z823,Z694,Z678,Z656,Z636,Z602,Z586,Z570,Z407,Z391,Z375,Z371,Z337,Z315)</f>
        <v>59955.854288819799</v>
      </c>
      <c r="AA1171" s="332"/>
      <c r="AB1171" s="333"/>
      <c r="AC1171" s="334"/>
      <c r="AD1171" s="336">
        <f>SUM(AD1166,AD1149,AD1133,AD1094,AD1069,AD1059,AD1023,AD961,AD933,AD913,AD877,AD849,AD833,AD823,AD694,AD678,AD656,AD636,AD602,AD586,AD570,AD407,AD391,AD375,AD371,AD337,AD315)</f>
        <v>58955.854288819799</v>
      </c>
      <c r="AE1171" s="332"/>
      <c r="AF1171" s="333"/>
      <c r="AG1171" s="334"/>
      <c r="AH1171" s="336">
        <f>SUM(AH1166,AH1149,AH1133,AH1094,AH1069,AH1059,AH1023,AH961,AH933,AH913,AH877,AH849,AH833,AH823,AH694,AH678,AH656,AH636,AH602,AH586,AH570,AH407,AH391,AH375,AH371,AH337,AH315)</f>
        <v>58955.854288819799</v>
      </c>
      <c r="AI1171" s="332"/>
      <c r="AJ1171" s="333"/>
      <c r="AK1171" s="334"/>
      <c r="AL1171" s="336">
        <f>SUM(AL1168,AL1133,AL1166,AL1094,AL1069,AL1059,AL1023,AL961,AL933,AL913,AL877,AL849,AL823,AL694,AL678,AL656,AL646,AL636,AL602,AL586,AL570,AL407,AL391,AL375,AL371,AL337,AL315)</f>
        <v>56039.187622153135</v>
      </c>
      <c r="AM1171" s="332"/>
      <c r="AN1171" s="333"/>
      <c r="AO1171" s="334"/>
      <c r="AP1171" s="336">
        <f>SUM(AP1168,AP1133,AP1166,AP1094,AP1069,AP1059,AP1023,AP961,AP933,AP913,AP877,AP849,AP823,AP694,AP678,AP656,AP646,AP636,AP602,AP586,AP570,AP407,AP391,AP375,AP371,AP337,AP315)</f>
        <v>58955.854288819799</v>
      </c>
      <c r="AQ1171" s="332"/>
      <c r="AR1171" s="333"/>
      <c r="AS1171" s="334"/>
      <c r="AT1171" s="336">
        <f>SUM(AT1168,AT1133,AT1166,AT1094,AT1069,AT1059,AT1023,AT961,AT933,AT913,AT877,AT849,AT823,AT694,AT678,AT656,AT646,AT636,AT602,AT586,AT570,AT407,AT391,AT375,AT371,AT337,AT315)</f>
        <v>58955.854288819799</v>
      </c>
      <c r="AU1171" s="332"/>
      <c r="AV1171" s="333"/>
      <c r="AW1171" s="334"/>
      <c r="AX1171" s="336">
        <f>SUM(AX1168,AX1133,AX1166,AX1094,AX1069,AX1059,AX1023,AX961,AX933,AX913,AX877,AX849,AX823,AX694,AX678,AX656,AX646,AX636,AX602,AX586,AX570,AX407,AX391,AX375,AX371,AX337,AX315)</f>
        <v>59955.854288819799</v>
      </c>
      <c r="AY1171" s="332"/>
      <c r="AZ1171" s="333"/>
      <c r="BA1171" s="334"/>
      <c r="BB1171" s="336">
        <f>SUM(BB1168,BB1133,BB1166,BB1094,BB1069,BB1059,BB1023,BB961,BB933,BB913,BB877,BB849,BB823,BB694,BB678,BB656,BB646,BB636,BB602,BB586,BB570,BB407,BB391,BB375,BB371,BB337,BB315)</f>
        <v>59955.854288819799</v>
      </c>
      <c r="BC1171" s="335"/>
      <c r="BD1171" s="336">
        <f>SUM(BD1168,BD1133,BD1166,BD1094,BD1069,BD1059,BD1023,BD961,BD933,BD913,BD877,BD849,BD823,BD694,BD678,BD656,BD646,BD636,BD602,BD586,BD570,BD407,BD391,BD375,BD371,BD337,BD315)</f>
        <v>1337526.8558658224</v>
      </c>
      <c r="BE1171" s="336">
        <f t="shared" ref="BE1171:BL1171" si="1828">SUM(BE1168,BE1133,BE1166,BE1094,BE1069,BE1059,BE1023,BE961,BE933,BE913,BE877,BE849,BE823,BE694,BE678,BE656,BE646,BE636,BE602,BE586,BE570,BE407,BE391,BE375,BE371,BE337,BE315)</f>
        <v>0</v>
      </c>
      <c r="BF1171" s="336">
        <f t="shared" si="1828"/>
        <v>1026677.78</v>
      </c>
      <c r="BG1171" s="336">
        <f t="shared" si="1828"/>
        <v>0</v>
      </c>
      <c r="BH1171" s="336">
        <f t="shared" si="1828"/>
        <v>324912.57496923074</v>
      </c>
      <c r="BI1171" s="336">
        <f t="shared" si="1828"/>
        <v>0</v>
      </c>
      <c r="BJ1171" s="336">
        <f t="shared" si="1828"/>
        <v>1355793.634969231</v>
      </c>
      <c r="BK1171" s="336">
        <f>SUM(BK1168,BK1133,BK1166,BK1094,BK1069,BK1059,BK1023,BK961,BK933,BK913,BK877,BK849,BK823,BK694,BK678,BK656,BK646,BK636,BK602,BK586,BK570,BK407,BK391,BK375,BK371,BK337,BK315)</f>
        <v>0</v>
      </c>
      <c r="BL1171" s="336">
        <f t="shared" si="1828"/>
        <v>1286046.5465826662</v>
      </c>
      <c r="BM1171" s="336">
        <f t="shared" ref="BM1171" si="1829">SUM(BM1168,BM1133,BM1166,BM1094,BM1069,BM1059,BM1023,BM961,BM933,BM913,BM877,BM849,BM823,BM694,BM678,BM656,BM646,BM636,BM602,BM586,BM570,BM407,BM391,BM375,BM371,BM337,BM315,BM221)</f>
        <v>0</v>
      </c>
      <c r="BN1171" s="336">
        <f>SUM(BN1168,BN1133,BN1166,BN833,BN1094,BN1069,BN1059,BN1023,BN961,BN933,BN913,BN877,BN849,BN823,BN694,BN678,BN656,BN646,BN636,BN602,BN586,BN570,BN407,BN391,BN375,BN371,BN337,BN315,BN221)</f>
        <v>1544277.71</v>
      </c>
      <c r="BO1171" s="192"/>
      <c r="BP1171" s="528"/>
      <c r="BS1171" s="528"/>
    </row>
    <row r="1172" spans="1:71" s="65" customFormat="1" ht="15" x14ac:dyDescent="0.2">
      <c r="A1172" s="108"/>
      <c r="B1172" s="27"/>
      <c r="C1172" s="32"/>
      <c r="D1172" s="27"/>
      <c r="E1172" s="27"/>
      <c r="F1172" s="27"/>
      <c r="G1172" s="218"/>
      <c r="H1172" s="46"/>
      <c r="I1172" s="34"/>
      <c r="J1172" s="219"/>
      <c r="K1172" s="218"/>
      <c r="L1172" s="46"/>
      <c r="M1172" s="34"/>
      <c r="N1172" s="219"/>
      <c r="O1172" s="218"/>
      <c r="P1172" s="46"/>
      <c r="Q1172" s="34"/>
      <c r="R1172" s="219"/>
      <c r="S1172" s="218"/>
      <c r="T1172" s="46"/>
      <c r="U1172" s="34"/>
      <c r="V1172" s="219"/>
      <c r="W1172" s="218"/>
      <c r="X1172" s="46"/>
      <c r="Y1172" s="34"/>
      <c r="Z1172" s="219"/>
      <c r="AA1172" s="218"/>
      <c r="AB1172" s="46"/>
      <c r="AC1172" s="34"/>
      <c r="AD1172" s="219"/>
      <c r="AE1172" s="218"/>
      <c r="AF1172" s="46"/>
      <c r="AG1172" s="34"/>
      <c r="AH1172" s="219"/>
      <c r="AI1172" s="218"/>
      <c r="AJ1172" s="46"/>
      <c r="AK1172" s="34"/>
      <c r="AL1172" s="219"/>
      <c r="AM1172" s="218"/>
      <c r="AN1172" s="46"/>
      <c r="AO1172" s="34"/>
      <c r="AP1172" s="219"/>
      <c r="AQ1172" s="218"/>
      <c r="AR1172" s="46"/>
      <c r="AS1172" s="34"/>
      <c r="AT1172" s="219"/>
      <c r="AU1172" s="218"/>
      <c r="AV1172" s="46"/>
      <c r="AW1172" s="34"/>
      <c r="AX1172" s="219"/>
      <c r="AY1172" s="218"/>
      <c r="AZ1172" s="46"/>
      <c r="BA1172" s="34"/>
      <c r="BB1172" s="263"/>
      <c r="BC1172" s="34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27"/>
    </row>
    <row r="1173" spans="1:71" s="65" customFormat="1" ht="15" x14ac:dyDescent="0.2">
      <c r="A1173" s="108"/>
      <c r="B1173" s="304" t="s">
        <v>252</v>
      </c>
      <c r="C1173" s="304"/>
      <c r="D1173" s="304"/>
      <c r="E1173" s="305"/>
      <c r="F1173" s="305"/>
      <c r="G1173" s="306"/>
      <c r="H1173" s="307"/>
      <c r="I1173" s="311"/>
      <c r="J1173" s="363">
        <f>J211-J1171</f>
        <v>-730569.12497242005</v>
      </c>
      <c r="K1173" s="312"/>
      <c r="L1173" s="313"/>
      <c r="M1173" s="311"/>
      <c r="N1173" s="363">
        <f>N211-N1171</f>
        <v>-39939.565173443916</v>
      </c>
      <c r="O1173" s="312"/>
      <c r="P1173" s="313"/>
      <c r="Q1173" s="311"/>
      <c r="R1173" s="363">
        <f>R211-R1171</f>
        <v>355827.92834544124</v>
      </c>
      <c r="S1173" s="312"/>
      <c r="T1173" s="313"/>
      <c r="U1173" s="311"/>
      <c r="V1173" s="363">
        <f>V211-V1171</f>
        <v>28944.167643677763</v>
      </c>
      <c r="W1173" s="312"/>
      <c r="X1173" s="313"/>
      <c r="Y1173" s="311"/>
      <c r="Z1173" s="363">
        <f>Z211-Z1171</f>
        <v>214590.67128022431</v>
      </c>
      <c r="AA1173" s="312"/>
      <c r="AB1173" s="313"/>
      <c r="AC1173" s="311"/>
      <c r="AD1173" s="363">
        <f>AD211-AD1171</f>
        <v>56056.294058451254</v>
      </c>
      <c r="AE1173" s="312"/>
      <c r="AF1173" s="313"/>
      <c r="AG1173" s="311"/>
      <c r="AH1173" s="363">
        <f>AH211-AH1171</f>
        <v>261493.67279487909</v>
      </c>
      <c r="AI1173" s="312"/>
      <c r="AJ1173" s="313"/>
      <c r="AK1173" s="311"/>
      <c r="AL1173" s="363">
        <f>AL211-AL1171</f>
        <v>-29769.436463045939</v>
      </c>
      <c r="AM1173" s="312"/>
      <c r="AN1173" s="313"/>
      <c r="AO1173" s="311"/>
      <c r="AP1173" s="363">
        <f>AP211-AP1171</f>
        <v>-38991.4370432961</v>
      </c>
      <c r="AQ1173" s="312"/>
      <c r="AR1173" s="313"/>
      <c r="AS1173" s="311"/>
      <c r="AT1173" s="363">
        <f>AT211-AT1171</f>
        <v>-41443.884270698269</v>
      </c>
      <c r="AU1173" s="312"/>
      <c r="AV1173" s="313"/>
      <c r="AW1173" s="311"/>
      <c r="AX1173" s="363">
        <f>AX211-AX1171</f>
        <v>-37890.025763528072</v>
      </c>
      <c r="AY1173" s="312"/>
      <c r="AZ1173" s="313"/>
      <c r="BA1173" s="311"/>
      <c r="BB1173" s="363">
        <f>BB211-BB1171</f>
        <v>-40836.754325100599</v>
      </c>
      <c r="BC1173" s="311"/>
      <c r="BD1173" s="363">
        <f t="shared" ref="BD1173:BL1173" si="1830">BD211-BD1171</f>
        <v>15810.519444474252</v>
      </c>
      <c r="BE1173" s="363">
        <f t="shared" si="1830"/>
        <v>0</v>
      </c>
      <c r="BF1173" s="363">
        <f t="shared" si="1830"/>
        <v>268575.44000000018</v>
      </c>
      <c r="BG1173" s="363">
        <f t="shared" si="1830"/>
        <v>0</v>
      </c>
      <c r="BH1173" s="363">
        <f t="shared" si="1830"/>
        <v>301292.71118461544</v>
      </c>
      <c r="BI1173" s="363">
        <f t="shared" si="1830"/>
        <v>0</v>
      </c>
      <c r="BJ1173" s="363">
        <f t="shared" si="1830"/>
        <v>565664.87118461542</v>
      </c>
      <c r="BK1173" s="363">
        <f t="shared" si="1830"/>
        <v>0</v>
      </c>
      <c r="BL1173" s="363">
        <f t="shared" si="1830"/>
        <v>-97516.136602666229</v>
      </c>
      <c r="BM1173" s="32"/>
      <c r="BN1173" s="363">
        <f>BN211-BN1171</f>
        <v>-184211.93000000017</v>
      </c>
      <c r="BO1173" s="27"/>
    </row>
    <row r="1174" spans="1:71" s="65" customFormat="1" ht="15" customHeight="1" x14ac:dyDescent="0.2">
      <c r="A1174" s="108"/>
      <c r="B1174" s="804" t="s">
        <v>253</v>
      </c>
      <c r="C1174" s="804"/>
      <c r="D1174" s="804"/>
      <c r="E1174" s="804"/>
      <c r="F1174" s="308"/>
      <c r="G1174" s="309"/>
      <c r="H1174" s="310"/>
      <c r="I1174" s="314"/>
      <c r="J1174" s="317"/>
      <c r="K1174" s="315"/>
      <c r="L1174" s="316"/>
      <c r="M1174" s="314"/>
      <c r="N1174" s="317"/>
      <c r="O1174" s="315"/>
      <c r="P1174" s="316"/>
      <c r="Q1174" s="314"/>
      <c r="R1174" s="317"/>
      <c r="S1174" s="315"/>
      <c r="T1174" s="316"/>
      <c r="U1174" s="314"/>
      <c r="V1174" s="318"/>
      <c r="W1174" s="315"/>
      <c r="X1174" s="316"/>
      <c r="Y1174" s="314"/>
      <c r="Z1174" s="318"/>
      <c r="AA1174" s="315"/>
      <c r="AB1174" s="316"/>
      <c r="AC1174" s="314"/>
      <c r="AD1174" s="318"/>
      <c r="AE1174" s="315"/>
      <c r="AF1174" s="316"/>
      <c r="AG1174" s="314"/>
      <c r="AH1174" s="318"/>
      <c r="AI1174" s="315"/>
      <c r="AJ1174" s="316"/>
      <c r="AK1174" s="314"/>
      <c r="AL1174" s="318"/>
      <c r="AM1174" s="315"/>
      <c r="AN1174" s="316"/>
      <c r="AO1174" s="314"/>
      <c r="AP1174" s="318"/>
      <c r="AQ1174" s="315"/>
      <c r="AR1174" s="316"/>
      <c r="AS1174" s="314"/>
      <c r="AT1174" s="318"/>
      <c r="AU1174" s="315"/>
      <c r="AV1174" s="316"/>
      <c r="AW1174" s="314"/>
      <c r="AX1174" s="318"/>
      <c r="AY1174" s="315"/>
      <c r="AZ1174" s="316"/>
      <c r="BA1174" s="314"/>
      <c r="BB1174" s="319"/>
      <c r="BC1174" s="314"/>
      <c r="BD1174" s="316"/>
      <c r="BE1174" s="316"/>
      <c r="BF1174" s="316"/>
      <c r="BG1174" s="316"/>
      <c r="BH1174" s="316"/>
      <c r="BI1174" s="316"/>
      <c r="BJ1174" s="316"/>
      <c r="BK1174" s="316"/>
      <c r="BL1174" s="316"/>
      <c r="BM1174" s="32"/>
      <c r="BN1174" s="316"/>
      <c r="BO1174" s="27"/>
    </row>
    <row r="1175" spans="1:71" s="65" customFormat="1" ht="15.75" thickBot="1" x14ac:dyDescent="0.25">
      <c r="A1175" s="108"/>
      <c r="B1175" s="27"/>
      <c r="C1175" s="32"/>
      <c r="D1175" s="27"/>
      <c r="E1175" s="27"/>
      <c r="F1175" s="27"/>
      <c r="G1175" s="218"/>
      <c r="H1175" s="46"/>
      <c r="I1175" s="34"/>
      <c r="J1175" s="219"/>
      <c r="K1175" s="218"/>
      <c r="L1175" s="46"/>
      <c r="M1175" s="34"/>
      <c r="N1175" s="219"/>
      <c r="O1175" s="218"/>
      <c r="P1175" s="46"/>
      <c r="Q1175" s="34"/>
      <c r="R1175" s="219"/>
      <c r="S1175" s="218"/>
      <c r="T1175" s="46"/>
      <c r="U1175" s="34"/>
      <c r="V1175" s="219"/>
      <c r="W1175" s="218"/>
      <c r="X1175" s="46"/>
      <c r="Y1175" s="34"/>
      <c r="Z1175" s="219"/>
      <c r="AA1175" s="218"/>
      <c r="AB1175" s="46"/>
      <c r="AC1175" s="34"/>
      <c r="AD1175" s="219"/>
      <c r="AE1175" s="218"/>
      <c r="AF1175" s="46"/>
      <c r="AG1175" s="34"/>
      <c r="AH1175" s="219"/>
      <c r="AI1175" s="218"/>
      <c r="AJ1175" s="46"/>
      <c r="AK1175" s="34"/>
      <c r="AL1175" s="219"/>
      <c r="AM1175" s="218"/>
      <c r="AN1175" s="46"/>
      <c r="AO1175" s="34"/>
      <c r="AP1175" s="219"/>
      <c r="AQ1175" s="218"/>
      <c r="AR1175" s="46"/>
      <c r="AS1175" s="34"/>
      <c r="AT1175" s="219"/>
      <c r="AU1175" s="218"/>
      <c r="AV1175" s="46"/>
      <c r="AW1175" s="34"/>
      <c r="AX1175" s="219"/>
      <c r="AY1175" s="218"/>
      <c r="AZ1175" s="46"/>
      <c r="BA1175" s="34"/>
      <c r="BB1175" s="263"/>
      <c r="BC1175" s="34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27"/>
    </row>
    <row r="1176" spans="1:71" s="21" customFormat="1" ht="21.75" customHeight="1" thickBot="1" x14ac:dyDescent="0.3">
      <c r="A1176" s="191"/>
      <c r="B1176" s="320" t="e">
        <f>'General Fund Budget Summary'!#REF!</f>
        <v>#REF!</v>
      </c>
      <c r="C1176" s="321"/>
      <c r="D1176" s="320"/>
      <c r="E1176" s="320"/>
      <c r="F1176" s="320"/>
      <c r="G1176" s="322"/>
      <c r="H1176" s="323"/>
      <c r="I1176" s="324"/>
      <c r="J1176" s="325">
        <f>J211-J1171</f>
        <v>-730569.12497242005</v>
      </c>
      <c r="K1176" s="326"/>
      <c r="L1176" s="327"/>
      <c r="M1176" s="324"/>
      <c r="N1176" s="325">
        <f>N211-N1171</f>
        <v>-39939.565173443916</v>
      </c>
      <c r="O1176" s="326"/>
      <c r="P1176" s="327"/>
      <c r="Q1176" s="324"/>
      <c r="R1176" s="325">
        <f>R211-R1171</f>
        <v>355827.92834544124</v>
      </c>
      <c r="S1176" s="326"/>
      <c r="T1176" s="327"/>
      <c r="U1176" s="324"/>
      <c r="V1176" s="325">
        <f>V211-V1171</f>
        <v>28944.167643677763</v>
      </c>
      <c r="W1176" s="326"/>
      <c r="X1176" s="327"/>
      <c r="Y1176" s="324"/>
      <c r="Z1176" s="325">
        <f>Z211-Z1171</f>
        <v>214590.67128022431</v>
      </c>
      <c r="AA1176" s="326"/>
      <c r="AB1176" s="327"/>
      <c r="AC1176" s="324"/>
      <c r="AD1176" s="325">
        <f>AD211-AD1171</f>
        <v>56056.294058451254</v>
      </c>
      <c r="AE1176" s="326"/>
      <c r="AF1176" s="327"/>
      <c r="AG1176" s="324"/>
      <c r="AH1176" s="325">
        <f>AH211-AH1171</f>
        <v>261493.67279487909</v>
      </c>
      <c r="AI1176" s="326"/>
      <c r="AJ1176" s="327"/>
      <c r="AK1176" s="324"/>
      <c r="AL1176" s="325">
        <f>AL211-AL1171</f>
        <v>-29769.436463045939</v>
      </c>
      <c r="AM1176" s="326"/>
      <c r="AN1176" s="327"/>
      <c r="AO1176" s="324"/>
      <c r="AP1176" s="325">
        <f>AP211-AP1171</f>
        <v>-38991.4370432961</v>
      </c>
      <c r="AQ1176" s="326"/>
      <c r="AR1176" s="327"/>
      <c r="AS1176" s="324"/>
      <c r="AT1176" s="325">
        <f>AT211-AT1171</f>
        <v>-41443.884270698269</v>
      </c>
      <c r="AU1176" s="326"/>
      <c r="AV1176" s="327"/>
      <c r="AW1176" s="324"/>
      <c r="AX1176" s="325">
        <f>AX211-AX1171</f>
        <v>-37890.025763528072</v>
      </c>
      <c r="AY1176" s="326"/>
      <c r="AZ1176" s="327"/>
      <c r="BA1176" s="324"/>
      <c r="BB1176" s="328">
        <f>BB211-BB1171</f>
        <v>-40836.754325100599</v>
      </c>
      <c r="BC1176" s="324"/>
      <c r="BD1176" s="327">
        <f>BD211-BD1171</f>
        <v>15810.519444474252</v>
      </c>
      <c r="BE1176" s="327"/>
      <c r="BF1176" s="327">
        <f>BF211-BF1171</f>
        <v>268575.44000000018</v>
      </c>
      <c r="BG1176" s="327"/>
      <c r="BH1176" s="327">
        <f>BH211-BH1171</f>
        <v>301292.71118461544</v>
      </c>
      <c r="BI1176" s="327"/>
      <c r="BJ1176" s="327">
        <v>105375.51339733321</v>
      </c>
      <c r="BK1176" s="327"/>
      <c r="BL1176" s="327">
        <f>BL211-BL1171</f>
        <v>-97516.136602666229</v>
      </c>
      <c r="BM1176" s="193"/>
      <c r="BN1176" s="327">
        <f>BN211-BN1171</f>
        <v>-184211.93000000017</v>
      </c>
      <c r="BO1176" s="23"/>
    </row>
    <row r="1177" spans="1:71" s="65" customFormat="1" ht="15" x14ac:dyDescent="0.2">
      <c r="A1177" s="108"/>
      <c r="B1177" s="27"/>
      <c r="C1177" s="32"/>
      <c r="D1177" s="27"/>
      <c r="E1177" s="27"/>
      <c r="F1177" s="27"/>
      <c r="G1177" s="218"/>
      <c r="H1177" s="46"/>
      <c r="I1177" s="34"/>
      <c r="J1177" s="219"/>
      <c r="K1177" s="218"/>
      <c r="L1177" s="46"/>
      <c r="M1177" s="34"/>
      <c r="N1177" s="219"/>
      <c r="O1177" s="218"/>
      <c r="P1177" s="46"/>
      <c r="Q1177" s="34"/>
      <c r="R1177" s="219"/>
      <c r="S1177" s="218"/>
      <c r="T1177" s="46"/>
      <c r="U1177" s="34"/>
      <c r="V1177" s="219"/>
      <c r="W1177" s="218"/>
      <c r="X1177" s="46"/>
      <c r="Y1177" s="34"/>
      <c r="Z1177" s="219"/>
      <c r="AA1177" s="218"/>
      <c r="AB1177" s="46"/>
      <c r="AC1177" s="34"/>
      <c r="AD1177" s="219"/>
      <c r="AE1177" s="218"/>
      <c r="AF1177" s="46"/>
      <c r="AG1177" s="34"/>
      <c r="AH1177" s="219"/>
      <c r="AI1177" s="218"/>
      <c r="AJ1177" s="46"/>
      <c r="AK1177" s="34"/>
      <c r="AL1177" s="219"/>
      <c r="AM1177" s="218"/>
      <c r="AN1177" s="46"/>
      <c r="AO1177" s="34"/>
      <c r="AP1177" s="219"/>
      <c r="AQ1177" s="218"/>
      <c r="AR1177" s="46"/>
      <c r="AS1177" s="34"/>
      <c r="AT1177" s="219"/>
      <c r="AU1177" s="218"/>
      <c r="AV1177" s="46"/>
      <c r="AW1177" s="34"/>
      <c r="AX1177" s="219"/>
      <c r="AY1177" s="218"/>
      <c r="AZ1177" s="46"/>
      <c r="BA1177" s="34"/>
      <c r="BB1177" s="263"/>
      <c r="BC1177" s="34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27"/>
    </row>
    <row r="1178" spans="1:71" ht="13.5" thickBot="1" x14ac:dyDescent="0.25">
      <c r="A1178" s="194"/>
      <c r="B1178" s="147"/>
      <c r="C1178" s="195"/>
      <c r="D1178" s="147"/>
      <c r="E1178" s="147"/>
      <c r="F1178" s="147"/>
      <c r="G1178" s="220"/>
      <c r="H1178" s="150"/>
      <c r="I1178" s="151"/>
      <c r="J1178" s="221"/>
      <c r="K1178" s="220"/>
      <c r="L1178" s="150"/>
      <c r="M1178" s="151"/>
      <c r="N1178" s="221"/>
      <c r="O1178" s="220"/>
      <c r="P1178" s="150"/>
      <c r="Q1178" s="151"/>
      <c r="R1178" s="221"/>
      <c r="S1178" s="220"/>
      <c r="T1178" s="150"/>
      <c r="U1178" s="151"/>
      <c r="V1178" s="221"/>
      <c r="W1178" s="220"/>
      <c r="X1178" s="150"/>
      <c r="Y1178" s="151"/>
      <c r="Z1178" s="221"/>
      <c r="AA1178" s="220"/>
      <c r="AB1178" s="150"/>
      <c r="AC1178" s="151"/>
      <c r="AD1178" s="221"/>
      <c r="AE1178" s="220"/>
      <c r="AF1178" s="150"/>
      <c r="AG1178" s="151"/>
      <c r="AH1178" s="221"/>
      <c r="AI1178" s="220"/>
      <c r="AJ1178" s="150"/>
      <c r="AK1178" s="151"/>
      <c r="AL1178" s="221"/>
      <c r="AM1178" s="220"/>
      <c r="AN1178" s="150"/>
      <c r="AO1178" s="151"/>
      <c r="AP1178" s="221"/>
      <c r="AQ1178" s="220"/>
      <c r="AR1178" s="150"/>
      <c r="AS1178" s="151"/>
      <c r="AT1178" s="221"/>
      <c r="AU1178" s="220"/>
      <c r="AV1178" s="150"/>
      <c r="AW1178" s="151"/>
      <c r="AX1178" s="221"/>
      <c r="AY1178" s="220"/>
      <c r="AZ1178" s="150"/>
      <c r="BA1178" s="151"/>
      <c r="BB1178" s="264"/>
      <c r="BC1178" s="151"/>
      <c r="BD1178" s="195"/>
      <c r="BE1178" s="195"/>
      <c r="BF1178" s="195"/>
      <c r="BG1178" s="195"/>
      <c r="BH1178" s="195"/>
      <c r="BI1178" s="195"/>
      <c r="BJ1178" s="195"/>
      <c r="BK1178" s="195"/>
      <c r="BL1178" s="195"/>
      <c r="BM1178" s="195"/>
      <c r="BN1178" s="195"/>
      <c r="BO1178" s="409"/>
    </row>
    <row r="1179" spans="1:71" x14ac:dyDescent="0.2">
      <c r="A1179" s="409"/>
      <c r="B1179" s="409"/>
      <c r="D1179" s="409"/>
      <c r="E1179" s="409"/>
      <c r="F1179" s="409"/>
      <c r="G1179" s="218"/>
      <c r="H1179" s="46"/>
      <c r="I1179" s="34"/>
      <c r="J1179" s="219"/>
      <c r="K1179" s="218"/>
      <c r="L1179" s="46"/>
      <c r="M1179" s="34"/>
      <c r="N1179" s="219"/>
      <c r="O1179" s="218"/>
      <c r="P1179" s="46"/>
      <c r="Q1179" s="34"/>
      <c r="R1179" s="219"/>
      <c r="S1179" s="218"/>
      <c r="T1179" s="46"/>
      <c r="U1179" s="34"/>
      <c r="V1179" s="219"/>
      <c r="W1179" s="218"/>
      <c r="X1179" s="46"/>
      <c r="Y1179" s="34"/>
      <c r="Z1179" s="219"/>
      <c r="AA1179" s="218"/>
      <c r="AB1179" s="46"/>
      <c r="AC1179" s="34"/>
      <c r="AD1179" s="219"/>
      <c r="AE1179" s="218"/>
      <c r="AF1179" s="46"/>
      <c r="AG1179" s="34"/>
      <c r="AH1179" s="219"/>
      <c r="AI1179" s="218"/>
      <c r="AJ1179" s="46"/>
      <c r="AK1179" s="34"/>
      <c r="AL1179" s="219"/>
      <c r="AM1179" s="218"/>
      <c r="AN1179" s="46"/>
      <c r="AO1179" s="34"/>
      <c r="AP1179" s="219"/>
      <c r="AQ1179" s="218"/>
      <c r="AR1179" s="46"/>
      <c r="AS1179" s="34"/>
      <c r="AT1179" s="219"/>
      <c r="AU1179" s="218"/>
      <c r="AV1179" s="46"/>
      <c r="AW1179" s="34"/>
      <c r="AX1179" s="219"/>
      <c r="AY1179" s="218"/>
      <c r="AZ1179" s="46"/>
      <c r="BA1179" s="34"/>
      <c r="BB1179" s="263"/>
      <c r="BC1179" s="396"/>
      <c r="BO1179" s="409"/>
    </row>
    <row r="1180" spans="1:71" x14ac:dyDescent="0.2">
      <c r="A1180" s="409"/>
      <c r="B1180" s="409"/>
      <c r="D1180" s="409"/>
      <c r="E1180" s="409"/>
      <c r="F1180" s="409"/>
      <c r="G1180" s="218"/>
      <c r="H1180" s="46"/>
      <c r="I1180" s="34"/>
      <c r="J1180" s="219"/>
      <c r="K1180" s="218"/>
      <c r="L1180" s="46"/>
      <c r="M1180" s="34"/>
      <c r="N1180" s="219"/>
      <c r="O1180" s="218"/>
      <c r="P1180" s="46"/>
      <c r="Q1180" s="34"/>
      <c r="R1180" s="219"/>
      <c r="S1180" s="218"/>
      <c r="T1180" s="46"/>
      <c r="U1180" s="34"/>
      <c r="V1180" s="219"/>
      <c r="W1180" s="218"/>
      <c r="X1180" s="46"/>
      <c r="Y1180" s="34"/>
      <c r="Z1180" s="219"/>
      <c r="AA1180" s="218"/>
      <c r="AB1180" s="46"/>
      <c r="AC1180" s="34"/>
      <c r="AD1180" s="219"/>
      <c r="AE1180" s="218"/>
      <c r="AF1180" s="46"/>
      <c r="AG1180" s="34"/>
      <c r="AH1180" s="219"/>
      <c r="AI1180" s="218"/>
      <c r="AJ1180" s="46"/>
      <c r="AK1180" s="34"/>
      <c r="AL1180" s="219"/>
      <c r="AM1180" s="218"/>
      <c r="AN1180" s="46"/>
      <c r="AO1180" s="34"/>
      <c r="AP1180" s="219"/>
      <c r="AQ1180" s="218"/>
      <c r="AR1180" s="46"/>
      <c r="AS1180" s="34"/>
      <c r="AT1180" s="219"/>
      <c r="AU1180" s="218"/>
      <c r="AV1180" s="46"/>
      <c r="AW1180" s="34"/>
      <c r="AX1180" s="219"/>
      <c r="AY1180" s="218"/>
      <c r="AZ1180" s="46"/>
      <c r="BA1180" s="34"/>
      <c r="BB1180" s="263"/>
      <c r="BC1180" s="396"/>
      <c r="BO1180" s="409"/>
    </row>
    <row r="1181" spans="1:71" x14ac:dyDescent="0.2">
      <c r="A1181" s="409"/>
      <c r="B1181" s="409"/>
      <c r="D1181" s="409"/>
      <c r="E1181" s="409"/>
      <c r="F1181" s="409"/>
      <c r="G1181" s="218"/>
      <c r="H1181" s="46"/>
      <c r="I1181" s="34"/>
      <c r="J1181" s="219"/>
      <c r="K1181" s="218"/>
      <c r="L1181" s="46"/>
      <c r="M1181" s="34"/>
      <c r="N1181" s="219"/>
      <c r="O1181" s="218"/>
      <c r="P1181" s="46"/>
      <c r="Q1181" s="34"/>
      <c r="R1181" s="219"/>
      <c r="S1181" s="218"/>
      <c r="T1181" s="46"/>
      <c r="U1181" s="34"/>
      <c r="V1181" s="219"/>
      <c r="W1181" s="218"/>
      <c r="X1181" s="46"/>
      <c r="Y1181" s="34"/>
      <c r="Z1181" s="219"/>
      <c r="AA1181" s="218"/>
      <c r="AB1181" s="46"/>
      <c r="AC1181" s="34"/>
      <c r="AD1181" s="219"/>
      <c r="AE1181" s="218"/>
      <c r="AF1181" s="46"/>
      <c r="AG1181" s="34"/>
      <c r="AH1181" s="219"/>
      <c r="AI1181" s="218"/>
      <c r="AJ1181" s="46"/>
      <c r="AK1181" s="34"/>
      <c r="AL1181" s="219"/>
      <c r="AM1181" s="218"/>
      <c r="AN1181" s="46"/>
      <c r="AO1181" s="34"/>
      <c r="AP1181" s="219"/>
      <c r="AQ1181" s="218"/>
      <c r="AR1181" s="46"/>
      <c r="AS1181" s="34"/>
      <c r="AT1181" s="219"/>
      <c r="AU1181" s="218"/>
      <c r="AV1181" s="46"/>
      <c r="AW1181" s="34"/>
      <c r="AX1181" s="219"/>
      <c r="AY1181" s="218"/>
      <c r="AZ1181" s="46"/>
      <c r="BA1181" s="34"/>
      <c r="BB1181" s="263"/>
      <c r="BC1181" s="396"/>
      <c r="BO1181" s="409"/>
    </row>
    <row r="1182" spans="1:71" x14ac:dyDescent="0.2">
      <c r="A1182" s="409"/>
      <c r="B1182" s="409"/>
      <c r="D1182" s="409"/>
      <c r="E1182" s="409"/>
      <c r="F1182" s="409"/>
      <c r="G1182" s="218"/>
      <c r="H1182" s="46"/>
      <c r="I1182" s="34"/>
      <c r="J1182" s="219"/>
      <c r="K1182" s="218"/>
      <c r="L1182" s="46"/>
      <c r="M1182" s="34"/>
      <c r="N1182" s="219"/>
      <c r="O1182" s="218"/>
      <c r="P1182" s="46"/>
      <c r="Q1182" s="34"/>
      <c r="R1182" s="219"/>
      <c r="S1182" s="218"/>
      <c r="T1182" s="46"/>
      <c r="U1182" s="34"/>
      <c r="V1182" s="219"/>
      <c r="W1182" s="218"/>
      <c r="X1182" s="46"/>
      <c r="Y1182" s="34"/>
      <c r="Z1182" s="219"/>
      <c r="AA1182" s="218"/>
      <c r="AB1182" s="46"/>
      <c r="AC1182" s="34"/>
      <c r="AD1182" s="219"/>
      <c r="AE1182" s="218"/>
      <c r="AF1182" s="46"/>
      <c r="AG1182" s="34"/>
      <c r="AH1182" s="219"/>
      <c r="AI1182" s="218"/>
      <c r="AJ1182" s="46"/>
      <c r="AK1182" s="34"/>
      <c r="AL1182" s="219"/>
      <c r="AM1182" s="218"/>
      <c r="AN1182" s="46"/>
      <c r="AO1182" s="34"/>
      <c r="AP1182" s="219"/>
      <c r="AQ1182" s="218"/>
      <c r="AR1182" s="46"/>
      <c r="AS1182" s="34"/>
      <c r="AT1182" s="219"/>
      <c r="AU1182" s="218"/>
      <c r="AV1182" s="46"/>
      <c r="AW1182" s="34"/>
      <c r="AX1182" s="219"/>
      <c r="AY1182" s="218"/>
      <c r="AZ1182" s="46"/>
      <c r="BA1182" s="34"/>
      <c r="BB1182" s="263"/>
      <c r="BC1182" s="396"/>
      <c r="BO1182" s="409"/>
    </row>
    <row r="1183" spans="1:71" ht="13.5" thickBot="1" x14ac:dyDescent="0.25">
      <c r="A1183" s="409"/>
      <c r="B1183" s="409"/>
      <c r="D1183" s="409"/>
      <c r="E1183" s="409"/>
      <c r="F1183" s="409"/>
      <c r="G1183" s="232"/>
      <c r="H1183" s="233"/>
      <c r="I1183" s="234"/>
      <c r="J1183" s="235"/>
      <c r="K1183" s="232"/>
      <c r="L1183" s="233"/>
      <c r="M1183" s="234"/>
      <c r="N1183" s="235"/>
      <c r="O1183" s="232"/>
      <c r="P1183" s="233"/>
      <c r="Q1183" s="234"/>
      <c r="R1183" s="235"/>
      <c r="S1183" s="232"/>
      <c r="T1183" s="233"/>
      <c r="U1183" s="234"/>
      <c r="V1183" s="235"/>
      <c r="W1183" s="232"/>
      <c r="X1183" s="233"/>
      <c r="Y1183" s="234"/>
      <c r="Z1183" s="235"/>
      <c r="AA1183" s="232"/>
      <c r="AB1183" s="233"/>
      <c r="AC1183" s="234"/>
      <c r="AD1183" s="235"/>
      <c r="AE1183" s="232"/>
      <c r="AF1183" s="233"/>
      <c r="AG1183" s="234"/>
      <c r="AH1183" s="235"/>
      <c r="AI1183" s="232"/>
      <c r="AJ1183" s="233"/>
      <c r="AK1183" s="234"/>
      <c r="AL1183" s="235"/>
      <c r="AM1183" s="232"/>
      <c r="AN1183" s="233"/>
      <c r="AO1183" s="234"/>
      <c r="AP1183" s="235"/>
      <c r="AQ1183" s="232"/>
      <c r="AR1183" s="233"/>
      <c r="AS1183" s="234"/>
      <c r="AT1183" s="235"/>
      <c r="AU1183" s="232"/>
      <c r="AV1183" s="233"/>
      <c r="AW1183" s="234"/>
      <c r="AX1183" s="235"/>
      <c r="AY1183" s="232"/>
      <c r="AZ1183" s="233"/>
      <c r="BA1183" s="234"/>
      <c r="BB1183" s="269"/>
      <c r="BC1183" s="396"/>
      <c r="BO1183" s="409"/>
    </row>
    <row r="1184" spans="1:71" x14ac:dyDescent="0.2">
      <c r="A1184" s="409"/>
      <c r="B1184" s="409"/>
      <c r="D1184" s="409"/>
      <c r="E1184" s="409"/>
      <c r="F1184" s="409"/>
      <c r="I1184" s="396"/>
      <c r="J1184" s="396"/>
      <c r="M1184" s="396"/>
      <c r="N1184" s="396"/>
      <c r="Q1184" s="396"/>
      <c r="R1184" s="396"/>
      <c r="U1184" s="396"/>
      <c r="V1184" s="396"/>
      <c r="Y1184" s="396"/>
      <c r="Z1184" s="396"/>
      <c r="AC1184" s="396"/>
      <c r="AD1184" s="396"/>
      <c r="AG1184" s="396"/>
      <c r="AH1184" s="396"/>
      <c r="AK1184" s="396"/>
      <c r="AL1184" s="396"/>
      <c r="AO1184" s="396"/>
      <c r="AP1184" s="396"/>
      <c r="AS1184" s="396"/>
      <c r="AT1184" s="396"/>
      <c r="AW1184" s="396"/>
      <c r="AX1184" s="396"/>
      <c r="BA1184" s="396"/>
      <c r="BC1184" s="396"/>
      <c r="BO1184" s="409"/>
    </row>
  </sheetData>
  <protectedRanges>
    <protectedRange sqref="BM1169 BN17:BN18 BN170 BN188 BN195 BN325 BN452 BN458 BN504 BN518 BN524 BN536 BN558 BN564 BN630 BN596 BN905 BN1063 BN1103 BN1109 BN1138 BM12:BM66 BH284:BH288 BH272:BH276 BH12:BH14 BH167:BH174 BH176:BH183 BH185:BH192 BH195:BH199 BH202:BH206 BH308:BH314 BH377:BH390 BH39:BH43 BH46:BH50 BH53:BH57 BH60:BH64 BH80:BH84 BH87:BH91 BH69:BH75 BH78 BH94:BH98 BH101:BH105 BH108:BH112 BH115:BH119 BH124 BH126:BH130 BH133:BH137 BH140:BH144 BH149:BH155 BH122 BH147 BH392:BH406 BH657:BH677 BH647:BH655 BH679:BH693 BH878:BH912 BH914:BH932 BH1024:BH1058 BH1060:BH1068 BH1151:BH1165 BH1070:BH1093 BH338:BH370 BH316:BH322 BH962:BH1022 BH1169 BH372:BH374 BH266:BH270 BH302:BH306 BH1135:BH1148 BH1095:BH1132 BH31:BH36 BH20 BH158:BH162 BH22:BH29 BH278:BH282 BH296:BH300 BH290:BH294 BH637:BH645 BH850:BH876 BH934:BH960 BF284:BF288 BF272:BF276 BF12:BF14 BF167:BF174 BF176:BF183 BF185:BF192 BF195:BF199 BF202:BF206 BF308:BF314 BF377:BF390 BF39:BF43 BF46:BF50 BF53:BF57 BF60:BF64 BF80:BF84 BF87:BF91 BF69:BF75 BF78 BF94:BF98 BF101:BF105 BF108:BF112 BF115:BF119 BF124 BF126:BF130 BF133:BF137 BF140:BF144 BF209:BF210 BF149:BF155 BF122 BF147 BF392:BF406 BF657:BF677 BF647:BF655 BF679:BF693 BF878:BF912 BF914:BF932 BF1024:BF1058 BF1060:BF1068 BF1151:BF1165 BF1070:BF1093 BF338:BF370 BF316:BF322 BF962:BF1022 BF571:BF635 BF1169 BF372:BF374 BF266:BF270 BF302:BF306 BF1135:BF1148 BF1095:BF1132 BF31:BF36 BF20 BF158:BF162 BF22:BF29 BF278:BF282 BF296:BF300 BF290:BF294 BF637:BF645 BF824:BF848 BF850:BF876 BF934:BF960 BH212:BH264 BF212:BF264 BF408:BF470 BH408:BH470 BH695:BH822 BF695:BF822 BH17:BH18 BF17:BF18 BJ13:BJ14 BJ20 BJ17:BJ18 BH209:BH210 BJ209 BL209 BH324:BH336 BF324:BF334 BF336 BJ586 BH571:BH635 BJ602 BH824:BH848 BJ833 BM68:BM1167 BF473:BF569 BH473:BH569" name="Range2"/>
    <protectedRange sqref="F391:I391 F371:I371 F407:I407 F640:I643 K660:M663 I351 M351 I313:I314 M313:M314 K309:M312 I751 M751 F877:I877 K877:M877 O877:Q877 S877:U877 I277 M277 F817:I820 K391:M391 K371:M371 K407:M407 O640:Q643 I289 M289 S640:U643 K897:M903 O897:Q903 O391:Q391 O371:Q371 O407:Q407 S897:U903 W897:Y903 AA897:AC903 AE897:AG903 S391:U391 S371:U371 S407:U407 AI897:AK903 AM897:AO903 AQ897:AS903 AU897:AW903 W391:Y391 W371:Y371 W407:Y407 I664 M664 F660:I663 AY897:BA903 K905:M911 AA391:AC391 AA371:AC371 AA407:AC407 F678:I679 K678:M679 O678:Q679 I307 M307 AE391:AG391 AE371:AG371 AE407:AG407 S678:U679 W678:Y679 AA678:AC679 AI391:AK391 AI371:AK371 AI407:AK407 AE678:AG679 AI678:AK679 AM678:AO679 W640:Y643 AY1132:BA1134 AQ1132:AS1134 AA640:AC643 AE640:AG643 AI640:AK643 AM391:AO391 AM371:AO371 AM407:AO407 AQ678:AS679 AU678:AW679 AY678:BA679 AM640:AO643 AU1132:AW1132 AM1132:AO1134 AI1132:AK1134 AE1132:AG1134 AA1132:AC1134 W1132:Y1134 S1132:U1134 AQ640:AS643 AU640:AW643 AY640:BA643 AQ391:AS391 AQ371:AS371 AQ407:AS407 K650:M653 O650:Q653 S650:U653 M644 O1132:Q1134 K1132:M1134 F1133 I463 M463 I469 M469 AY656:BA657 I392 AU391:AW391 AU371:AW371 AU407:AW407 W650:Y653 AA650:AC653 AE650:AG653 I475 M475 I484 M484 M392 AY391:BA391 AY371:BA371 AY407:BA407 AI650:AK653 AM650:AO653 AQ650:AS653 AU650:AW653 I241 M241 I247 M247 I253 M253 I259:I260 M259:M260 I271 M271 I383 M383 I389:I390 M389:M390 I399 M399 I405 M405 AY225:BA240 I430 M430 I436 M436 I345 M345 I442 M442 I450 M450 I456 M456 AY650:BA653 I654 M654 F650:I653 AU656:AW657 I644 F646:I647 K646:M647 O646:Q647 S646:U647 W646:Y647 AA646:AC647 AE646:AG647 AI646:AK647 AM646:AO647 AQ646:AS647 AU646:AW647 AY646:BA647 F656:I657 K656:M657 O656:Q657 S656:U657 W656:Y657 AA656:AC657 AE656:AG657 AI656:AK657 AM656:AO657 AQ656:AS657 K666:M669 I670 W877:Y877 AA877:AC877 AE877:AG877 AI877:AK877 AM877:AO877 AQ877:AS877 AU877:AW877 AY877:BA877 I857 M857 I863 M863 K859:M862 F823:I823 K823:M823 M1080 M1086 M1092 K465:M468 S465:U468 AA465:AC468 AE465:AG468 AI465:AK468 AM465:AO468 AQ465:AS468 AU465:AW468 AY465:BA468 K471:M474 S471:U474 AA471:AC474 AE471:AG474 AI471:AK474 AM471:AO474 AQ471:AS474 AU471:AW474 AY471:BA474 I490 M490 K486:M489 S486:U489 AA486:AC489 AE486:AG489 AI486:AK489 AM486:AO489 AQ486:AS489 AU486:AW489 AY486:BA489 I496 M496 S492:U495 AA492:AC495 AE492:AG495 K395:M398 O395:Q398 S395:U398 W395:Y398 AA395:AC398 AE395:AG398 AI395:AK398 AM395:AO398 AQ395:AS398 AU395:AW398 AY395:BA398 K401:M404 O401:Q404 S401:U404 W401:Y404 AA401:AC404 AE401:AG404 AI401:AK404 AM401:AO404 AQ401:AS404 AU401:AW404 AY401:BA404 I357 M357 I363:I364 M363:M364 K432:M435 S432:U435 AA432:AC435 AE432:AG435 AI432:AK435 AM432:AO435 AQ432:AS435 AU432:AW435 AY432:BA435 K438:M441 K452:M455 S452:U455 AA452:AC455 AE452:AG455 AI452:AK455 AM452:AO455 AQ452:AS455 AU452:AW455 AY452:BA455 I323 M323 K319:M322 I329 M329 K325:M328 I335:I338 M335:M338 K331:M334 M670 F666:I669 K672:M675 I676:I677 M676:M677 F672:I675 F913:I913 K913:M913 O913:Q913 S913:U913 W913:Y913 AA913:AC913 AE913:AG913 AI913:AK913 AM913:AO913 AQ913:AS913 AU913:AW913 AY913:BA913 AQ458:AS462 AM458:AO462 AI458:AK462 AE458:AG462 AA458:AC462 S458:U462 AY458:BA462 AU458:AW462 F458:I462 K917:M923 O917:Q923 S917:U923 W917:Y923 AA917:AC923 AE917:AG923 AI917:AK923 AM917:AO923 AQ917:AS923 AU917:AW923 AY917:BA923 K925:M931 O925:Q931 S925:U931 W925:Y931 AA925:AC931 AE925:AG931 AI925:AK931 AM925:AO931 AQ925:AS931 AU925:AW931 AY925:BA931 F917:I923 F925:I931 F933:I933 K933:M933 O933:Q933 S933:U933 W933:Y933 AA933:AC933 AE933:AG933 AI933:AK933 AM933:AO933 AQ933:AS933 AU933:AW933 AY933:BA933 K937:M943 O937:Q943 S937:U943 W937:Y943 AA937:AC943 AE937:AG943 AI937:AK943 AM937:AO943 AQ937:AS943 AU937:AW943 AY937:BA943 F961:I961 K961:M961 O961:Q961 S961:U961 W961:Y961 AA961:AC961 AE961:AG961 AI961:AK961 AM961:AO961 AQ961:AS961 AU961:AW961 AY961:BA961 AQ993:AS996 AU993:AW996 AY993:BA996 M997 K978:M981 K1023:M1023 O1023:Q1023 S1023:U1023 W1023:Y1023 AA1023:AC1023 AE1023:AG1023 AI1023:AK1023 AM1023:AO1023 AQ1023:AS1023 AU1023:AW1023 AY1023:BA1023 I982 M982 K984:M990 O984:Q990 S984:U990 W984:Y990 AA984:AC990 AE984:AG990 AI984:AK990 AM984:AO990 AQ984:AS990 AU984:AW990 AY984:BA990 M991 K993:M996 O993:Q996 S993:U996 I869 M869 I875 M875 K865:M868 K871:M874 K889:M895 O889:Q895 S889:U895 W889:Y895 AA889:AC895 AE889:AG895 AI889:AK895 AM889:AO895 AQ889:AS895 AU889:AW895 AY889:BA895 W993:Y996 AA993:AC996 AE993:AG996 AI993:AK996 AM993:AO996 F978:I981 F992:F995 O978:Q981 S978:U981 W978:Y981 AA978:AC981 AE978:AG981 AI978:AK981 AM978:AO981 AQ978:AS981 AU978:AW981 AY978:BA981 K966:M969 O966:Q969 S966:U969 W966:Y969 AA966:AC969 AE966:AG969 AI966:AK969 AM966:AO969 AQ966:AS969 AU966:AW969 AY966:BA969 I970 M970 F966:I969 K972:M975 I976 M976 I628 M628 I634 M634 I734 M734 I745 M745 K747:M750 F972:I975 M1003 M1009 K999:M1002 K1076:M1079 O1076:Q1079 S1076:U1079 W1076:Y1079 AA1076:AC1079 AE1076:AG1079 AI1076:AK1079 AM1076:AO1079 AQ1076:AS1079 AU1076:AW1079 AY1076:BA1079 K1082:M1085 O1082:Q1085 S1082:U1085 W1082:Y1085 AA1082:AC1085 AE1082:AG1085 AI1082:AK1085 AM1082:AO1085 AQ1082:AS1085 AU1082:AW1085 AY1082:BA1085 K1088:M1091 O1088:Q1091 S1088:U1091 W1088:Y1091 AA1088:AC1091 AE1088:AG1091 AI1088:AK1091 AM1088:AO1091 AQ1088:AS1091 AU1088:AW1091 AY1088:BA1091 AI492:AK495 AM492:AO495 AQ492:AS495 AU492:AW495 AY492:BA495 I502 M502 I295 M295 F291:I294 K291:M294 O291:Q294 S291:U294 W291:Y294 AA291:AC294 AE291:AG294 AI291:AK294 AM291:AO294 F375:I375 K375:M375 G373:I373 K373:M373 K1121:M1124 O1121:Q1124 S1121:U1124 W1121:Y1124 AA1121:AC1124 AE1121:AG1124 AI1121:AK1124 AM1121:AO1124 AQ1121:AS1124 AU1121:AW1124 AY1121:BA1124 I516 M516 I522 M522 K512:M515 K574:M577 F602:I602 K602:M602 O602:Q602 S602:U602 W602:Y602 AA602:AC602 AE602:AG602 AI602:AK602 AM602:AO602 AQ602:AS602 AU602:AW602 AY602:BA602 I548 M548 M556 AY570:BA570 I578 M578 I584:I585 M584:M585 K606:M609 I610 M610 K612:M615 I616 M616 I622 M622 F849:I849 K849:M849 I841 M841 I847 M847 K837:M840 K843:M846 K1005:M1008 O1005:Q1008 S1005:U1008 W1005:Y1008 AA1005:AC1008 AE1005:AG1008 AI1005:AK1008 AM1005:AO1008 AQ1005:AS1008 AU1005:AW1008 AY1005:BA1008 F998:F1001 F1004:F1007 M1015 M1021 K1011:M1014 O1011:Q1014 F243:I246 F267:I270 F273:I276 F309:I312 F319:I322 F325:I328 F331:I334 F341:I344 F347:I350 F353:I356 F359:I362 F401:I404 F432:I435 F438:I441 F452:I455 F465:I468 AQ291:AS294 F512:I515 F518:I521 F544:I547 F552:I555 F574:I577 F580:I583 F606:I609 F624:I627 F630:I633 F843:I846 F853:I856 F859:I862 F871:I874 F881:I887 F889:I895 F905:I911 S1011:U1014 W1011:Y1014 AA1011:AC1014 AE1011:AG1014 AI1011:AK1014 AM1011:AO1014 AQ1011:AS1014 AU1011:AW1014 AY1011:BA1014 K1017:M1020 O1017:Q1020 S1017:U1020 W1017:Y1020 AA1017:AC1020 AE1017:AG1020 AI1017:AK1020 AM1017:AO1020 AQ1017:AS1020 AU1017:AW1020 AY1017:BA1020 F1010:F1013 F1016:F1019 K1043:M1049 O1043:Q1049 S1043:U1049 W1043:Y1049 AA1043:AC1049 F1075:F1078 F1081:F1084 F471:I474 F486:I489 AE1043:AG1049 F395:I398 S438:U441 AA438:AC441 AE438:AG441 AI438:AK441 AM438:AO441 AQ438:AS441 AU438:AW441 AY438:BA441 F498:I501 K498:M501 S498:U501 AA498:AC501 AE498:AG501 AI498:AK501 AM498:AO501 AQ498:AS501 AU498:AW501 AY498:BA501 AI1043:AK1049 AM1043:AO1049 AQ1043:AS1049 AU1043:AW1049 AY1043:BA1049 K1027:M1033 O1027:Q1033 S1027:U1033 W1027:Y1033 F618:I621 AA1027:AC1033 AE1027:AG1033 AI1027:AK1033 AM1027:AO1033 AQ1027:AS1033 AU1027:AW1033 AY1027:BA1033 K1035:M1041 O1035:Q1041 S1035:U1041 W1035:Y1041 AA1035:AC1041 AE1035:AG1041 AI1035:AK1041 AM1035:AO1041 AQ1035:AS1041 AU1035:AW1041 AY1035:BA1041 O1051:Q1057 S1051:U1057 W1051:Y1057 AA1051:AC1057 AE1051:AG1057 AI1051:AK1057 AM1051:AO1057 AQ1051:AS1057 AU1051:AW1057 F285:I288 F385:I388 G379:I382 F379 F381:F382 F1087:F1090 AY1051:BA1057 O905:Q911 S905:U911 W905:Y911 AA905:AC911 AE905:AG911 AI905:AK911 AM905:AO911 AQ905:AS911 AU905:AW911 AY905:BA911 K1063:K1066 O1063:Q1066 S1063:U1066 W1063:Y1066 AA1063:AC1066 AE1063:AG1066 AI1063:AK1066 AM1063:AO1066 AQ1063:AS1066 AU1063:AW1066 AY1063:BA1066 F1062:F1065 F1059 K1059:M1060 O1059:Q1060 S1059:U1060 W1059:Y1060 AA1059:AC1060 AE1059:AG1060 AI1059:AK1060 AM1059:AO1060 AQ1059:AS1060 AU1059:AW1060 AY1059:BA1060 F315:I316 K315:M316 M369 F365:I368 I369 I528 M528 I534 M534 I540 M540 F524:I527 F530:I533 F536:I539 I587 M587 F586:I586 K586:M586 O586:Q586 S586:U586 W586:Y586 AA586:AC586 AE586:AG586 AI586:AK586 AM586:AO586 AQ586:AS586 AU586:AW586 AY586:BA586 I603 M603 K590:M593 O590:Q593 S590:U593 W590:Y593 AA590:AC593 AE590:AG593 AI590:AK593 AM590:AO593 AQ590:AS593 AU590:AW593 AY590:BA593 I594 M594 K596:M599 I600:I601 M600:M601 F590:I593 F596:I599 O596:Q599 S596:U599 W596:Y599 AA596:AC599 AE596:AG599 AI596:AK599 AM596:AO599 AQ596:AS599 AU596:AW599 AY596:BA599 F636:I636 K636:M636 O636:Q636 S636:U636 W636:Y636 AA636:AC636 AE636:AG636 AI636:AK636 AM636:AO636 AQ636:AS636 AU636:AW636 AY636:BA636 K682:M685 AA682:AC685 AE682:AG685 AI682:AK685 AM682:AO685 AQ682:AS685 AU682:AW685 AY682:BA685 I686 M686 F682:I685 K688:M691 AA688:AC691 AE688:AG691 AI688:AK691 AM688:AO691 AQ688:AS691 AU688:AW691 AY688:BA691 I692 M692 F688:I691 F694:I694 K694:M694 O694:Q694 S694:U694 W694:Y694 AA694:AC694 AE694:AG694 AI694:AK694 AM694:AO694 AQ694:AS694 AU694:AW694 AY694:BA694 I708 M708 I727 M727 I757 M757 I764 M764 K753:M756 K759:M763 I772 M772 I782 M782 K766:M771 I789 M789 I797 M797 K784:M788 I803 M803 I809 M809 K799:M802 K805:M808 F799:I802 I815 M815 I821 M821 K811:M814 K817:M820 AU1093:AW1093 AU1150:AV1150 AM1149:AO1150 M1157 M1163 F1166 K1153:M1156 O1153:Q1156 S1153:U1156 W1153:Y1156 AA1153:AC1156 AE1153:AG1156 AI1153:AK1156 AM1153:AO1156 AQ1153:AS1156 AU1153:AW1156 AY1153:BA1156 K1159:M1162 O1159:Q1162 S1159:U1162 W1159:Y1162 AA1159:AC1162 AE1159:AG1162 AI1159:AK1162 AM1159:AO1162 AQ1159:AS1162 AU1159:AW1162 AY1159:BA1162 AU1165:AW1165 F1152:F1155 F1158:F1161 F1094 I1035:I1059 AY1069:BA1073 AU1069:AW1073 AQ1069:AS1073 AM1069:AO1073 AI1069:AK1073 AE1069:AG1073 AA1069:AC1073 W1069:Y1073 S1069:U1073 O1069:Q1073 K1069:M1073 M1101 M1107 M1119 K1097:M1100 O1097:Q1100 S1097:U1100 W1097:Y1100 AA1097:AC1100 AE1097:AG1100 AI1097:AK1100 AM1097:AO1100 AQ1097:AS1100 AU1097:AW1100 AY1097:BA1100 K1103:M1106 O1103:Q1106 S1103:U1106 W1103:Y1106 AA1103:AC1106 AE1103:AG1106 AI1103:AK1106 AM1103:AO1106 AQ1103:AS1106 AU1103:AW1106 AY1103:BA1106 K1115:M1118 O1115:Q1118 S1115:U1118 W1115:Y1118 AA1115:AC1118 AE1115:AG1118 AI1115:AK1118 AM1115:AO1118 AQ1115:AS1118 AU1115:AW1118 AY1115:BA1118 F1096:F1099 F1102:F1105 I1157:I1161 F1164 I1096:I1099 I1101:I1105 F1115:F1117 I1119 I1115:I1117 I1125 AU1133:AV1134 F1119 M1125:M1126 I571 M571 F570:I570 K570:M570 O570:Q570 S570:U570 W570:Y570 AA570:AC570 AE570:AG570 AI570:AK570 AM570:AO570 AQ570:AS570 AU570:AW570 I556 AU1149:AW1149 M1141 F1136:F1139 F1142:F1145 K1137:M1140 O1137:Q1140 S1137:U1140 W1137:Y1140 AA1137:AC1140 AE1137:AG1140 AI1137:AK1140 AM1137:AO1140 AQ1137:AS1140 AU1137:AW1140 AY1137:BA1140 K1143:M1146 O1143:Q1146 S1143:U1146 W1143:Y1146 AA1143:AC1146 AE1143:AG1146 AI1143:AK1146 AM1143:AO1146 AQ1143:AS1146 AU1143:AW1146 AY1143:BA1146 AI1149:AK1150 AE1149:AG1150 AA1149:AC1150 W1149:Y1150 S1149:U1150 O1149:Q1150 K1149:M1150 G1093:H1094 AU1166:AV1168 AY1149:BA1150 AQ1149:AS1150 K640:M643 F698:F706 K698:M707 K710:M726 G710:I726 G698:I707 K729:M733 F753:I756 F759:I763 F766:I771 F784:I788 K791:M796 F791:I796 F805:I808 F811:I814 F837:I840 F897:I903 F937:I943 I265 M265 F261:I264 K1127:M1130 O1127:Q1130 S1127:U1130 W1127:Y1130 AA1127:AC1130 AE1127:AG1130 AI1127:AK1130 AM1127:AO1130 AQ1127:AS1130 AU1127:AW1130 AY1127:BA1130 AI1165:AK1168 M1131 K444:M449 S444:U449 AA444:AC449 AE444:AG449 AI444:AK449 AM444:AO449 AQ444:AS449 AU444:AW449 AY444:BA449 K422:M429 S422:U429 AA422:AC429 AE422:AG429 AI422:AK429 AM422:AO429 AQ422:AS429 AU422:AW429 AY422:BA429 S477:U483 AA477:AC483 AE477:AG483 AI477:AK483 AY477:BA483 AU477:AW483 AQ477:AS483 AM477:AO483 F444:I446 K492:M495 F492:I495 I1141 I1163:I1166 I1067:I1072 F1023:H1023 I1021:I1022 G1132:H1134 G991:I991 G993:H996 G1121:H1124 G999:H1002 G1005:H1008 G1011:H1014 G1017:H1020 G1076:H1079 G1082:H1085 G1027:H1033 G1043:H1049 G1051:H1057 G1088:H1091 G1063:H1066 G1059:H1060 G1153:H1156 G1159:H1162 G1069:H1073 G1097:H1100 G1103:H1106 I1121:I1123 G1137:H1140 G1143:H1146 G1149:H1150 G1127:H1130 G1115:H1118 G1035:H1041 F303:I306 F12:I15 O319:Q322 O325:Q328 O331:Q334 O315:Q316 S319:U322 S325:U328 S331:U334 S315:U316 W319:Y322 W325:Y328 W331:Y334 W315:Y316 AA319:AC322 AA325:AC328 AA331:AC334 AA315:AC316 AE319:AG322 AE325:AG328 AE331:AG334 AE315:AG316 AI319:AK322 AI325:AK328 AI331:AK334 AI315:AK316 AM319:AO322 AM325:AO328 AM331:AO334 AM315:AO316 AQ319:AS322 AQ325:AS328 AQ331:AS334 AQ315:AS316 AU319:AW322 AU325:AW328 AU331:AW334 AU315:AW316 AY319:BA322 AY325:BA328 AY331:BA334 AY315:BA316 K218:M221 K243:M246 K249:M252 K255:M258 K261:M264 K267:M270 K273:M276 K285:M288 K303:M306 O309:Q312 O218:Q221 O243:Q246 O249:Q252 O255:Q258 O261:Q264 O267:Q270 O273:Q276 O285:Q288 O303:Q306 S309:U312 S218:U221 S243:U246 S249:U252 S255:U258 S261:U264 S267:U270 S273:U276 S285:U288 S303:U306 W309:Y312 W218:Y221 W243:Y246 W249:Y252 W255:Y258 W261:Y264 W267:Y270 W273:Y276 W285:Y288 W303:Y306 AA309:AC312 AA218:AC221 AA243:AC246 AA249:AC252 AA255:AC258 AA261:AC264 AA267:AC270 AA273:AC276 AA285:AC288 AA303:AC306 AE309:AG312 AE218:AG221 AE243:AG246 AE249:AG252 AE255:AG258 AE261:AG264 AE267:AG270 AE273:AG276 AE285:AG288 AE303:AG306 AI309:AK312 AI218:AK221 AI243:AK246 AI249:AK252 AI255:AK258 AI261:AK264 AI267:AK270 AI273:AK276 AI285:AK288 AI303:AK306 AM309:AO312 AM218:AO221 AM243:AO246 AM249:AO252 AM255:AO258 AM261:AO264 AM267:AO270 AM273:AO276 AM285:AO288 AM303:AO306 AQ309:AS312 AQ218:AS221 AQ243:AS246 AQ249:AS252 AQ255:AS258 AQ261:AS264 AQ267:AS270 AQ273:AS276 AQ285:AS288 AQ303:AS306 AU309:AW312 AU218:AW221 AU243:AW246 AU249:AW252 AU255:AW258 AU261:AW264 AU267:AW270 AU273:AW276 AU285:AW288 AU303:AW306 AY309:BA312 AY218:BA221 AY243:BA246 AY249:BA252 AY255:BA258 AY261:BA264 AY267:BA270 AY273:BA276 AY285:BA288 AY303:BA306 K341:M344 K347:M350 K353:M356 K359:M362 K365:M368 O341:Q344 O347:Q350 O353:Q356 O359:Q362 O365:Q368 S341:U344 S347:U350 S353:U356 S359:U362 S365:U368 W341:Y344 W347:Y350 W353:Y356 W359:Y362 W365:Y368 AA341:AC344 AA347:AC350 AA353:AC356 AA359:AC362 AA365:AC368 AE341:AG344 AE347:AG350 AE353:AG356 AE359:AG362 AE365:AG368 AI341:AK344 AI347:AK350 AI353:AK356 AI359:AK362 AI365:AK368 AM341:AO344 AM347:AO350 AM353:AO356 AM359:AO362 AM365:AO368 AQ341:AS344 AQ347:AS350 AQ353:AS356 AQ359:AS362 AQ365:AS368 AU341:AW344 AU347:AW350 AU353:AW356 AU359:AW362 AU365:AW368 AY341:BA344 AY347:BA350 AY353:BA356 AY359:BA362 AY365:BA368 K379:M382 K385:M388 O375:Q375 O373:Q373 O379:Q382 O385:Q388 S375:U375 S373:U373 S379:U382 S385:U388 W375:Y375 W373:Y373 W379:Y382 W385:Y388 AA375:AC375 AA373:AC373 AA379:AC382 AA385:AC388 AE375:AG375 AE373:AG373 AE379:AG382 AE385:AG388 AI375:AK375 AI373:AK373 AI379:AK382 AI385:AK388 AM375:AO375 AM373:AO373 AM379:AO382 AM385:AO388 AQ375:AS375 AQ373:AS373 AQ379:AS382 AQ385:AS388 AU375:AW375 AU373:AW373 AU379:AW382 AU385:AW388 AY375:BA375 AY373:BA373 AY379:BA382 AY385:BA388 K458:M462 K477:M483 O465:Q468 O471:Q474 O486:Q489 O432:Q435 O438:Q441 O452:Q455 AU291:AW294 O498:Q501 O444:Q449 O422:Q429 O492:Q495 O458:Q462 O477:Q483 W465:Y468 W471:Y474 W486:Y489 W432:Y435 W438:Y441 W452:Y455 AY291:BA294 W498:Y501 W444:Y449 W422:Y429 W492:Y495 W458:Y462 W477:Y483 K518:M521 K524:M527 K530:M533 K536:M539 K544:M547 K552:M555 K580:M583 O512:Q515 O518:Q521 O524:Q527 O530:Q533 O536:Q539 S512:U515 S518:U521 S524:U527 S530:U533 S536:U539 W512:Y515 W518:Y521 W524:Y527 W530:Y533 W536:Y539 AA512:AC515 AA518:AC521 AA524:AC527 AA530:AC533 AA536:AC539 AE512:AG515 AE518:AG521 AE524:AG527 AE530:AG533 AE536:AG539 AI512:AK515 AI518:AK521 AI524:AK527 AI530:AK533 AI536:AK539 AM512:AO515 AM518:AO521 AM524:AO527 AM530:AO533 AM536:AO539 AQ512:AS515 AQ518:AS521 AQ524:AS527 AQ530:AS533 AQ536:AS539 AU512:AW515 AU518:AW521 AU524:AW527 AU530:AW533 AU536:AW539 AY512:BA515 AY518:BA521 AY524:BA527 AY530:BA533 AY536:BA539 O544:Q547 O552:Q555 S544:U547 S552:U555 W544:Y547 W552:Y555 AA544:AC547 AA552:AC555 AE544:AG547 AE552:AG555 AI544:AK547 AI552:AK555 AM544:AO547 AM552:AO555 AQ544:AS547 AQ552:AS555 AU544:AW547 AU552:AW555 AY544:BA547 AY552:BA555 O574:Q577 O580:Q583 S574:U577 S580:U583 W574:Y577 W580:Y583 AA574:AC577 AA580:AC583 AE574:AG577 AE580:AG583 AI574:AK577 AI580:AK583 AM574:AO577 AM580:AO583 AQ574:AS577 AQ580:AS583 AU574:AW577 AU580:AW583 AY574:BA577 AY580:BA583 K618:M621 K624:M627 K630:M633 O606:Q609 O612:Q615 O618:Q621 O624:Q627 O630:Q633 S606:U609 S612:U615 S618:U621 S624:U627 S630:U633 W606:Y609 W612:Y615 W618:Y621 W624:Y627 W630:Y633 AA606:AC609 AA612:AC615 AA618:AC621 AA624:AC627 AA630:AC633 AE606:AG609 AE612:AG615 AE618:AG621 AE624:AG627 AE630:AG633 AI606:AK609 AI612:AK615 AI618:AK621 AI624:AK627 AI630:AK633 AM606:AO609 AM612:AO615 AM618:AO621 AM624:AO627 AM630:AO633 AQ606:AS609 AQ612:AS615 AQ618:AS621 AQ624:AS627 AQ630:AS633 AU606:AW609 AU612:AW615 AU618:AW621 AU624:AW627 AU630:AW633 AY606:BA609 AY612:BA615 AY618:BA621 AY624:BA627 AY630:BA633 O660:Q663 O666:Q669 O672:Q675 S660:U663 S666:U669 S672:U675 W660:Y663 W666:Y669 W672:Y675 AA660:AC663 AA666:AC669 AA672:AC675 AE660:AG663 AE666:AG669 AE672:AG675 AI660:AK663 AI666:AK669 AI672:AK675 AM660:AO663 AM666:AO669 AM672:AO675 AQ660:AS663 AQ666:AS669 AQ672:AS675 AU660:AW663 AU666:AW669 AU672:AW675 AY660:BA663 AY666:BA669 AY672:BA675 O682:Q685 O688:Q691 S682:U685 S688:U691 W682:Y685 W688:Y691 O859:Q862 O823:Q823 O865:Q868 O871:Q874 O747:Q750 O849:Q849 O837:Q840 O843:Q846 O753:Q756 O759:Q763 O766:Q771 O784:Q788 O799:Q802 O805:Q808 O811:Q814 O817:Q820 O698:Q707 O710:Q726 O729:Q733 O791:Q796 S859:U862 S823:U823 S865:U868 S871:U874 S747:U750 S849:U849 S837:U840 S843:U846 S753:U756 S759:U763 S766:U771 S784:U788 S799:U802 S805:U808 S811:U814 S817:U820 S698:U707 S710:U726 S729:U733 S791:U796 W859:Y862 W823:Y823 W865:Y868 W871:Y874 W747:Y750 W849:Y849 W837:Y840 W843:Y846 W753:Y756 W759:Y763 W766:Y771 W784:Y788 W799:Y802 W805:Y808 W811:Y814 W817:Y820 W698:Y707 W710:Y726 W729:Y733 W791:Y796 AA859:AC862 AA823:AC823 AA865:AC868 AA871:AC874 AA747:AC750 AA849:AC849 AA837:AC840 AA843:AC846 AA753:AC756 AA759:AC763 AA766:AC771 AA784:AC788 AA799:AC802 AA805:AC808 AA811:AC814 AA817:AC820 AA698:AC707 AA710:AC726 AA729:AC733 AA791:AC796 AE859:AG862 AE823:AG823 AE865:AG868 AE871:AG874 AE747:AG750 AE849:AG849 AE837:AG840 AE843:AG846 AE753:AG756 AE759:AG763 AE766:AG771 AE784:AG788 AE799:AG802 AE805:AG808 AE811:AG814 AE817:AG820 AE698:AG707 AE710:AG726 AE729:AG733 AE791:AG796 AI859:AK862 AI823:AK823 AI865:AK868 AI871:AK874 AI747:AK750 AI849:AK849 AI837:AK840 AI843:AK846 AI753:AK756 AI759:AK763 AI766:AK771 AI784:AK788 AI799:AK802 AI805:AK808 AI811:AK814 AI817:AK820 AI698:AK707 AI710:AK726 AI729:AK733 AI791:AK796 AM859:AO862 AM823:AO823 AM865:AO868 AM871:AO874 AM747:AO750 AM849:AO849 AM837:AO840 AM843:AO846 AM753:AO756 AM759:AO763 AM766:AO771 AM784:AO788 AM799:AO802 AM805:AO808 AM811:AO814 AM817:AO820 AM698:AO707 AM710:AO726 AM729:AO733 AM791:AO796 AQ859:AS862 AQ823:AS823 AQ865:AS868 AQ871:AS874 AQ747:AS750 AQ849:AS849 AQ837:AS840 AQ843:AS846 AQ753:AS756 AQ759:AS763 AQ766:AS771 AQ784:AS788 AQ799:AS802 AQ805:AS808 AQ811:AS814 AQ817:AS820 AQ698:AS707 AQ710:AS726 AQ729:AS733 AQ791:AS796 AU859:AW862 AU823:AW823 AU865:AW868 AU871:AW874 AU747:AW750 AU849:AW849 AU837:AW840 AU843:AW846 AU753:AW756 AU759:AW763 AU766:AW771 AU784:AW788 AU799:AW802 AU805:AW808 AU811:AW814 AU817:AW820 AU698:AW707 AU710:AW726 AU729:AW733 AU791:AW796 AY859:BA862 AY823:BA823 AY865:BA868 AY871:BA874 AY747:BA750 AY849:BA849 AY837:BA840 AY843:BA846 AY753:BA756 AY759:BA763 AY766:BA771 AY784:BA788 AY799:BA802 AY805:BA808 AY811:BA814 AY817:BA820 AY698:BA707 AY710:BA726 AY729:BA733 AY791:BA796 F984:I989 I992:I995 I1015:I1019 I997:I1001 I1003:I1007 I1009:I1013 F1026:F1033 I1026:I1033 F1035:F1040 F1042:F1048 F1050:F1056 F1068 F1070:F1072 I1062:I1065 K1051:M1057 M1063:M1067 L1063:L1068 F1092 I1086:I1090 I1092:I1094 I1075:I1078 I1080:I1084 I1152:I1155 I1127:I1129 I1131:I1133 F1131 I1143:I1145 I1137:I1139 F1147:F1149 AY1093:BA1094 AU1094:AV1094 K1093:M1094 O1093:Q1094 S1093:U1094 W1093:Y1094 AA1093:AC1094 AE1093:AG1094 AI1093:AK1094 AM1093:AO1094 AQ1093:AS1094 M1147:M1148 I1147:I1149 AM1165:AO1168 G1165:H1168 AQ1165:AS1168 AY1165:BA1168 K1165:M1168 O1165:Q1168 S1165:U1168 W1165:Y1168 AA1165:AC1168 AE1165:AG1168 F1126:F1129 F1122:F1123 O999:Q1002 S999:U1002 W999:Y1002 AA999:AC1002 AE999:AG1002 AI999:AK1002 AM999:AO1002 AQ999:AS1002 AU999:AW1002 AY999:BA1002 M562 F558:I561 I562 K558:M561 O558:Q561 S558:U561 W558:Y561 AA558:AC561 AE558:AG561 AI558:AK561 AM558:AO561 AQ558:AS561 AU558:AW561 AY558:BA561 M568 F564:I567 I568 K564:M567 O564:Q567 S564:U567 W564:Y567 AA564:AC567 AE564:AG567 AI564:AK567 AM564:AO567 AQ564:AS567 AU564:AW567 AY564:BA567 I508 M508 K504:M507 S504:U507 AA504:AC507 AE504:AG507 AI504:AK507 AM504:AO507 AQ504:AS507 AU504:AW507 AY504:BA507 F504:I507 O504:Q507 W504:Y507 M1113 K1109:M1112 O1109:Q1112 S1109:U1112 W1109:Y1112 AA1109:AC1112 AE1109:AG1112 AI1109:AK1112 AM1109:AO1112 AQ1109:AS1112 AU1109:AW1112 AY1109:BA1112 F1108:F1111 I1107:I1111 I1113 G1109:H1112 G16:I16 F747:I750 F953:I959 K953:M959 O953:Q959 S953:U959 W953:Y959 AA953:AC959 AI953:AK959 AM953:AO959 AU953:AW959 AY953:BA959 K853:M856 AE853:AG856 AI853:AK856 AM853:AO856 AQ853:AS856 AU853:AW856 AY853:BA856 O972:Q975 S972:U975 W972:Y975 AA972:AC975 AE972:AG975 AI972:AK975 AM972:AO975 AQ972:AS975 AU972:AW975 AY972:BA975 F422:I422 F428:I429 G425:G427 F423:G424 H423:I427 G447:I449 AE953:AG959 AQ953:AS959 F255:I258 F249:I252 F218:I221 O12:Q210 K12:M210 BP81 BP88 I283 M283 F279:I282 K279:M282 O279:Q282 S279:U282 W279:Y282 AA279:AC282 AE279:AG282 AI279:AK282 AM279:AO282 AQ279:AS282 AU279:AW282 AY279:BA282 I301 M301 F297:I300 F612:I615 F833:I833 K833:M833 I831 M831 AI827:AK830 AU827:AW830 K827:M830 AM833:AO833 AM827:AO830 O833:Q833 O827:Q830 AY827:BA830 S833:U833 S827:U830 AQ833:AS833 W833:Y833 W827:Y830 AQ827:AS830 AA833:AC833 AA827:AC830 AY833:BA833 AE833:AG833 AE827:AG830 AU833:AW833 AI833:AK833 F945:I951 K945:M951 S945:U951 AA945:AC951 AI945:AK951 AM945:AO951 AU945:AW951 AE945:AG951 AQ945:AS951 F225:I240 K225:M240 O225:Q240 S225:U240 W225:Y240 AA225:AC240 AE225:AG240 AI225:AK240 AM225:AO240 AQ225:AS240 AU225:AW240 I420 M420 F710:F725 F729:I733 K736:M744 O736:Q744 S736:U744 W736:Y744 AA736:AC744 AE736:AG744 AI736:AK744 AM736:AO744 AQ736:AS744 AU736:AW744 AY736:BA744 F736:I744 K774:M781 F774:I781 O774:Q781 S774:U781 W774:Y781 AA774:AC781 AE774:AG781 AI774:AK781 AM774:AO781 AQ774:AS781 AU774:AW781 AY774:BA781 F827:I830 F865:I868 AY945:BA951 O945:Q951 W945:Y951 K881:M887 O881:Q887 S881:U887 W881:Y887 AA881:AC887 AE881:AG887 AI881:AK887 AM881:AO887 AQ881:AS887 AU881:AW887 AY881:BA887 O853:Q856 S853:U856 W853:Y856 AA853:AC856 K297:M300 S297:U300 O297:Q300 W297:Y300 AA297:AC300 AE297:AG300 AI297:AK300 AM297:AO300 AQ297:AS300 AU297:AW300 AY297:BA300 S12:U210 W12:Y210 AA12:AC210 AE12:AG210 AI12:AK210 AM12:AO210 AQ12:AS210 AU12:AW210 AY12:BA210 BD15:BD16 BH15:BH16 BL15:BL16 BJ15:BJ16 F477:I480 G481:I483 F17:I210" name="Range1"/>
    <protectedRange sqref="F16" name="Range1_1"/>
    <protectedRange sqref="F481:F483 F425:F427 F447:F449" name="Range1_8_1_1"/>
  </protectedRanges>
  <mergeCells count="17">
    <mergeCell ref="AY7:BB7"/>
    <mergeCell ref="G7:J7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  <mergeCell ref="B1174:E1174"/>
    <mergeCell ref="E905:E906"/>
    <mergeCell ref="E385:E386"/>
    <mergeCell ref="E341:E342"/>
    <mergeCell ref="E1143:E1146"/>
  </mergeCells>
  <phoneticPr fontId="7" type="noConversion"/>
  <dataValidations count="4">
    <dataValidation type="list" allowBlank="1" showInputMessage="1" showErrorMessage="1" sqref="AV15:AV18 AV1121:AV1124 AN1121:AN1124 AF1121:AF1124 X1121:X1124 P1121:P1124 AJ1035:AJ1040 AV1063:AV1066 AZ395:AZ398 AZ401:AZ404 AZ432:AZ435 AZ438:AZ441 AZ452:AZ455 AZ897:AZ902 AZ1076:AZ1079 AZ1082:AZ1085 AZ1088:AZ1091 AZ905:AZ910 AN15:AN18 AV1143:AV1146 AN1137:AN1140 AN1143:AN1146 AF1137:AF1140 AN1063:AN1066 X1063:X1066 AV395:AV398 AV401:AV404 AV432:AV435 AV438:AV441 AV452:AV455 AV897:AV902 AV1076:AV1079 AV1082:AV1085 AV1088:AV1091 AV905:AV910 AR15:AR18 X729:X733 L1017:L1020 P729:P733 L729:L733 T1011:T1014 T1063:T1066 AR1063:AR1066 AN395:AN398 AN401:AN404 AN432:AN435 AN438:AN441 AN452:AN455 AN897:AN902 AN1076:AN1079 AN1082:AN1085 AN1088:AN1091 AN905:AN910 AJ15:AJ18 L1121:L1124 AF729:AF733 T1103:T1106 AV1153:AV1156 AN1159:AN1162 AF395:AF398 AF401:AF404 AF432:AF435 AF438:AF441 AF452:AF455 AF897:AF902 AF1076:AF1079 AF1082:AF1085 AF1088:AF1091 AF905:AF910 X905:X910 T15:T18 AN1127:AN1130 AF1127:AF1130 X1127:X1130 P1127:P1130 X1153:X1156 P1159:P1162 X395:X398 X401:X404 P432:P435 P438:P441 P452:P455 X897:X902 X1076:X1079 X1082:X1085 X1088:X1091 P905:P910 P15:P18 AB477:AB483 AJ477:AJ483 AR444:AR449 AJ444:AJ449 T1153:T1156 P395:P398 P401:P404 L1027:L1032 T1027:T1032 AB1027:AB1032 P897:P902 P1076:P1079 P1082:P1085 P1088:P1091 L905:L910 T1121:T1124 AJ422:AJ429 L15:L18 AB444:AB449 L1127:L1130 T729:T733 AJ1153:AJ1156 AJ1159:AJ1162 L395:L398 L401:L404 L432:L435 L438:L441 L452:L455 L897:L902 L1076:L1079 L1082:L1085 L1088:L1091 T905:T910 X945 P444:P449 AZ477:AZ483 L1153:L1156 T1159:T1162 T395:T398 T401:T404 T432:T435 T438:T441 T452:T455 T897:T902 T1076:T1079 T1082:T1085 T1088:T1091 AB905:AB910 X15:X18 X710:X726 AR1115:AR1118 T1115:T1118 AB1137:AB1140 AF1143:AF1146 AF1153:AF1156 X1159:X1162 AB395:AB398 AB401:AB404 AB432:AB435 AB438:AB441 AB452:AB455 AB897:AB902 AB1076:AB1079 AB1082:AB1085 AB1088:AB1091 AJ905:AJ910 AB15:AB18 T422:T429 AR882:AR886 AV729:AV733 AR729:AR733 AJ729:AJ733 AZ1153:AZ1156 AV1159:AV1162 AJ395:AJ398 AJ401:AJ404 AJ432:AJ435 AJ438:AJ441 AJ452:AJ455 AJ897:AJ902 AJ1076:AJ1079 AJ1082:AJ1085 AJ1088:AJ1091 AR905:AR910 AF15:AF18 AN729:AN733 AF710:AF726 X791:X796 P710:P726 L710:L726 T1017:T1020 P1063:P1066 AB1063:AB1066 AR395:AR398 AR401:AR404 AR1127:AR1130 AZ444:AZ449 AR432:AR435 AR438:AR441 AR477:AR483 AR452:AR455 AR897:AR902 AR1076:AR1079 AR1082:AR1085 AR1088:AR1091 AZ32:AZ36 AV32:AV36 AN32:AN36 AF32:AF36 X32:X36 P32:P36 L32:L36 T32:T36 AB32:AB36 AJ32:AJ36 AR32:AR36 AB1121:AB1124 X1137:X1140 AB729:AB733 AJ1097:AJ1100 T1127:T1130 T444:T449 X1143:X1146 AV477:AV483 AJ1121:AJ1124 P1137:P1140 AZ1121:AZ1124 AB1127:AB1130 L444:L449 AN477:AN483 AF477:AF483 P1115:P1118 T710:T726 AB710:AB726 AR1121:AR1124 P1143:P1146 AR710:AR726 AJ1127:AJ1130 AJ1027:AJ1032 AJ710:AJ726 P458:P462 AJ1103:AJ1106 AB1011:AB1014 AR791:AR796 L1137:L1140 AJ791:AJ796 L1143:L1146 AB422:AB429 L791:L796 AZ1137:AZ1140 T1137:T1140 AB791:AB796 AF444:AF449 AR1027:AR1032 AR1035:AR1040 P791:P796 AF791:AF796 T1143:T1146 AR422:AR429 AN444:AN449 T791:T796 AR319:AR322 AN319:AN322 AF319:AF322 AZ1127:AZ1130 L458:L462 AZ1143:AZ1146 L319:L322 AV444:AV449 AV1137:AV1140 AJ319:AJ322 AV319:AV322 AR325:AR328 AJ325:AJ328 AB319:AB322 AZ1035:AZ1040 AZ422:AZ429 L325:L328 T477:T483 AV1127:AV1130 AF325:AF328 AN325:AN328 AV325:AV328 AR331:AR334 AJ331:AJ334 AB325:AB328 T319:T322 AV422:AV429 L331:L334 P319:P322 X319:X322 AF331:AF334 AN331:AN334 AN458:AN462 AV458:AV462 AN1103:AN1106 AB331:AB334 T325:T328 AN422:AN429 AR1153:AR1156 AF422:AF429 T331:T334 L1097:L1100 AN1115:AN1118 AV331:AV334 AZ458:AZ462 AF1097:AF1100 L1103:L1106 AJ1115:AJ1118 P422:P429 AZ1115:AZ1118 P325:P328 X325:X328 X1097:X1100 AV1097:AV1100 T458:T462 AZ1097:AZ1100 AF1103:AF1106 L1115:L1118 AR1097:AR1100 AV1035:AV1040 AR1159:AR1162 P331:P334 X331:X334 X1103:X1106 AV1103:AV1106 AB1035:AB1040 AZ1103:AZ1106 AF1115:AF1118 T1097:T1100 AR1103:AR1106 L422:L429 AR458:AR462 AZ319:AZ322 AB1097:AB1100 X1115:X1118 AV1115:AV1118 AZ465:AZ468 AZ471:AZ474 AV465:AV468 AV471:AV474 AN465:AN468 AN471:AN474 AF465:AF468 AF471:AF474 P465:P468 P471:P474 AN1035:AN1040 AF1035:AF1040 L465:L468 L471:L474 T465:T468 T471:T474 AB465:AB468 AB471:AB474 AJ465:AJ468 AJ471:AJ474 AR465:AR468 AR471:AR474 AZ486:AZ489 AV486:AV489 AN486:AN489 AF486:AF489 P486:P489 X1035:X1040 L486:L489 T486:T489 AB486:AB489 AJ486:AJ489 AR486:AR489 AZ492:AZ495 AV492:AV495 AN492:AN495 AF492:AF495 P492:P495 P1035:P1040 L492:L495 T492:T495 AB492:AB495 AJ492:AJ495 AR492:AR495 AZ498:AZ501 AV498:AV501 AN498:AN501 AF498:AF501 P498:P501 L1035:L1040 L498:L501 T498:T501 AB498:AB501 AJ498:AJ501 AR498:AR501 T1035:T1040 AV512:AV515 AV536:AV539 AR512:AR515 AR536:AR539 AJ512:AJ515 AJ536:AJ539 AB512:AB515 AB536:AB539 T512:T515 T536:T539 X486:X489 X492:X495 L512:L515 X477:X483 P512:P515 P536:P539 X512:X515 X536:X539 AF512:AF515 AF536:AF539 AN512:AN515 AN536:AN539 AV544:AV547 AV552:AV555 AV574:AV577 AR544:AR547 AR552:AR555 AR574:AR577 AJ544:AJ547 AJ552:AJ555 AJ574:AJ577 AB544:AB547 AB552:AB555 AB574:AB577 T544:T547 T552:T555 T574:T577 AZ524:AZ527 AZ530:AZ533 AZ544:AZ547 L536:L539 L544:L547 L574:L577 P544:P547 P552:P555 P574:P577 X544:X547 X552:X555 X574:X577 AF544:AF547 AF552:AF555 AF574:AF577 AN544:AN547 AN552:AN555 AN574:AN577 AV580:AV583 AR580:AR583 AJ580:AJ583 AB580:AB583 T580:T583 AZ552:AZ555 L552:L555 P580:P583 X580:X583 AF580:AF583 AN580:AN583 P1051:P1056 L1043:L1048 AJ1043:AJ1048 AF1027:AF1032 X444:X449 AZ512:AZ515 L606:L609 X422:X429 X432:X435 AZ1027:AZ1032 AB1051:AB1056 AB1043:AB1048 AR1051:AR1056 X1027:X1032 X458:X462 AZ536:AZ539 AR1143:AR1146 L612:L615 T1051:T1056 X465:X468 X438:X441 AV1027:AV1032 T1043:T1048 AJ1051:AJ1056 AN1027:AN1032 X452:X455 X471:X474 AB1143:AB1146 P1043:P1048 AZ518:AZ521 P1027:P1032 AR1043:AR1048 AV710:AV726 AV791:AV796 AR837:AR840 AR843:AR846 AJ837:AJ840 AJ843:AJ846 AB837:AB840 AB843:AB846 T837:T840 T843:T846 AB1017:AB1020 AJ1011:AJ1014 L837:L840 L843:L846 P837:P840 P843:P846 X837:X840 X843:X846 AF837:AF840 AF843:AF846 AN710:AN726 AN791:AN796 AZ817:AZ820 AV606:AV609 AR606:AR609 AR612:AR615 AJ606:AJ609 AJ612:AJ615 AB606:AB609 AB612:AB615 T606:T609 T612:T615 AZ574:AZ577 AZ580:AZ583 AR1137:AR1140 AJ1143:AJ1146 P606:P609 P612:P615 X606:X609 X612:X615 AF606:AF609 AF612:AF615 AN606:AN609 AN612:AN615 AV837:AV840 AV843:AV846 AV747:AV750 AR747:AR750 AJ747:AJ750 AB747:AB750 T747:T750 AJ1017:AJ1020 L747:L750 P747:P750 X747:X750 AF747:AF750 AN837:AN840 AN843:AN846 AR854:AR856 AF854:AF856 AR859:AR862 AJ854:AJ856 X854:X856 AB854:AB856 P854:P856 T854:T856 L854:L856 AN854:AN856 AR1011:AR1014 AN747:AN750 L859:L862 AR1017:AR1020 P859:P862 T859:T862 X859:X862 AB859:AB862 AF859:AF862 AJ859:AJ862 AZ854:AZ856 AV859:AV862 AV865:AV868 AR865:AR868 AR871:AR874 AJ865:AJ868 AJ871:AJ874 AB865:AB868 AB871:AB874 T865:T868 T871:T874 AZ1043:AZ1048 AZ1051:AZ1056 L865:L868 L871:L874 P865:P868 P871:P874 X865:X868 X871:X874 AF865:AF868 AF871:AF874 AN859:AN862 AN865:AN868 AZ881:AZ886 AV881:AV886 AJ882:AJ886 AB882:AB886 T882:T886 L882:L886 AV871:AV874 P882:P886 X882:X886 AF882:AF886 AN882:AN886 AZ889:AZ894 AV889:AV894 AN889:AN894 AF889:AF894 X889:X894 P889:P894 L889:L894 T889:T894 AB889:AB894 AJ889:AJ894 AR889:AR894 L477:L483 P477:P483 AN1097:AN1100 P1097:P1100 AB1103:AB1106 AZ325:AZ328 AJ458:AJ462 AB458:AB462 AZ331:AZ334 AB1115:AB1118 P1103:P1106 AF458:AF462 AB1159:AB1162 AB1153:AB1156 L1159:L1162 P1153:P1156 AF1159:AF1162 AN1153:AN1156 AZ1159:AZ1162 AJ1063:AJ1066 L1051:L1056 AF1063:AF1066 AZ1063:AZ1066 AZ39:AZ43 AV39:AV43 AN39:AN43 AF39:AF43 X39:X43 P39:P43 L39:L43 T39:T43 AB39:AB43 AJ39:AJ43 AR39:AR43 AZ46:AZ50 AV46:AV50 AN46:AN50 AF46:AF50 X46:X50 P46:P50 L46:L50 T46:T50 AB46:AB50 AJ46:AJ50 AR46:AR50 AZ53:AZ57 AV53:AV57 AN53:AN57 AF53:AF57 X53:X57 P53:P57 L53:L57 T53:T57 AB53:AB57 AJ53:AJ57 AR53:AR57 AZ60:AZ64 AV60:AV64 AN60:AN64 AF60:AF64 X60:X64 P60:P64 L60:L64 T60:T64 AB60:AB64 AJ60:AJ64 AR60:AR64 AZ80:AZ84 AV80:AV84 AN80:AN84 AF80:AF84 X80:X84 P80:P84 L80:L84 T80:T84 AB80:AB84 AJ80:AJ84 AR80:AR84 AZ87:AZ91 AV87:AV91 AN87:AN91 AF87:AF91 X87:X91 P87:P91 L87:L91 T87:T91 AB87:AB91 AJ87:AJ91 AR87:AR91 AZ71:AZ75 AV71:AV75 AN71:AN75 AF71:AF75 X71:X75 P71:P75 L71:L75 T71:T75 AB71:AB75 AJ71:AJ75 AR71:AR75 AZ94:AZ98 AV94:AV98 AN94:AN98 AF94:AF98 X94:X98 P94:P98 L94:L98 T94:T98 AB94:AB98 AJ94:AJ98 AR94:AR98 AZ101:AZ105 AV101:AV105 AN101:AN105 AF101:AF105 X101:X105 P101:P105 L101:L105 T101:T105 AB101:AB105 AJ101:AJ105 AR101:AR105 AZ108:AZ112 AV108:AV112 AN108:AN112 AF108:AF112 X108:X112 P108:P112 L108:L112 T108:T112 AB108:AB112 AJ108:AJ112 AR108:AR112 AZ115:AZ119 AV115:AV119 AN115:AN119 AF115:AF119 X115:X119 P115:P119 L115:L119 T115:T119 AB115:AB119 AJ115:AJ119 AR115:AR119 AZ126:AZ130 AV126:AV130 AN126:AN130 AF126:AF130 X126:X130 P126:P130 L126:L130 T126:T130 AB126:AB130 AJ126:AJ130 AR126:AR130 AZ133:AZ137 AV133:AV137 AN133:AN137 AF133:AF137 X133:X137 P133:P137 L133:L137 T133:T137 AB133:AB137 AJ133:AJ137 AR133:AR137 AZ140:AZ144 AV140:AV144 AN140:AN144 AF140:AF144 X140:X144 P140:P144 L140:L144 T140:T144 AB140:AB144 AJ140:AJ144 AR140:AR144 AZ151:AZ155 AV151:AV155 AN151:AN155 AF151:AF155 X151:X155 P151:P155 L151:L155 T151:T155 AB151:AB155 AJ151:AJ155 AR151:AR155 AZ158:AZ162 AV158:AV162 AN158:AN162 AF158:AF162 X158:X162 P158:P162 L158:L162 T158:T162 AB158:AB162 AJ158:AJ162 AR158:AR162 AZ170:AZ174 AV170:AV174 AN170:AN174 AF170:AF174 X170:X174 P170:P174 L170:L174 T170:T174 AB170:AB174 AJ170:AJ174 AR170:AR174 AZ179:AZ183 AV179:AV183 AN179:AN183 AF179:AF183 X179:X183 P179:P183 L179:L183 T179:T183 AB179:AB183 AJ179:AJ183 AR179:AR183 AZ188:AZ192 AV188:AV192 AN188:AN192 AF188:AF192 X188:X192 P188:P192 L188:L192 T188:T192 AB188:AB192 AJ188:AJ192 AR188:AR192 AZ195:AZ199 AV195:AV199 AN195:AN199 AF195:AF199 X195:X199 P195:P199 L195:L199 T195:T199 AB195:AB199 AJ195:AJ199 AR195:AR199 AZ202:AZ206 AV202:AV206 AN202:AN206 AF202:AF206 X202:X206 P202:P206 L202:L206 T202:T206 AB202:AB206 AJ202:AJ206 AR202:AR206 AV518:AV521 AV524:AV527 AV530:AV533 AR518:AR521 AR524:AR527 AR530:AR533 AJ518:AJ521 AJ524:AJ527 AJ530:AJ533 AB518:AB521 AB524:AB527 AB530:AB533 T518:T521 T524:T527 T530:T533 X498:X501 L580:L583 L518:L521 L524:L527 L530:L533 P518:P521 P524:P527 P530:P533 X518:X521 X524:X527 X530:X533 AF518:AF521 AF524:AF527 AF530:AF533 AN518:AN521 AN524:AN527 AN530:AN533 AZ590:AZ593 AV590:AV593 AN590:AN593 AF590:AF593 X590:X593 P590:P593 L590:L593 T590:T593 AB590:AB593 AJ590:AJ593 AR590:AR593 AZ596:AZ599 AV596:AV599 AN596:AN599 AF596:AF599 X596:X599 P596:P599 L596:L599 T596:T599 AB596:AB599 AJ596:AJ599 AR596:AR599 AZ682:AZ685 AV682:AV685 AN682:AN685 AF682:AF685 T682:T685 AZ666:AZ669 L682:L685 P682:P685 AB682:AB685 AJ682:AJ685 AR682:AR685 AZ688:AZ691 AV688:AV691 AN688:AN691 AF688:AF691 T688:T691 AZ672:AZ675 L688:L691 P688:P691 AB688:AB691 AJ688:AJ691 AR688:AR691 AR698:AR707 AN871:AN874 AV698:AV707 AF698:AF707 T698:T707 AV1043:AV1048 P698:P707 X698:X707 AB698:AB707 AJ698:AJ707 AV612:AV615 L698:L707 AV753:AV756 AV759:AV763 AR753:AR756 AR759:AR763 AJ753:AJ756 AJ759:AJ763 AB753:AB756 AB759:AB763 T753:T756 T759:T763 AV1051:AV1056 AN1043:AN1048 L753:L756 L759:L763 P753:P756 P759:P763 X753:X756 X759:X763 AF753:AF756 AF759:AF763 AN698:AN707 AN753:AN756 AV766:AV771 AR766:AR771 AJ766:AJ771 AB766:AB771 T766:T771 AN1051:AN1056 AF1043:AF1048 L766:L771 P766:P771 X766:X771 AF766:AF771 AN759:AN763 AN766:AN771 AV784:AV788 AR784:AR788 AJ784:AJ788 AB784:AB788 T784:T788 AF1051:AF1056 L784:L788 P784:P788 X784:X788 AF784:AF788 AN784:AN788 AV799:AV802 AV805:AV808 AR799:AR802 AR805:AR808 AJ799:AJ802 AJ805:AJ808 AB799:AB802 AB805:AB808 T799:T802 T805:T808 X1051:X1056 AZ660:AZ663 L799:L802 L805:L808 P799:P802 P805:P808 X799:X802 X805:X808 AF799:AF802 AF805:AF808 AN799:AN802 AN805:AN808 AV811:AV814 AV817:AV820 AR811:AR814 AR817:AR820 AJ811:AJ814 AJ817:AJ820 AB811:AB814 AB817:AB820 T811:T814 T817:T820 X682:X685 X688:X691 L811:L814 L817:L820 P811:P814 P817:P820 X811:X814 X817:X820 AF811:AF814 AF817:AF820 AN811:AN814 AN817:AN820 AZ640:AZ643 AV640:AV643 AN640:AN643 AF640:AF643 X640:X643 P640:P643 AJ1137:AJ1140 T640:T643 AB640:AB643 AJ640:AJ643 AR640:AR643 AV660:AV663 AR660:AR663 AJ660:AJ663 AB660:AB663 T660:T663 X1043:X1048 L660:L663 P660:P663 X660:X663 AF660:AF663 AN660:AN663 AZ650:AZ653 AV650:AV653 AN650:AN653 AF650:AF653 X650:X653 P650:P653 L650:L653 T650:T653 AB650:AB653 AJ650:AJ653 AR650:AR653 AV666:AV669 AR666:AR669 AJ666:AJ669 AB666:AB669 T666:T669 AZ606:AZ609 L666:L669 P666:P669 X666:X669 AF666:AF669 AN666:AN669 AV672:AV675 AR672:AR675 AJ672:AJ675 AB672:AB675 T672:T675 AZ612:AZ615 L672:L675 P672:P675 X672:X675 AF672:AF675 AN672:AN675 AZ917:AZ922 AV917:AV922 AN917:AN922 AF917:AF922 X917:X922 P917:P922 L917:L922 T917:T922 AB917:AB922 AJ917:AJ922 AR917:AR922 AZ925:AZ930 AV925:AV930 AN925:AN930 AF925:AF930 X925:X930 P925:P930 L925:L930 T925:T930 AB925:AB930 AJ925:AJ930 AR925:AR930 AZ937:AZ942 AV937:AV942 AN937:AN942 AF937:AF942 X937:X942 P937:P942 L937:L942 T937:T942 AB937:AB942 AJ937:AJ942 AR937:AR942 AV956:AV958 AN956:AN958 AF956:AF958 X956:X958 T956:T958 L956:L958 P1109:P1112 AB956:AB958 AJ956:AJ958 AR956:AR958 P956:P958 AZ978:AZ981 AV978:AV981 AN978:AN981 AF978:AF981 X978:X981 P978:P981 L978:L981 T978:T981 AB978:AB981 AJ978:AJ981 AR978:AR981 AZ984:AZ990 AV984:AV990 AN984:AN990 AF984:AF990 X984:X990 P984:P990 L984:L990 T984:T990 AB984:AB990 AJ984:AJ990 AR984:AR990 AZ993:AZ996 AV993:AV996 AN993:AN996 AF993:AF996 X993:X996 P993:P996 L993:L996 T993:T996 AB993:AB996 AJ993:AJ996 AR993:AR996 AZ966:AZ969 AV966:AV969 AN966:AN969 AF966:AF969 X966:X969 P966:P969 L966:L969 T966:T969 AB966:AB969 AJ966:AJ969 AR966:AR969 AV972:AV975 AN972:AN975 AF972:AF975 X972:X975 P972:P975 T972:T975 L972:L975 AB972:AB975 AJ972:AJ975 AR972:AR975 AV854:AV856 AV999:AV1002 AZ1005:AZ1008 AR999:AR1002 AV1005:AV1008 AJ999:AJ1002 AN1005:AN1008 AB999:AB1002 AF1005:AF1008 T999:T1002 X1005:X1008 L1063:L1068 P1005:P1008 L999:L1002 L1005:L1008 P999:P1002 T1005:T1008 X999:X1002 AB1005:AB1008 AF999:AF1002 AJ1005:AJ1008 AN999:AN1002 AR1005:AR1008 AZ1011:AZ1014 AZ1017:AZ1020 AV1011:AV1014 AV1017:AV1020 AN1011:AN1014 AN1017:AN1020 AF1011:AF1014 AF1017:AF1020 X1011:X1014 X1017:X1020 P1011:P1014 P1017:P1020 L1011:L1014 AZ729:AZ733 AV774:AV781 AZ710:AZ726 AZ791:AZ796 AZ837:AZ840 AZ843:AZ846 AZ747:AZ750 AZ956:AZ958 AZ859:AZ862 AZ865:AZ868 AZ871:AZ874 AZ698:AZ707 AZ753:AZ756 AZ759:AZ763 AZ766:AZ771 X736:X744 AZ784:AZ788 AZ799:AZ802 AZ805:AZ808 AZ811:AZ814 AZ999:AZ1002 AV558:AV561 AR558:AR561 AJ558:AJ561 AB558:AB561 T558:T561 P558:P561 X558:X561 AF558:AF561 AN558:AN561 AZ558:AZ561 L558:L561 AV564:AV567 AR564:AR567 AJ564:AJ567 AB564:AB567 T564:T567 P564:P567 X564:X567 AF564:AF567 AN564:AN567 AZ564:AZ567 L564:L567 AZ504:AZ507 AV504:AV507 AN504:AN507 AF504:AF507 P504:P507 L504:L507 T504:T507 AB504:AB507 AJ504:AJ507 AR504:AR507 X504:X507 T1109:T1112 AJ1109:AJ1112 AN1109:AN1112 L1109:L1112 AF1109:AF1112 X1109:X1112 AV1109:AV1112 AZ1109:AZ1112 AR1109:AR1112 AB1109:AB1112 L953:L954 P953:P954 AR953:AR954 AJ953:AJ954 AB953:AB954 T953:T954 X953:X954 AF953:AF954 AN953:AN954 AV953:AV954 AZ953:AZ954 AZ972:AZ975 AZ25:AZ29 AV25:AV29 AN25:AN29 AF25:AF29 X25:X29 P25:P29 L25:L29 T25:T29 AB25:AB29 AJ25:AJ29 AR25:AR29 AR827:AR830 AJ827:AJ830 AB827:AB830 T827:T830 L827:L830 P827:P830 X827:X830 AF827:AF830 AV827:AV830 AN827:AN830 AZ827:AZ830 AV948:AV950 AN948:AN950 AF948:AF950 X948:X950 T948:T950 L948:L950 AB948:AB950 AJ948:AJ950 AR948:AR950 P948:P950 AZ948:AZ950 L945:L946 AZ945 AR945:AR946 AJ945:AJ946 AB945:AB946 T945:T946 P945 AF945:AF946 AN945:AN946 AV945:AV946 AZ736:AZ744 AN736:AN744 AV736:AV744 AR736:AR744 T736:T744 AB736:AB744 AJ736:AJ744 AF736:AF744 P736:P744 L736:L744 AZ774:AZ781 AN774:AN781 AF774:AF781 X774:X781 P774:P781 L774:L781 T774:T781 AB774:AB781 AJ774:AJ781 AR774:AR781 AZ15:AZ18" xr:uid="{00000000-0002-0000-0100-000000000000}">
      <formula1>#REF!</formula1>
    </dataValidation>
    <dataValidation type="list" allowBlank="1" showInputMessage="1" showErrorMessage="1" sqref="AV630:AV633 AZ385:AZ388 L618:L621 L624:L627 L640:L643 L630:L633 P630:P633 T630:T633 X630:X633 AB630:AB633 AF630:AF633 AJ630:AJ633 AN630:AN633 AR630:AR633 AR881 L881 P881 T881 X881 AB881 AF881 AJ881 AN881 L359:L363 L341:L344 L347:L350 L353:L356 L365:L368 P359:P363 P341:P344 P347:P350 P353:P356 P365:P368 T359:T363 T341:T344 T347:T350 T353:T356 T365:T368 X359:X363 X341:X344 X347:X350 X353:X356 X365:X368 AB359:AB363 AB341:AB344 AB347:AB350 AB353:AB356 AB365:AB368 AF359:AF363 AF341:AF344 AF347:AF350 AF353:AF356 AF365:AF368 AJ359:AJ363 AJ341:AJ344 AJ347:AJ350 AJ353:AJ356 AJ365:AJ368 AN359:AN363 AN341:AN344 AN347:AN350 AN353:AN356 AN365:AN368 AR359:AR363 AR341:AR344 AR347:AR350 AR353:AR356 AR365:AR368 AV359:AV363 AV341:AV344 AV347:AV350 AV353:AV356 AV365:AV368 AZ359:AZ363 AZ341:AZ344 AZ347:AZ350 AZ353:AZ356 AZ365:AZ368 L373 L379:L382 L385:L388 P373 P379:P382 P385:P388 T373 T379:T382 T385:T388 X373 X379:X382 X385:X388 AB373 AB379:AB382 AB385:AB388 AF373 AF379:AF382 AF385:AF388 AJ373 AJ379:AJ382 AJ385:AJ388 AN373 AN379:AN382 AN385:AN388 AR373 AR379:AR382 AR385:AR388 AV373 AV379:AV382 AV385:AV388 AZ373 AZ379:AZ382 P618:P621 P624:P627 T618:T621 T624:T627 X618:X621 X624:X627 AB618:AB621 AB624:AB627 AF618:AF621 AF624:AF627 AJ618:AJ621 AJ624:AJ627 AN618:AN621 AN624:AN627 AR618:AR621 AR624:AR627 AV618:AV621 AV624:AV627 AZ618:AZ621 AZ624:AZ627 AZ630:AZ633 H991:H1220 AZ853 L955 P955 T955 X955 AB955 AF955 AJ955 AN955 AR955 AV955 AZ955 L853 P211 P853 T853 X853 AF853 AJ853 AN853 AR853 AV853 L947 P946:P947 T947 X946:X947 AB947 AF947 AJ947 AN947 AR947 AV947 AZ946:AZ947 L1171 P1171 T1171 X1171 AB1171 AF1171 L211 AB853 H15:H989" xr:uid="{00000000-0002-0000-0100-000001000000}">
      <formula1>$BS$1:$BS$6</formula1>
    </dataValidation>
    <dataValidation type="list" allowBlank="1" showInputMessage="1" showErrorMessage="1" sqref="AV218:AV220 L218:L220 L243:L246 L249:L252 L255:L258 L261:L264 L267:L270 L273:L276 L285:L288 L279:L282 L309:L312 AV243:AV246 AV249:AV252 AV255:AV258 AV261:AV264 AV267:AV270 AV273:AV276 AV285:AV288 AV279:AV282 AV309:AV312 AV303:AV306 L303:L306 P218:P220 P243:P246 P249:P252 P255:P258 P261:P264 P267:P270 P273:P276 P285:P288 P279:P282 P309:P312 P303:P306 T218:T220 T243:T246 T249:T252 T255:T258 T261:T264 T267:T270 T273:T276 T285:T288 T279:T282 T309:T312 T303:T306 X218:X220 X243:X246 X249:X252 X255:X258 X261:X264 X267:X270 X273:X276 X285:X288 X279:X282 X309:X312 X303:X306 AB218:AB220 AB243:AB246 AB249:AB252 AB255:AB258 AB261:AB264 AB267:AB270 AB273:AB276 AB285:AB288 AB279:AB282 AB309:AB312 AB303:AB306 AF218:AF220 AF243:AF246 AF249:AF252 AF255:AF258 AF261:AF264 AF267:AF270 AF273:AF276 AF285:AF288 AF279:AF282 AF309:AF312 AF303:AF306 AJ218:AJ220 AJ243:AJ246 AJ249:AJ252 AJ255:AJ258 AJ261:AJ264 AJ267:AJ270 AJ273:AJ276 AJ285:AJ288 AJ279:AJ282 AJ309:AJ312 AJ303:AJ306 AN218:AN220 AN243:AN246 AN249:AN252 AN255:AN258 AN261:AN264 AN267:AN270 AN273:AN276 AN285:AN288 AN279:AN282 AN309:AN312 AN303:AN306 AR218:AR220 AR243:AR246 AR249:AR252 AR255:AR258 AR261:AR264 AR267:AR270 AR273:AR276 AR285:AR288 AR279:AR282 AR309:AR312 AR303:AR306 AZ218:AZ220 AZ291:AZ294 AZ243:AZ246 AZ249:AZ252 AZ255:AZ258 AZ261:AZ264 AZ267:AZ270 AZ273:AZ276 AZ285:AZ288 AZ279:AZ282 AZ309:AZ312 AZ303:AZ306 L297:L300 AV297:AV300 P297:P300 T297:T300 L225:L240 X297:X300 AF297:AF300 AJ297:AJ300 AN297:AN300 AR297:AR300 AZ297:AZ300 L291:L294 AV291:AV294 P291:P294 T291:T294 X291:X294 AB291:AB294 AF291:AF294 AJ291:AJ294 AN291:AN294 AR291:AR294 AZ225:AZ240 AR225:AR240 AN225:AN240 AJ225:AJ240 AF225:AF240 AB225:AB240 X225:X240 T225:T240 P225:P240 AV225:AV240 AB297:AB300" xr:uid="{00000000-0002-0000-0100-000002000000}">
      <formula1>$BS$1:$BS$4</formula1>
    </dataValidation>
    <dataValidation type="list" allowBlank="1" showInputMessage="1" showErrorMessage="1" sqref="AN411:AN419 AV411:AV419 AZ411:AZ419 AJ411:AJ419 P411:P419 AB411:AB419 T411:T419 L411:L419 AR411:AR419 X411:X419 AF411:AF419" xr:uid="{00000000-0002-0000-0100-000003000000}">
      <formula1>#REF!</formula1>
    </dataValidation>
  </dataValidations>
  <printOptions headings="1"/>
  <pageMargins left="0.75" right="0.75" top="1" bottom="1" header="0.5" footer="0.5"/>
  <pageSetup scale="50" fitToHeight="7" pageOrder="overThenDown" orientation="landscape" r:id="rId1"/>
  <headerFooter alignWithMargins="0">
    <oddFooter>&amp;R&amp;P of &amp;N</oddFooter>
  </headerFooter>
  <ignoredErrors>
    <ignoredError sqref="Z80:Z8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R323"/>
  <sheetViews>
    <sheetView showGridLines="0" workbookViewId="0">
      <pane ySplit="6" topLeftCell="A256" activePane="bottomLeft" state="frozen"/>
      <selection pane="bottomLeft" activeCell="L172" sqref="L172:Q190"/>
    </sheetView>
  </sheetViews>
  <sheetFormatPr defaultColWidth="8.85546875" defaultRowHeight="12.75" x14ac:dyDescent="0.2"/>
  <cols>
    <col min="1" max="1" width="8" style="2" customWidth="1"/>
    <col min="2" max="2" width="4.42578125" customWidth="1"/>
    <col min="3" max="3" width="33.42578125" customWidth="1"/>
    <col min="4" max="4" width="18.42578125" style="2" customWidth="1"/>
    <col min="5" max="5" width="2.140625" customWidth="1"/>
    <col min="6" max="6" width="19.42578125" style="409" customWidth="1"/>
    <col min="7" max="7" width="2.140625" customWidth="1"/>
    <col min="8" max="8" width="19.42578125" customWidth="1"/>
    <col min="9" max="9" width="2.140625" customWidth="1"/>
    <col min="10" max="10" width="19.42578125" style="409" customWidth="1"/>
    <col min="11" max="11" width="22.85546875" customWidth="1"/>
    <col min="12" max="12" width="13.28515625" customWidth="1"/>
    <col min="14" max="14" width="12.85546875" bestFit="1" customWidth="1"/>
    <col min="16" max="16" width="11.140625" bestFit="1" customWidth="1"/>
  </cols>
  <sheetData>
    <row r="1" spans="1:12" ht="20.25" x14ac:dyDescent="0.3">
      <c r="A1" s="526" t="str">
        <f>'Staff Costs Worksheet'!A1</f>
        <v>Pleasant View Metro District</v>
      </c>
      <c r="B1" s="409"/>
      <c r="C1" s="409"/>
      <c r="E1" s="409"/>
      <c r="G1" s="409"/>
      <c r="H1" s="15"/>
      <c r="I1" s="409"/>
    </row>
    <row r="2" spans="1:12" s="409" customFormat="1" ht="15" x14ac:dyDescent="0.25">
      <c r="A2" s="279" t="s">
        <v>540</v>
      </c>
      <c r="D2" s="2"/>
    </row>
    <row r="3" spans="1:12" s="409" customFormat="1" ht="21.6" customHeight="1" x14ac:dyDescent="0.25">
      <c r="A3" s="3"/>
      <c r="D3" s="816" t="s">
        <v>254</v>
      </c>
      <c r="E3" s="816"/>
      <c r="F3" s="816"/>
      <c r="G3" s="816"/>
      <c r="H3" s="816"/>
    </row>
    <row r="4" spans="1:12" s="409" customFormat="1" ht="8.4499999999999993" customHeight="1" thickBot="1" x14ac:dyDescent="0.3">
      <c r="A4" s="3"/>
      <c r="D4" s="525"/>
      <c r="E4" s="525"/>
      <c r="F4" s="525"/>
      <c r="G4" s="525"/>
      <c r="H4" s="525"/>
      <c r="J4" s="525"/>
    </row>
    <row r="5" spans="1:12" x14ac:dyDescent="0.2">
      <c r="A5" s="53"/>
      <c r="B5" s="395"/>
      <c r="C5" s="409"/>
      <c r="D5" s="819" t="s">
        <v>541</v>
      </c>
      <c r="E5" s="409"/>
      <c r="F5" s="821" t="s">
        <v>542</v>
      </c>
      <c r="G5" s="409"/>
      <c r="H5" s="817" t="s">
        <v>487</v>
      </c>
      <c r="I5" s="409"/>
      <c r="J5" s="814" t="s">
        <v>543</v>
      </c>
    </row>
    <row r="6" spans="1:12" ht="13.5" thickBot="1" x14ac:dyDescent="0.25">
      <c r="A6" s="203"/>
      <c r="B6" s="409"/>
      <c r="C6" s="409"/>
      <c r="D6" s="820"/>
      <c r="E6" s="409"/>
      <c r="F6" s="822"/>
      <c r="G6" s="409"/>
      <c r="H6" s="818"/>
      <c r="I6" s="409"/>
      <c r="J6" s="815"/>
    </row>
    <row r="7" spans="1:12" s="15" customFormat="1" ht="8.1" customHeight="1" x14ac:dyDescent="0.2">
      <c r="A7" s="542"/>
      <c r="C7" s="270"/>
      <c r="D7" s="522"/>
      <c r="F7" s="522"/>
      <c r="H7" s="507"/>
      <c r="J7" s="507"/>
    </row>
    <row r="8" spans="1:12" s="15" customFormat="1" ht="15.75" x14ac:dyDescent="0.25">
      <c r="A8" s="55" t="s">
        <v>255</v>
      </c>
      <c r="C8" s="270"/>
      <c r="D8" s="706"/>
      <c r="E8" s="718"/>
      <c r="F8" s="706"/>
      <c r="H8" s="508"/>
      <c r="J8" s="508"/>
    </row>
    <row r="9" spans="1:12" s="15" customFormat="1" x14ac:dyDescent="0.2">
      <c r="A9" s="12">
        <v>41000</v>
      </c>
      <c r="B9" s="58" t="s">
        <v>130</v>
      </c>
      <c r="C9" s="270"/>
      <c r="D9" s="702"/>
      <c r="E9" s="755"/>
      <c r="F9" s="702"/>
      <c r="G9" s="270"/>
      <c r="H9" s="527"/>
      <c r="I9" s="270"/>
      <c r="J9" s="527"/>
    </row>
    <row r="10" spans="1:12" s="15" customFormat="1" x14ac:dyDescent="0.2">
      <c r="A10" s="542">
        <v>40010</v>
      </c>
      <c r="B10" s="58"/>
      <c r="C10" s="270" t="s">
        <v>256</v>
      </c>
      <c r="D10" s="703">
        <f>'Budgeting Worksheet'!BD15</f>
        <v>91999.999920000017</v>
      </c>
      <c r="E10" s="755"/>
      <c r="F10" s="703">
        <f>'Budgeting Worksheet'!BJ15</f>
        <v>80063.276923076919</v>
      </c>
      <c r="G10" s="270"/>
      <c r="H10" s="527">
        <f>'Budgeting Worksheet'!BL15</f>
        <v>69999.999996000013</v>
      </c>
      <c r="I10" s="270"/>
      <c r="J10" s="527">
        <f>'Budgeting Worksheet'!BN15</f>
        <v>104244.99</v>
      </c>
    </row>
    <row r="11" spans="1:12" s="15" customFormat="1" x14ac:dyDescent="0.2">
      <c r="A11" s="542">
        <v>41020</v>
      </c>
      <c r="B11" s="58"/>
      <c r="C11" s="270" t="s">
        <v>257</v>
      </c>
      <c r="D11" s="703">
        <f>'Budgeting Worksheet'!BD16</f>
        <v>1213851.7754702966</v>
      </c>
      <c r="E11" s="755"/>
      <c r="F11" s="703">
        <f>'Budgeting Worksheet'!BJ16</f>
        <v>1623603.6</v>
      </c>
      <c r="G11" s="270"/>
      <c r="H11" s="527">
        <f>'Budgeting Worksheet'!BL16</f>
        <v>1072684.4099999999</v>
      </c>
      <c r="I11" s="270"/>
      <c r="J11" s="527">
        <f>'Budgeting Worksheet'!BN16</f>
        <v>1112641.3799999999</v>
      </c>
      <c r="K11" s="364"/>
      <c r="L11" s="364"/>
    </row>
    <row r="12" spans="1:12" s="15" customFormat="1" x14ac:dyDescent="0.2">
      <c r="A12" s="542">
        <v>41040</v>
      </c>
      <c r="B12" s="58"/>
      <c r="C12" s="270" t="s">
        <v>258</v>
      </c>
      <c r="D12" s="703">
        <f>'Budgeting Worksheet'!BD17</f>
        <v>0</v>
      </c>
      <c r="E12" s="755"/>
      <c r="F12" s="703">
        <f>'Budgeting Worksheet'!BJ17</f>
        <v>0</v>
      </c>
      <c r="G12" s="270"/>
      <c r="H12" s="527">
        <f>'Budgeting Worksheet'!BL17</f>
        <v>0</v>
      </c>
      <c r="I12" s="270"/>
      <c r="J12" s="527">
        <f>'Budgeting Worksheet'!BN17</f>
        <v>310.83999999999997</v>
      </c>
    </row>
    <row r="13" spans="1:12" s="15" customFormat="1" x14ac:dyDescent="0.2">
      <c r="A13" s="542">
        <v>41045</v>
      </c>
      <c r="B13" s="58"/>
      <c r="C13" s="270" t="s">
        <v>259</v>
      </c>
      <c r="D13" s="704">
        <f>'Budgeting Worksheet'!BD18</f>
        <v>0</v>
      </c>
      <c r="E13" s="755"/>
      <c r="F13" s="758">
        <f>'Budgeting Worksheet'!BJ18</f>
        <v>454.76923076923083</v>
      </c>
      <c r="G13" s="270"/>
      <c r="H13" s="639">
        <f>'Budgeting Worksheet'!BL18</f>
        <v>0</v>
      </c>
      <c r="I13" s="270"/>
      <c r="J13" s="639">
        <f>'Budgeting Worksheet'!BN18</f>
        <v>-44.12</v>
      </c>
    </row>
    <row r="14" spans="1:12" s="15" customFormat="1" x14ac:dyDescent="0.2">
      <c r="A14" s="542"/>
      <c r="B14" s="58" t="s">
        <v>133</v>
      </c>
      <c r="C14" s="270"/>
      <c r="D14" s="702">
        <f>'Budgeting Worksheet'!BD19</f>
        <v>1305851.7753902967</v>
      </c>
      <c r="E14" s="755"/>
      <c r="F14" s="702">
        <f>'Budgeting Worksheet'!BJ19</f>
        <v>1704121.6461538463</v>
      </c>
      <c r="G14" s="270"/>
      <c r="H14" s="509">
        <f>'Budgeting Worksheet'!BL19</f>
        <v>1142684.4099959999</v>
      </c>
      <c r="I14" s="270"/>
      <c r="J14" s="509">
        <f>'Budgeting Worksheet'!BN19</f>
        <v>1217153.0899999999</v>
      </c>
    </row>
    <row r="15" spans="1:12" s="15" customFormat="1" x14ac:dyDescent="0.2">
      <c r="A15" s="542"/>
      <c r="B15" s="58"/>
      <c r="C15" s="270"/>
      <c r="D15" s="703"/>
      <c r="E15" s="755"/>
      <c r="F15" s="703"/>
      <c r="G15" s="270"/>
      <c r="H15" s="527"/>
      <c r="I15" s="270"/>
      <c r="J15" s="527"/>
    </row>
    <row r="16" spans="1:12" s="15" customFormat="1" x14ac:dyDescent="0.2">
      <c r="A16" s="12">
        <v>42000</v>
      </c>
      <c r="B16" s="58" t="s">
        <v>260</v>
      </c>
      <c r="C16" s="270"/>
      <c r="D16" s="702"/>
      <c r="E16" s="755"/>
      <c r="F16" s="702"/>
      <c r="G16" s="270"/>
      <c r="H16" s="509"/>
      <c r="I16" s="270"/>
      <c r="J16" s="509"/>
    </row>
    <row r="17" spans="1:11" s="15" customFormat="1" x14ac:dyDescent="0.2">
      <c r="A17" s="712">
        <v>42040</v>
      </c>
      <c r="B17" s="58"/>
      <c r="C17" s="713" t="s">
        <v>546</v>
      </c>
      <c r="D17" s="703">
        <f>'Budgeting Worksheet'!BD30</f>
        <v>0</v>
      </c>
      <c r="E17" s="755"/>
      <c r="F17" s="703">
        <f>'Budgeting Worksheet'!BJ30</f>
        <v>0</v>
      </c>
      <c r="G17" s="270"/>
      <c r="H17" s="527">
        <f>'Budgeting Worksheet'!BL30</f>
        <v>0</v>
      </c>
      <c r="I17" s="270"/>
      <c r="J17" s="527">
        <f>'Budgeting Worksheet'!BN30</f>
        <v>350</v>
      </c>
    </row>
    <row r="18" spans="1:11" s="15" customFormat="1" x14ac:dyDescent="0.2">
      <c r="A18" s="542">
        <v>42050</v>
      </c>
      <c r="B18" s="58"/>
      <c r="C18" s="270" t="s">
        <v>261</v>
      </c>
      <c r="D18" s="703">
        <f>'Budgeting Worksheet'!BD37</f>
        <v>6865.5999599999986</v>
      </c>
      <c r="E18" s="755"/>
      <c r="F18" s="703">
        <f>'Budgeting Worksheet'!BJ37</f>
        <v>6665.63</v>
      </c>
      <c r="G18" s="270"/>
      <c r="H18" s="527">
        <f>'Budgeting Worksheet'!BL37</f>
        <v>6282.9999960000023</v>
      </c>
      <c r="I18" s="270"/>
      <c r="J18" s="527">
        <f>'Budgeting Worksheet'!BN37</f>
        <v>6471.49</v>
      </c>
    </row>
    <row r="19" spans="1:11" s="15" customFormat="1" x14ac:dyDescent="0.2">
      <c r="A19" s="542">
        <v>42060</v>
      </c>
      <c r="B19" s="58"/>
      <c r="C19" s="270" t="s">
        <v>262</v>
      </c>
      <c r="D19" s="703">
        <f>'Budgeting Worksheet'!BD44</f>
        <v>0</v>
      </c>
      <c r="E19" s="755"/>
      <c r="F19" s="703">
        <f>'Budgeting Worksheet'!BJ44</f>
        <v>200</v>
      </c>
      <c r="G19" s="270"/>
      <c r="H19" s="527">
        <f>'Budgeting Worksheet'!BL44</f>
        <v>0</v>
      </c>
      <c r="I19" s="270"/>
      <c r="J19" s="527">
        <f>'Budgeting Worksheet'!BN44</f>
        <v>0</v>
      </c>
    </row>
    <row r="20" spans="1:11" s="15" customFormat="1" x14ac:dyDescent="0.2">
      <c r="A20" s="542">
        <v>42070</v>
      </c>
      <c r="B20" s="58"/>
      <c r="C20" s="270" t="s">
        <v>263</v>
      </c>
      <c r="D20" s="703">
        <f>'Budgeting Worksheet'!BD51</f>
        <v>699.9999600000001</v>
      </c>
      <c r="E20" s="755"/>
      <c r="F20" s="703">
        <f>'Budgeting Worksheet'!BJ51</f>
        <v>0</v>
      </c>
      <c r="G20" s="270"/>
      <c r="H20" s="527">
        <f>'Budgeting Worksheet'!BL51</f>
        <v>1137.9999960000002</v>
      </c>
      <c r="I20" s="270"/>
      <c r="J20" s="527">
        <f>'Budgeting Worksheet'!BN51</f>
        <v>0</v>
      </c>
    </row>
    <row r="21" spans="1:11" s="15" customFormat="1" x14ac:dyDescent="0.2">
      <c r="A21" s="542">
        <v>42080</v>
      </c>
      <c r="B21" s="407"/>
      <c r="C21" s="270" t="s">
        <v>264</v>
      </c>
      <c r="D21" s="703">
        <f>'Budgeting Worksheet'!BD58</f>
        <v>1200</v>
      </c>
      <c r="E21" s="755"/>
      <c r="F21" s="703">
        <f>'Budgeting Worksheet'!BJ58</f>
        <v>0</v>
      </c>
      <c r="G21" s="270"/>
      <c r="H21" s="527">
        <f>'Budgeting Worksheet'!BL58</f>
        <v>1200</v>
      </c>
      <c r="I21" s="270"/>
      <c r="J21" s="527">
        <f>'Budgeting Worksheet'!BN58</f>
        <v>0</v>
      </c>
    </row>
    <row r="22" spans="1:11" s="15" customFormat="1" x14ac:dyDescent="0.2">
      <c r="A22" s="542">
        <v>42000</v>
      </c>
      <c r="C22" s="270" t="s">
        <v>265</v>
      </c>
      <c r="D22" s="704">
        <f>'Budgeting Worksheet'!BD65</f>
        <v>0</v>
      </c>
      <c r="E22" s="755"/>
      <c r="F22" s="704">
        <f>'Budgeting Worksheet'!BJ65</f>
        <v>0</v>
      </c>
      <c r="G22" s="270"/>
      <c r="H22" s="639">
        <f>'Budgeting Worksheet'!BL65</f>
        <v>0</v>
      </c>
      <c r="I22" s="270"/>
      <c r="J22" s="639">
        <f>'Budgeting Worksheet'!BN65</f>
        <v>0</v>
      </c>
    </row>
    <row r="23" spans="1:11" s="15" customFormat="1" x14ac:dyDescent="0.2">
      <c r="A23" s="542"/>
      <c r="B23" s="58" t="s">
        <v>135</v>
      </c>
      <c r="C23" s="270"/>
      <c r="D23" s="702">
        <f>'Budgeting Worksheet'!BD67</f>
        <v>8765.5999199999987</v>
      </c>
      <c r="E23" s="755"/>
      <c r="F23" s="702">
        <f>'Budgeting Worksheet'!BJ67</f>
        <v>6865.63</v>
      </c>
      <c r="G23" s="270"/>
      <c r="H23" s="509">
        <f>'Budgeting Worksheet'!BL67</f>
        <v>8620.9999920000027</v>
      </c>
      <c r="I23" s="270"/>
      <c r="J23" s="509">
        <f>'Budgeting Worksheet'!BN67</f>
        <v>6821.49</v>
      </c>
    </row>
    <row r="24" spans="1:11" s="15" customFormat="1" x14ac:dyDescent="0.2">
      <c r="A24" s="542"/>
      <c r="C24" s="270"/>
      <c r="D24" s="703"/>
      <c r="E24" s="755"/>
      <c r="F24" s="703"/>
      <c r="G24" s="270"/>
      <c r="H24" s="527"/>
      <c r="I24" s="270"/>
      <c r="J24" s="527"/>
    </row>
    <row r="25" spans="1:11" s="15" customFormat="1" x14ac:dyDescent="0.2">
      <c r="A25" s="12">
        <v>42400</v>
      </c>
      <c r="B25" s="58" t="s">
        <v>266</v>
      </c>
      <c r="C25" s="270"/>
      <c r="D25" s="702"/>
      <c r="E25" s="755"/>
      <c r="F25" s="702"/>
      <c r="G25" s="270"/>
      <c r="H25" s="509"/>
      <c r="I25" s="270"/>
      <c r="J25" s="509"/>
      <c r="K25" s="346"/>
    </row>
    <row r="26" spans="1:11" s="15" customFormat="1" x14ac:dyDescent="0.2">
      <c r="A26" s="542">
        <v>42410</v>
      </c>
      <c r="B26" s="58"/>
      <c r="C26" s="58" t="s">
        <v>267</v>
      </c>
      <c r="D26" s="702">
        <f>'Budgeting Worksheet'!BD76</f>
        <v>0</v>
      </c>
      <c r="E26" s="755"/>
      <c r="F26" s="702">
        <f>'Budgeting Worksheet'!BJ76</f>
        <v>0</v>
      </c>
      <c r="G26" s="270"/>
      <c r="H26" s="509">
        <f>'Budgeting Worksheet'!BL76</f>
        <v>0</v>
      </c>
      <c r="I26" s="270"/>
      <c r="J26" s="509">
        <f>'Budgeting Worksheet'!BN76</f>
        <v>0</v>
      </c>
    </row>
    <row r="27" spans="1:11" s="15" customFormat="1" x14ac:dyDescent="0.2">
      <c r="A27" s="542"/>
      <c r="B27" s="58"/>
      <c r="C27" s="58"/>
      <c r="D27" s="702"/>
      <c r="E27" s="755"/>
      <c r="F27" s="702"/>
      <c r="G27" s="270"/>
      <c r="H27" s="509"/>
      <c r="I27" s="270"/>
      <c r="J27" s="509"/>
    </row>
    <row r="28" spans="1:11" s="15" customFormat="1" x14ac:dyDescent="0.2">
      <c r="A28" s="12">
        <v>43000</v>
      </c>
      <c r="B28" s="58" t="s">
        <v>268</v>
      </c>
      <c r="C28" s="270"/>
      <c r="D28" s="702"/>
      <c r="E28" s="755"/>
      <c r="F28" s="702"/>
      <c r="G28" s="270"/>
      <c r="H28" s="509"/>
      <c r="I28" s="270"/>
      <c r="J28" s="509"/>
    </row>
    <row r="29" spans="1:11" s="15" customFormat="1" x14ac:dyDescent="0.2">
      <c r="A29" s="542">
        <v>43010</v>
      </c>
      <c r="B29" s="58"/>
      <c r="C29" s="270" t="s">
        <v>269</v>
      </c>
      <c r="D29" s="703">
        <f>'Budgeting Worksheet'!BD85</f>
        <v>399.99999999999994</v>
      </c>
      <c r="E29" s="755"/>
      <c r="F29" s="703">
        <f>'Budgeting Worksheet'!BJ85</f>
        <v>325</v>
      </c>
      <c r="G29" s="270"/>
      <c r="H29" s="527">
        <f>'Budgeting Worksheet'!BL85</f>
        <v>399.99999999999994</v>
      </c>
      <c r="I29" s="270"/>
      <c r="J29" s="527">
        <f>'Budgeting Worksheet'!BN85</f>
        <v>455</v>
      </c>
    </row>
    <row r="30" spans="1:11" s="15" customFormat="1" x14ac:dyDescent="0.2">
      <c r="A30" s="542">
        <v>43020</v>
      </c>
      <c r="B30" s="58"/>
      <c r="C30" s="270" t="s">
        <v>270</v>
      </c>
      <c r="D30" s="703">
        <f>'Budgeting Worksheet'!BD92</f>
        <v>799.99999999999989</v>
      </c>
      <c r="E30" s="755"/>
      <c r="F30" s="703">
        <f>'Budgeting Worksheet'!BJ92</f>
        <v>555</v>
      </c>
      <c r="G30" s="270"/>
      <c r="H30" s="527">
        <f>'Budgeting Worksheet'!BL92</f>
        <v>799.99999999999989</v>
      </c>
      <c r="I30" s="270"/>
      <c r="J30" s="527">
        <f>'Budgeting Worksheet'!BN92</f>
        <v>842.5</v>
      </c>
    </row>
    <row r="31" spans="1:11" s="15" customFormat="1" x14ac:dyDescent="0.2">
      <c r="A31" s="542">
        <v>43030</v>
      </c>
      <c r="B31" s="58"/>
      <c r="C31" s="270" t="s">
        <v>271</v>
      </c>
      <c r="D31" s="703">
        <f>'Budgeting Worksheet'!BD99</f>
        <v>15000</v>
      </c>
      <c r="E31" s="755"/>
      <c r="F31" s="703">
        <f>'Budgeting Worksheet'!BJ99</f>
        <v>30255</v>
      </c>
      <c r="G31" s="270"/>
      <c r="H31" s="527">
        <f>'Budgeting Worksheet'!BL99</f>
        <v>20000</v>
      </c>
      <c r="I31" s="270"/>
      <c r="J31" s="527">
        <f>'Budgeting Worksheet'!BN99</f>
        <v>25080</v>
      </c>
    </row>
    <row r="32" spans="1:11" s="15" customFormat="1" x14ac:dyDescent="0.2">
      <c r="A32" s="542">
        <v>43040</v>
      </c>
      <c r="B32" s="58"/>
      <c r="C32" s="270" t="s">
        <v>272</v>
      </c>
      <c r="D32" s="703">
        <f>'Budgeting Worksheet'!BD106</f>
        <v>0</v>
      </c>
      <c r="E32" s="755"/>
      <c r="F32" s="703">
        <f>'Budgeting Worksheet'!BJ106</f>
        <v>0</v>
      </c>
      <c r="G32" s="270"/>
      <c r="H32" s="527">
        <f>'Budgeting Worksheet'!BL106</f>
        <v>49.999991999999999</v>
      </c>
      <c r="I32" s="270"/>
      <c r="J32" s="527">
        <f>'Budgeting Worksheet'!BN106</f>
        <v>0</v>
      </c>
    </row>
    <row r="33" spans="1:10" s="15" customFormat="1" x14ac:dyDescent="0.2">
      <c r="A33" s="542">
        <v>43050</v>
      </c>
      <c r="B33" s="58"/>
      <c r="C33" s="270" t="s">
        <v>273</v>
      </c>
      <c r="D33" s="703">
        <f>'Budgeting Worksheet'!BD113</f>
        <v>5000</v>
      </c>
      <c r="E33" s="755"/>
      <c r="F33" s="703">
        <f>'Budgeting Worksheet'!BJ113</f>
        <v>7160</v>
      </c>
      <c r="G33" s="270"/>
      <c r="H33" s="527">
        <f>'Budgeting Worksheet'!BL113</f>
        <v>3000</v>
      </c>
      <c r="I33" s="270"/>
      <c r="J33" s="527">
        <f>'Budgeting Worksheet'!BN113</f>
        <v>2980</v>
      </c>
    </row>
    <row r="34" spans="1:10" s="15" customFormat="1" x14ac:dyDescent="0.2">
      <c r="A34" s="542">
        <v>43060</v>
      </c>
      <c r="B34" s="58"/>
      <c r="C34" s="270" t="s">
        <v>274</v>
      </c>
      <c r="D34" s="704">
        <f>'Budgeting Worksheet'!BD120</f>
        <v>20</v>
      </c>
      <c r="E34" s="755"/>
      <c r="F34" s="704">
        <f>'Budgeting Worksheet'!BJ120</f>
        <v>25</v>
      </c>
      <c r="G34" s="270"/>
      <c r="H34" s="639">
        <f>'Budgeting Worksheet'!BL120</f>
        <v>24.999999999999996</v>
      </c>
      <c r="I34" s="270"/>
      <c r="J34" s="639">
        <f>'Budgeting Worksheet'!BN120</f>
        <v>25</v>
      </c>
    </row>
    <row r="35" spans="1:10" s="15" customFormat="1" x14ac:dyDescent="0.2">
      <c r="A35" s="542"/>
      <c r="B35" s="58" t="s">
        <v>275</v>
      </c>
      <c r="C35" s="270"/>
      <c r="D35" s="702">
        <f>'Budgeting Worksheet'!BD122</f>
        <v>21220</v>
      </c>
      <c r="E35" s="755"/>
      <c r="F35" s="702">
        <f>'Budgeting Worksheet'!BJ122</f>
        <v>38320</v>
      </c>
      <c r="G35" s="270"/>
      <c r="H35" s="509">
        <f>'Budgeting Worksheet'!BL122</f>
        <v>24274.999992000001</v>
      </c>
      <c r="I35" s="270"/>
      <c r="J35" s="509">
        <f>'Budgeting Worksheet'!BN122</f>
        <v>29382.5</v>
      </c>
    </row>
    <row r="36" spans="1:10" s="15" customFormat="1" x14ac:dyDescent="0.2">
      <c r="A36" s="542"/>
      <c r="B36" s="58"/>
      <c r="C36" s="270"/>
      <c r="D36" s="703"/>
      <c r="E36" s="755"/>
      <c r="F36" s="703"/>
      <c r="G36" s="270"/>
      <c r="H36" s="527"/>
      <c r="I36" s="270"/>
      <c r="J36" s="527"/>
    </row>
    <row r="37" spans="1:10" s="15" customFormat="1" x14ac:dyDescent="0.2">
      <c r="A37" s="12">
        <v>45000</v>
      </c>
      <c r="B37" s="58" t="s">
        <v>276</v>
      </c>
      <c r="C37" s="270"/>
      <c r="D37" s="702"/>
      <c r="E37" s="755"/>
      <c r="F37" s="702"/>
      <c r="G37" s="270"/>
      <c r="H37" s="509"/>
      <c r="I37" s="270"/>
      <c r="J37" s="509"/>
    </row>
    <row r="38" spans="1:10" s="15" customFormat="1" x14ac:dyDescent="0.2">
      <c r="A38" s="542">
        <v>45040</v>
      </c>
      <c r="B38" s="58"/>
      <c r="C38" s="270" t="s">
        <v>277</v>
      </c>
      <c r="D38" s="703">
        <f>'Budgeting Worksheet'!BD131</f>
        <v>0</v>
      </c>
      <c r="E38" s="755"/>
      <c r="F38" s="703">
        <f>'Budgeting Worksheet'!BJ131</f>
        <v>0</v>
      </c>
      <c r="G38" s="270"/>
      <c r="H38" s="527">
        <f>'Budgeting Worksheet'!BL131</f>
        <v>0</v>
      </c>
      <c r="I38" s="270"/>
      <c r="J38" s="527">
        <f>'Budgeting Worksheet'!BN131</f>
        <v>0</v>
      </c>
    </row>
    <row r="39" spans="1:10" s="15" customFormat="1" x14ac:dyDescent="0.2">
      <c r="A39" s="542">
        <v>45050</v>
      </c>
      <c r="B39" s="58"/>
      <c r="C39" s="270" t="s">
        <v>278</v>
      </c>
      <c r="D39" s="703">
        <f>'Budgeting Worksheet'!BD138</f>
        <v>0</v>
      </c>
      <c r="E39" s="755"/>
      <c r="F39" s="703">
        <f>'Budgeting Worksheet'!BJ138</f>
        <v>0</v>
      </c>
      <c r="G39" s="270"/>
      <c r="H39" s="527">
        <f>'Budgeting Worksheet'!BL138</f>
        <v>0</v>
      </c>
      <c r="I39" s="270"/>
      <c r="J39" s="527">
        <f>'Budgeting Worksheet'!BN138</f>
        <v>0</v>
      </c>
    </row>
    <row r="40" spans="1:10" s="15" customFormat="1" x14ac:dyDescent="0.2">
      <c r="A40" s="542">
        <v>45000</v>
      </c>
      <c r="B40" s="58"/>
      <c r="C40" s="270" t="s">
        <v>279</v>
      </c>
      <c r="D40" s="639">
        <f>'Budgeting Worksheet'!BD145</f>
        <v>0</v>
      </c>
      <c r="E40" s="270"/>
      <c r="F40" s="639">
        <f>'Budgeting Worksheet'!BJ145</f>
        <v>0</v>
      </c>
      <c r="G40" s="270"/>
      <c r="H40" s="639">
        <f>'Budgeting Worksheet'!BL145</f>
        <v>0</v>
      </c>
      <c r="I40" s="270"/>
      <c r="J40" s="639">
        <f>'Budgeting Worksheet'!BN145</f>
        <v>0</v>
      </c>
    </row>
    <row r="41" spans="1:10" s="15" customFormat="1" x14ac:dyDescent="0.2">
      <c r="A41" s="542"/>
      <c r="B41" s="58" t="s">
        <v>137</v>
      </c>
      <c r="C41" s="270"/>
      <c r="D41" s="509">
        <f>'Budgeting Worksheet'!BD147</f>
        <v>0</v>
      </c>
      <c r="E41" s="270"/>
      <c r="F41" s="509">
        <f>'Budgeting Worksheet'!BJ147</f>
        <v>0</v>
      </c>
      <c r="G41" s="270"/>
      <c r="H41" s="509">
        <f>'Budgeting Worksheet'!BL147</f>
        <v>0</v>
      </c>
      <c r="I41" s="270"/>
      <c r="J41" s="509">
        <f>'Budgeting Worksheet'!BN147</f>
        <v>0</v>
      </c>
    </row>
    <row r="42" spans="1:10" s="15" customFormat="1" x14ac:dyDescent="0.2">
      <c r="A42" s="542"/>
      <c r="B42" s="58"/>
      <c r="C42" s="270"/>
      <c r="D42" s="527"/>
      <c r="E42" s="270"/>
      <c r="F42" s="527"/>
      <c r="G42" s="270"/>
      <c r="H42" s="527"/>
      <c r="I42" s="270"/>
      <c r="J42" s="527"/>
    </row>
    <row r="43" spans="1:10" s="15" customFormat="1" x14ac:dyDescent="0.2">
      <c r="A43" s="12">
        <v>46000</v>
      </c>
      <c r="B43" s="58" t="s">
        <v>280</v>
      </c>
      <c r="C43" s="270"/>
      <c r="D43" s="702"/>
      <c r="E43" s="755"/>
      <c r="F43" s="702"/>
      <c r="G43" s="270"/>
      <c r="H43" s="509"/>
      <c r="I43" s="270"/>
      <c r="J43" s="509"/>
    </row>
    <row r="44" spans="1:10" s="15" customFormat="1" x14ac:dyDescent="0.2">
      <c r="A44" s="542">
        <v>46010</v>
      </c>
      <c r="B44" s="58"/>
      <c r="C44" s="270" t="s">
        <v>281</v>
      </c>
      <c r="D44" s="703">
        <f>'Budgeting Worksheet'!BD156</f>
        <v>500.00000000000006</v>
      </c>
      <c r="E44" s="755"/>
      <c r="F44" s="703">
        <f>'Budgeting Worksheet'!BJ156</f>
        <v>461.5</v>
      </c>
      <c r="G44" s="270"/>
      <c r="H44" s="527">
        <f>'Budgeting Worksheet'!BL156</f>
        <v>350.00000000000006</v>
      </c>
      <c r="I44" s="270"/>
      <c r="J44" s="527">
        <f>'Budgeting Worksheet'!BN156</f>
        <v>517.79</v>
      </c>
    </row>
    <row r="45" spans="1:10" s="15" customFormat="1" x14ac:dyDescent="0.2">
      <c r="A45" s="542">
        <v>46020</v>
      </c>
      <c r="B45" s="58"/>
      <c r="C45" s="270" t="s">
        <v>282</v>
      </c>
      <c r="D45" s="704">
        <f>'Budgeting Worksheet'!BD163</f>
        <v>16999.999999999996</v>
      </c>
      <c r="E45" s="755"/>
      <c r="F45" s="704">
        <f>'Budgeting Worksheet'!BJ163</f>
        <v>22389.08</v>
      </c>
      <c r="G45" s="270"/>
      <c r="H45" s="639">
        <f>'Budgeting Worksheet'!BL163</f>
        <v>12600</v>
      </c>
      <c r="I45" s="270"/>
      <c r="J45" s="639">
        <f>'Budgeting Worksheet'!BN163</f>
        <v>18669.59</v>
      </c>
    </row>
    <row r="46" spans="1:10" s="15" customFormat="1" x14ac:dyDescent="0.2">
      <c r="A46" s="542"/>
      <c r="B46" s="58" t="s">
        <v>138</v>
      </c>
      <c r="C46" s="270"/>
      <c r="D46" s="702">
        <f>'Budgeting Worksheet'!BD165</f>
        <v>17499.999999999996</v>
      </c>
      <c r="E46" s="755"/>
      <c r="F46" s="702">
        <f>'Budgeting Worksheet'!BJ165</f>
        <v>22850.58</v>
      </c>
      <c r="G46" s="270"/>
      <c r="H46" s="509">
        <f>'Budgeting Worksheet'!BL165</f>
        <v>12950</v>
      </c>
      <c r="I46" s="270"/>
      <c r="J46" s="509">
        <f>'Budgeting Worksheet'!BN165</f>
        <v>19187.38</v>
      </c>
    </row>
    <row r="47" spans="1:10" s="15" customFormat="1" x14ac:dyDescent="0.2">
      <c r="A47" s="542"/>
      <c r="B47" s="58"/>
      <c r="C47" s="270"/>
      <c r="D47" s="703"/>
      <c r="E47" s="755"/>
      <c r="F47" s="703"/>
      <c r="G47" s="270"/>
      <c r="H47" s="527"/>
      <c r="I47" s="270"/>
      <c r="J47" s="527"/>
    </row>
    <row r="48" spans="1:10" s="15" customFormat="1" x14ac:dyDescent="0.2">
      <c r="A48" s="542">
        <v>47500</v>
      </c>
      <c r="B48" s="58" t="s">
        <v>283</v>
      </c>
      <c r="C48" s="270"/>
      <c r="D48" s="702">
        <f>'Budgeting Worksheet'!BD175</f>
        <v>0</v>
      </c>
      <c r="E48" s="755"/>
      <c r="F48" s="702">
        <f>'Budgeting Worksheet'!BJ175</f>
        <v>51374</v>
      </c>
      <c r="G48" s="270"/>
      <c r="H48" s="509">
        <f>'Budgeting Worksheet'!BL175</f>
        <v>0</v>
      </c>
      <c r="I48" s="270"/>
      <c r="J48" s="509">
        <f>'Budgeting Worksheet'!BN175</f>
        <v>82223.98</v>
      </c>
    </row>
    <row r="49" spans="1:11" s="15" customFormat="1" x14ac:dyDescent="0.2">
      <c r="A49" s="542">
        <v>48000</v>
      </c>
      <c r="B49" s="58" t="s">
        <v>284</v>
      </c>
      <c r="C49" s="270"/>
      <c r="D49" s="702">
        <f>'Budgeting Worksheet'!BD184</f>
        <v>0</v>
      </c>
      <c r="E49" s="755"/>
      <c r="F49" s="702">
        <f>'Budgeting Worksheet'!BJ184</f>
        <v>94527.32</v>
      </c>
      <c r="G49" s="270"/>
      <c r="H49" s="509">
        <f>'Budgeting Worksheet'!BL184</f>
        <v>0</v>
      </c>
      <c r="I49" s="270"/>
      <c r="J49" s="509">
        <f>'Budgeting Worksheet'!BN184</f>
        <v>0</v>
      </c>
    </row>
    <row r="50" spans="1:11" s="15" customFormat="1" x14ac:dyDescent="0.2">
      <c r="A50" s="542">
        <v>49000</v>
      </c>
      <c r="B50" s="58" t="s">
        <v>285</v>
      </c>
      <c r="C50" s="270"/>
      <c r="D50" s="703"/>
      <c r="E50" s="755"/>
      <c r="F50" s="703"/>
      <c r="G50" s="270"/>
      <c r="H50" s="527"/>
      <c r="I50" s="270"/>
      <c r="J50" s="527"/>
    </row>
    <row r="51" spans="1:11" s="15" customFormat="1" x14ac:dyDescent="0.2">
      <c r="A51" s="542">
        <v>49010</v>
      </c>
      <c r="B51" s="58"/>
      <c r="C51" s="270" t="s">
        <v>285</v>
      </c>
      <c r="D51" s="703">
        <f>'Budgeting Worksheet'!BD193</f>
        <v>0</v>
      </c>
      <c r="E51" s="755"/>
      <c r="F51" s="703">
        <f>'Budgeting Worksheet'!BJ193</f>
        <v>808.92</v>
      </c>
      <c r="G51" s="270"/>
      <c r="H51" s="527">
        <f>'Budgeting Worksheet'!BL193</f>
        <v>0</v>
      </c>
      <c r="I51" s="270"/>
      <c r="J51" s="527">
        <f>'Budgeting Worksheet'!BN193</f>
        <v>1</v>
      </c>
    </row>
    <row r="52" spans="1:11" s="15" customFormat="1" x14ac:dyDescent="0.2">
      <c r="A52" s="542">
        <v>49020</v>
      </c>
      <c r="B52" s="58"/>
      <c r="C52" s="270" t="s">
        <v>286</v>
      </c>
      <c r="D52" s="703">
        <f>'Budgeting Worksheet'!BD200</f>
        <v>0</v>
      </c>
      <c r="E52" s="755"/>
      <c r="F52" s="703">
        <f>'Budgeting Worksheet'!BJ200</f>
        <v>2590.41</v>
      </c>
      <c r="G52" s="270"/>
      <c r="H52" s="527">
        <f>'Budgeting Worksheet'!BL200</f>
        <v>0</v>
      </c>
      <c r="I52" s="270"/>
      <c r="J52" s="527">
        <f>'Budgeting Worksheet'!BN200</f>
        <v>5296.34</v>
      </c>
    </row>
    <row r="53" spans="1:11" s="15" customFormat="1" x14ac:dyDescent="0.2">
      <c r="A53" s="542">
        <v>49030</v>
      </c>
      <c r="B53" s="58"/>
      <c r="C53" s="270" t="s">
        <v>287</v>
      </c>
      <c r="D53" s="704">
        <f>'Budgeting Worksheet'!BD207</f>
        <v>0</v>
      </c>
      <c r="E53" s="755"/>
      <c r="F53" s="704">
        <f>'Budgeting Worksheet'!BJ207</f>
        <v>0</v>
      </c>
      <c r="G53" s="270"/>
      <c r="H53" s="639">
        <f>'Budgeting Worksheet'!BL207</f>
        <v>0</v>
      </c>
      <c r="I53" s="270"/>
      <c r="J53" s="639">
        <f>'Budgeting Worksheet'!BN207</f>
        <v>0</v>
      </c>
    </row>
    <row r="54" spans="1:11" s="15" customFormat="1" x14ac:dyDescent="0.2">
      <c r="A54" s="542"/>
      <c r="B54" s="58" t="s">
        <v>139</v>
      </c>
      <c r="C54" s="270"/>
      <c r="D54" s="702">
        <f>'Budgeting Worksheet'!BD209</f>
        <v>0</v>
      </c>
      <c r="E54" s="755"/>
      <c r="F54" s="702">
        <f>'Budgeting Worksheet'!BJ209</f>
        <v>3399.33</v>
      </c>
      <c r="G54" s="270"/>
      <c r="H54" s="509">
        <f>'Budgeting Worksheet'!BL209</f>
        <v>0</v>
      </c>
      <c r="I54" s="270"/>
      <c r="J54" s="509">
        <f>'Budgeting Worksheet'!BN209</f>
        <v>5297.34</v>
      </c>
    </row>
    <row r="55" spans="1:11" s="15" customFormat="1" x14ac:dyDescent="0.2">
      <c r="A55" s="542"/>
      <c r="B55" s="58"/>
      <c r="C55" s="270"/>
      <c r="D55" s="703"/>
      <c r="E55" s="755"/>
      <c r="F55" s="703"/>
      <c r="G55" s="270"/>
      <c r="H55" s="527"/>
      <c r="I55" s="270"/>
      <c r="J55" s="527"/>
    </row>
    <row r="56" spans="1:11" s="15" customFormat="1" ht="13.5" thickBot="1" x14ac:dyDescent="0.25">
      <c r="A56" s="542"/>
      <c r="B56" s="58"/>
      <c r="C56" s="270"/>
      <c r="D56" s="703"/>
      <c r="E56" s="755"/>
      <c r="F56" s="703"/>
      <c r="G56" s="270"/>
      <c r="H56" s="527"/>
      <c r="I56" s="270"/>
      <c r="J56" s="527"/>
    </row>
    <row r="57" spans="1:11" s="15" customFormat="1" ht="16.5" thickBot="1" x14ac:dyDescent="0.3">
      <c r="A57" s="59" t="s">
        <v>288</v>
      </c>
      <c r="B57" s="60"/>
      <c r="C57" s="60"/>
      <c r="D57" s="705">
        <f>SUM(D54,D49,D48,D46,D41,D35,D26,D23,D14)</f>
        <v>1353337.3753102967</v>
      </c>
      <c r="E57" s="756"/>
      <c r="F57" s="705">
        <f>SUM(F54,F49,F48,F46,F41,F35,F26,F23,F14)</f>
        <v>1921458.5061538464</v>
      </c>
      <c r="G57" s="524"/>
      <c r="H57" s="510">
        <f>SUM(H54,H49,H48,H46,H41,H35,H26,H23,H14)</f>
        <v>1188530.40998</v>
      </c>
      <c r="I57" s="524"/>
      <c r="J57" s="510">
        <f>SUM(J54,J49,J46,J41,J35,J26,J23,J14)</f>
        <v>1277841.7999999998</v>
      </c>
      <c r="K57" s="364"/>
    </row>
    <row r="58" spans="1:11" s="15" customFormat="1" x14ac:dyDescent="0.2">
      <c r="A58" s="542"/>
      <c r="D58" s="706"/>
      <c r="E58" s="718"/>
      <c r="F58" s="706"/>
      <c r="H58" s="511"/>
      <c r="J58" s="511"/>
    </row>
    <row r="59" spans="1:11" s="15" customFormat="1" ht="15.75" x14ac:dyDescent="0.25">
      <c r="A59" s="55" t="s">
        <v>289</v>
      </c>
      <c r="D59" s="706"/>
      <c r="E59" s="718"/>
      <c r="F59" s="706"/>
      <c r="H59" s="511"/>
      <c r="J59" s="511"/>
    </row>
    <row r="60" spans="1:11" ht="5.0999999999999996" customHeight="1" x14ac:dyDescent="0.2">
      <c r="B60" s="395"/>
      <c r="C60" s="409"/>
      <c r="D60" s="702"/>
      <c r="E60" s="718"/>
      <c r="F60" s="702"/>
      <c r="G60" s="409"/>
      <c r="H60" s="512"/>
      <c r="I60" s="409"/>
      <c r="J60" s="512"/>
      <c r="K60" s="409"/>
    </row>
    <row r="61" spans="1:11" s="395" customFormat="1" x14ac:dyDescent="0.2">
      <c r="A61" s="4">
        <v>50000</v>
      </c>
      <c r="B61" s="395" t="s">
        <v>290</v>
      </c>
      <c r="D61" s="702">
        <f>'Budgeting Worksheet'!BD221</f>
        <v>18000</v>
      </c>
      <c r="E61" s="746"/>
      <c r="F61" s="702">
        <f>'Budgeting Worksheet'!BJ221</f>
        <v>19834.580000000002</v>
      </c>
      <c r="H61" s="512">
        <f>'Budgeting Worksheet'!BL221</f>
        <v>15000</v>
      </c>
      <c r="J61" s="512">
        <f>'Budgeting Worksheet'!BN221</f>
        <v>16693.62</v>
      </c>
      <c r="K61" s="409" t="s">
        <v>627</v>
      </c>
    </row>
    <row r="62" spans="1:11" x14ac:dyDescent="0.2">
      <c r="A62" s="2">
        <v>51000</v>
      </c>
      <c r="B62" s="395" t="s">
        <v>291</v>
      </c>
      <c r="C62" s="409"/>
      <c r="D62" s="707"/>
      <c r="E62" s="718"/>
      <c r="F62" s="707"/>
      <c r="G62" s="409"/>
      <c r="H62" s="513"/>
      <c r="I62" s="409"/>
      <c r="J62" s="513"/>
      <c r="K62" s="409"/>
    </row>
    <row r="63" spans="1:11" x14ac:dyDescent="0.2">
      <c r="A63" s="2">
        <v>51005</v>
      </c>
      <c r="B63" s="409"/>
      <c r="C63" s="196" t="s">
        <v>292</v>
      </c>
      <c r="D63" s="707">
        <f>'Budgeting Worksheet'!BD241</f>
        <v>13168</v>
      </c>
      <c r="E63" s="718"/>
      <c r="F63" s="707">
        <f>'Budgeting Worksheet'!BJ241</f>
        <v>8251.49</v>
      </c>
      <c r="G63" s="409"/>
      <c r="H63" s="513">
        <f>'Budgeting Worksheet'!BL241</f>
        <v>2954</v>
      </c>
      <c r="I63" s="409"/>
      <c r="J63" s="513">
        <f>'Budgeting Worksheet'!BN241</f>
        <v>3704.1</v>
      </c>
      <c r="K63" s="409"/>
    </row>
    <row r="64" spans="1:11" x14ac:dyDescent="0.2">
      <c r="A64" s="2">
        <v>51010</v>
      </c>
      <c r="B64" s="409"/>
      <c r="C64" s="196" t="s">
        <v>293</v>
      </c>
      <c r="D64" s="707">
        <f>'Budgeting Worksheet'!BD247</f>
        <v>3990</v>
      </c>
      <c r="E64" s="718"/>
      <c r="F64" s="707">
        <f>'Budgeting Worksheet'!BJ247</f>
        <v>2408.35</v>
      </c>
      <c r="G64" s="409"/>
      <c r="H64" s="513">
        <f>'Budgeting Worksheet'!BL247</f>
        <v>2882</v>
      </c>
      <c r="I64" s="409"/>
      <c r="J64" s="513">
        <f>'Budgeting Worksheet'!BN247</f>
        <v>2637.83</v>
      </c>
      <c r="K64" s="409"/>
    </row>
    <row r="65" spans="1:11" x14ac:dyDescent="0.2">
      <c r="A65" s="2">
        <v>51015</v>
      </c>
      <c r="B65" s="409"/>
      <c r="C65" s="196" t="s">
        <v>294</v>
      </c>
      <c r="D65" s="707">
        <f>'Budgeting Worksheet'!BD253</f>
        <v>300</v>
      </c>
      <c r="E65" s="718"/>
      <c r="F65" s="707">
        <f>'Budgeting Worksheet'!BJ253</f>
        <v>220</v>
      </c>
      <c r="G65" s="409"/>
      <c r="H65" s="513">
        <f>'Budgeting Worksheet'!BL253</f>
        <v>300</v>
      </c>
      <c r="I65" s="409"/>
      <c r="J65" s="513">
        <f>'Budgeting Worksheet'!BN253</f>
        <v>314.24</v>
      </c>
      <c r="K65" s="409"/>
    </row>
    <row r="66" spans="1:11" x14ac:dyDescent="0.2">
      <c r="A66" s="2">
        <v>51020</v>
      </c>
      <c r="B66" s="409"/>
      <c r="C66" s="196" t="s">
        <v>295</v>
      </c>
      <c r="D66" s="707">
        <f>'Budgeting Worksheet'!BD259</f>
        <v>2000.0000000000002</v>
      </c>
      <c r="E66" s="718"/>
      <c r="F66" s="707">
        <f>'Budgeting Worksheet'!BJ259</f>
        <v>937.76</v>
      </c>
      <c r="G66" s="409"/>
      <c r="H66" s="513">
        <f>'Budgeting Worksheet'!BL259</f>
        <v>2000.0000000000002</v>
      </c>
      <c r="J66" s="513">
        <f>'Budgeting Worksheet'!BN259</f>
        <v>1017.29</v>
      </c>
    </row>
    <row r="67" spans="1:11" s="409" customFormat="1" x14ac:dyDescent="0.2">
      <c r="A67" s="2">
        <v>51030</v>
      </c>
      <c r="C67" s="196" t="s">
        <v>151</v>
      </c>
      <c r="D67" s="707">
        <f>'Budgeting Worksheet'!BD265</f>
        <v>7000</v>
      </c>
      <c r="E67" s="757">
        <f>'Budgeting Worksheet'!BK265</f>
        <v>0</v>
      </c>
      <c r="F67" s="707">
        <f>'Budgeting Worksheet'!BJ265</f>
        <v>5885</v>
      </c>
      <c r="G67" s="10">
        <f>'Budgeting Worksheet'!BM265</f>
        <v>0</v>
      </c>
      <c r="H67" s="513">
        <f>'Budgeting Worksheet'!BL265</f>
        <v>5000.0000000000009</v>
      </c>
      <c r="J67" s="513">
        <f>'Budgeting Worksheet'!BN265</f>
        <v>240</v>
      </c>
    </row>
    <row r="68" spans="1:11" x14ac:dyDescent="0.2">
      <c r="A68" s="2">
        <v>51035</v>
      </c>
      <c r="B68" s="409"/>
      <c r="C68" s="196" t="s">
        <v>296</v>
      </c>
      <c r="D68" s="707">
        <f>'Budgeting Worksheet'!BD271</f>
        <v>4000.0000000000005</v>
      </c>
      <c r="E68" s="718"/>
      <c r="F68" s="707">
        <f>'Budgeting Worksheet'!BJ271</f>
        <v>5434.09</v>
      </c>
      <c r="G68" s="409"/>
      <c r="H68" s="513">
        <f>'Budgeting Worksheet'!BL271</f>
        <v>3499.9999999999995</v>
      </c>
      <c r="J68" s="513">
        <f>'Budgeting Worksheet'!BN271</f>
        <v>8526.7999999999993</v>
      </c>
    </row>
    <row r="69" spans="1:11" x14ac:dyDescent="0.2">
      <c r="A69" s="2">
        <v>51045</v>
      </c>
      <c r="B69" s="409"/>
      <c r="C69" s="196" t="s">
        <v>297</v>
      </c>
      <c r="D69" s="707">
        <f>'Budgeting Worksheet'!BD277</f>
        <v>1800</v>
      </c>
      <c r="E69" s="718"/>
      <c r="F69" s="707">
        <f>'Budgeting Worksheet'!BJ277</f>
        <v>0</v>
      </c>
      <c r="G69" s="409"/>
      <c r="H69" s="513">
        <f>'Budgeting Worksheet'!BL277</f>
        <v>0</v>
      </c>
      <c r="J69" s="513">
        <f>'Budgeting Worksheet'!BN277</f>
        <v>0</v>
      </c>
    </row>
    <row r="70" spans="1:11" x14ac:dyDescent="0.2">
      <c r="A70" s="2">
        <v>51055</v>
      </c>
      <c r="B70" s="409"/>
      <c r="C70" s="196" t="s">
        <v>298</v>
      </c>
      <c r="D70" s="707">
        <f>'Budgeting Worksheet'!BD283</f>
        <v>777.4799999999999</v>
      </c>
      <c r="E70" s="718"/>
      <c r="F70" s="707">
        <f>'Budgeting Worksheet'!BJ283</f>
        <v>1909</v>
      </c>
      <c r="G70" s="409"/>
      <c r="H70" s="513">
        <f>'Budgeting Worksheet'!BL283</f>
        <v>2520</v>
      </c>
      <c r="J70" s="513">
        <f>'Budgeting Worksheet'!BN283</f>
        <v>2511.6</v>
      </c>
    </row>
    <row r="71" spans="1:11" x14ac:dyDescent="0.2">
      <c r="A71" s="2">
        <v>51065</v>
      </c>
      <c r="B71" s="409"/>
      <c r="C71" s="196" t="s">
        <v>299</v>
      </c>
      <c r="D71" s="707">
        <f>'Budgeting Worksheet'!BD289</f>
        <v>250.00000000000003</v>
      </c>
      <c r="E71" s="718"/>
      <c r="F71" s="707">
        <f>'Budgeting Worksheet'!BJ289</f>
        <v>417.74</v>
      </c>
      <c r="G71" s="409"/>
      <c r="H71" s="513">
        <f>'Budgeting Worksheet'!BL289</f>
        <v>250.00000000000003</v>
      </c>
      <c r="J71" s="513">
        <f>'Budgeting Worksheet'!BN289</f>
        <v>0</v>
      </c>
    </row>
    <row r="72" spans="1:11" s="409" customFormat="1" x14ac:dyDescent="0.2">
      <c r="A72" s="2">
        <v>51070</v>
      </c>
      <c r="C72" s="709" t="s">
        <v>547</v>
      </c>
      <c r="D72" s="707">
        <f>'Budgeting Worksheet'!BD295</f>
        <v>0</v>
      </c>
      <c r="E72" s="718"/>
      <c r="F72" s="707">
        <f>'Budgeting Worksheet'!BJ295</f>
        <v>103.68</v>
      </c>
      <c r="H72" s="513">
        <f>'Budgeting Worksheet'!BL295</f>
        <v>0</v>
      </c>
      <c r="J72" s="513">
        <f>'Budgeting Worksheet'!BN295</f>
        <v>123.69</v>
      </c>
    </row>
    <row r="73" spans="1:11" x14ac:dyDescent="0.2">
      <c r="A73" s="2">
        <v>51075</v>
      </c>
      <c r="B73" s="409"/>
      <c r="C73" s="196" t="s">
        <v>300</v>
      </c>
      <c r="D73" s="707">
        <f>'Budgeting Worksheet'!BD301</f>
        <v>35174</v>
      </c>
      <c r="E73" s="718"/>
      <c r="F73" s="707">
        <f>'Budgeting Worksheet'!BJ301</f>
        <v>25154</v>
      </c>
      <c r="G73" s="409"/>
      <c r="H73" s="513">
        <f>'Budgeting Worksheet'!BL301</f>
        <v>36952</v>
      </c>
      <c r="J73" s="513">
        <f>'Budgeting Worksheet'!BN301</f>
        <v>23566</v>
      </c>
    </row>
    <row r="74" spans="1:11" x14ac:dyDescent="0.2">
      <c r="A74" s="2">
        <v>51080</v>
      </c>
      <c r="B74" s="409"/>
      <c r="C74" s="196" t="s">
        <v>301</v>
      </c>
      <c r="D74" s="707">
        <f>'Budgeting Worksheet'!BD307</f>
        <v>0</v>
      </c>
      <c r="E74" s="718"/>
      <c r="F74" s="707">
        <f>'Budgeting Worksheet'!BJ307</f>
        <v>0</v>
      </c>
      <c r="G74" s="409"/>
      <c r="H74" s="513">
        <f>'Budgeting Worksheet'!BL307</f>
        <v>0</v>
      </c>
      <c r="J74" s="513">
        <f>'Budgeting Worksheet'!BN307</f>
        <v>0</v>
      </c>
    </row>
    <row r="75" spans="1:11" x14ac:dyDescent="0.2">
      <c r="A75" s="2">
        <v>51085</v>
      </c>
      <c r="B75" s="409"/>
      <c r="C75" s="196" t="s">
        <v>302</v>
      </c>
      <c r="D75" s="513">
        <f>'Budgeting Worksheet'!BD313</f>
        <v>500.00000000000006</v>
      </c>
      <c r="E75" s="409"/>
      <c r="F75" s="513">
        <f>'Budgeting Worksheet'!BJ313</f>
        <v>460.48</v>
      </c>
      <c r="G75" s="409"/>
      <c r="H75" s="513">
        <f>'Budgeting Worksheet'!BL313</f>
        <v>300</v>
      </c>
      <c r="J75" s="513">
        <f>'Budgeting Worksheet'!BN313</f>
        <v>165.25</v>
      </c>
    </row>
    <row r="76" spans="1:11" s="409" customFormat="1" x14ac:dyDescent="0.2">
      <c r="A76" s="4"/>
      <c r="B76" s="395" t="s">
        <v>303</v>
      </c>
      <c r="C76" s="196"/>
      <c r="D76" s="514">
        <f>'Budgeting Worksheet'!BD315</f>
        <v>68959.48</v>
      </c>
      <c r="F76" s="514">
        <f>'Budgeting Worksheet'!BJ315</f>
        <v>51181.590000000011</v>
      </c>
      <c r="H76" s="514">
        <f>'Budgeting Worksheet'!BL315</f>
        <v>56658</v>
      </c>
      <c r="J76" s="514">
        <f>'Budgeting Worksheet'!BN315</f>
        <v>42806.799999999996</v>
      </c>
      <c r="K76" s="409" t="s">
        <v>627</v>
      </c>
    </row>
    <row r="77" spans="1:11" s="409" customFormat="1" x14ac:dyDescent="0.2">
      <c r="A77" s="2"/>
      <c r="C77" s="196"/>
      <c r="D77" s="513"/>
      <c r="E77" s="513"/>
      <c r="F77" s="513"/>
      <c r="G77" s="513"/>
      <c r="H77" s="513"/>
      <c r="J77" s="513"/>
    </row>
    <row r="78" spans="1:11" x14ac:dyDescent="0.2">
      <c r="A78" s="4">
        <v>52000</v>
      </c>
      <c r="B78" s="395" t="s">
        <v>304</v>
      </c>
      <c r="C78" s="409"/>
      <c r="D78" s="513"/>
      <c r="E78" s="513"/>
      <c r="F78" s="513"/>
      <c r="G78" s="513"/>
      <c r="H78" s="513"/>
      <c r="J78" s="513"/>
    </row>
    <row r="79" spans="1:11" x14ac:dyDescent="0.2">
      <c r="A79" s="2">
        <v>52010</v>
      </c>
      <c r="B79" s="409"/>
      <c r="C79" s="196" t="s">
        <v>305</v>
      </c>
      <c r="D79" s="513">
        <f>'Budgeting Worksheet'!BD323</f>
        <v>2440</v>
      </c>
      <c r="E79" s="513">
        <f>'Budgeting Worksheet'!BI323</f>
        <v>0</v>
      </c>
      <c r="F79" s="513">
        <f>'Budgeting Worksheet'!BJ323</f>
        <v>2634.72</v>
      </c>
      <c r="G79" s="513">
        <f>'Budgeting Worksheet'!BK323</f>
        <v>0</v>
      </c>
      <c r="H79" s="513">
        <f>'Budgeting Worksheet'!BL323</f>
        <v>2799.9599999999996</v>
      </c>
      <c r="J79" s="513">
        <f>'Budgeting Worksheet'!BN323</f>
        <v>3050.41</v>
      </c>
    </row>
    <row r="80" spans="1:11" x14ac:dyDescent="0.2">
      <c r="A80" s="2">
        <v>52020</v>
      </c>
      <c r="B80" s="409"/>
      <c r="C80" s="196" t="s">
        <v>306</v>
      </c>
      <c r="D80" s="513">
        <f>'Budgeting Worksheet'!BD329</f>
        <v>0</v>
      </c>
      <c r="E80" s="513">
        <f>'Budgeting Worksheet'!BI329</f>
        <v>0</v>
      </c>
      <c r="F80" s="513">
        <f>'Budgeting Worksheet'!BJ329</f>
        <v>0</v>
      </c>
      <c r="G80" s="513">
        <f>'Budgeting Worksheet'!BK329</f>
        <v>0</v>
      </c>
      <c r="H80" s="513">
        <f>'Budgeting Worksheet'!BL329</f>
        <v>0</v>
      </c>
      <c r="J80" s="513">
        <f>'Budgeting Worksheet'!BN329</f>
        <v>0</v>
      </c>
    </row>
    <row r="81" spans="1:12" x14ac:dyDescent="0.2">
      <c r="A81" s="2">
        <v>52030</v>
      </c>
      <c r="B81" s="409"/>
      <c r="C81" s="196" t="s">
        <v>307</v>
      </c>
      <c r="D81" s="513">
        <f>'Budgeting Worksheet'!BD335</f>
        <v>300</v>
      </c>
      <c r="E81" s="513">
        <f>'Budgeting Worksheet'!BI335</f>
        <v>0</v>
      </c>
      <c r="F81" s="513">
        <f>'Budgeting Worksheet'!BJ335</f>
        <v>161.96</v>
      </c>
      <c r="G81" s="513">
        <f>'Budgeting Worksheet'!BK335</f>
        <v>0</v>
      </c>
      <c r="H81" s="513">
        <f>'Budgeting Worksheet'!BL335</f>
        <v>3000</v>
      </c>
      <c r="J81" s="513">
        <f>'Budgeting Worksheet'!BN335</f>
        <v>0</v>
      </c>
    </row>
    <row r="82" spans="1:12" s="409" customFormat="1" x14ac:dyDescent="0.2">
      <c r="A82" s="2"/>
      <c r="B82" s="395" t="s">
        <v>308</v>
      </c>
      <c r="D82" s="514">
        <f>'Budgeting Worksheet'!BD337</f>
        <v>2740</v>
      </c>
      <c r="E82" s="514">
        <f>'Budgeting Worksheet'!BI337</f>
        <v>0</v>
      </c>
      <c r="F82" s="514">
        <f>'Budgeting Worksheet'!BJ337</f>
        <v>5799.9599999999991</v>
      </c>
      <c r="G82" s="514">
        <f>'Budgeting Worksheet'!BK337</f>
        <v>0</v>
      </c>
      <c r="H82" s="514">
        <f>'Budgeting Worksheet'!BL337</f>
        <v>5799.9599999999991</v>
      </c>
      <c r="J82" s="514">
        <f>'Budgeting Worksheet'!BN337</f>
        <v>3050.41</v>
      </c>
      <c r="K82" s="409" t="s">
        <v>627</v>
      </c>
    </row>
    <row r="83" spans="1:12" s="409" customFormat="1" x14ac:dyDescent="0.2">
      <c r="A83" s="2"/>
      <c r="D83" s="513"/>
      <c r="E83" s="513"/>
      <c r="F83" s="513"/>
      <c r="G83" s="513"/>
      <c r="H83" s="513"/>
      <c r="J83" s="513"/>
    </row>
    <row r="84" spans="1:12" x14ac:dyDescent="0.2">
      <c r="A84" s="4">
        <v>52500</v>
      </c>
      <c r="B84" s="395" t="s">
        <v>309</v>
      </c>
      <c r="C84" s="409"/>
      <c r="D84" s="513"/>
      <c r="E84" s="513"/>
      <c r="F84" s="513"/>
      <c r="G84" s="513"/>
      <c r="H84" s="513"/>
      <c r="J84" s="513"/>
    </row>
    <row r="85" spans="1:12" x14ac:dyDescent="0.2">
      <c r="A85" s="2">
        <v>52510</v>
      </c>
      <c r="B85" s="409"/>
      <c r="C85" s="196" t="s">
        <v>310</v>
      </c>
      <c r="D85" s="513">
        <f>'Budgeting Worksheet'!BD345</f>
        <v>16400</v>
      </c>
      <c r="E85" s="513">
        <f>'Budgeting Worksheet'!BI345</f>
        <v>0</v>
      </c>
      <c r="F85" s="513">
        <f>'Budgeting Worksheet'!BJ345</f>
        <v>16308.74</v>
      </c>
      <c r="G85" s="513">
        <f>'Budgeting Worksheet'!BK345</f>
        <v>0</v>
      </c>
      <c r="H85" s="513">
        <f>'Budgeting Worksheet'!BL345</f>
        <v>11000</v>
      </c>
      <c r="J85" s="513">
        <f>'Budgeting Worksheet'!BN345</f>
        <v>10934</v>
      </c>
      <c r="L85" s="718"/>
    </row>
    <row r="86" spans="1:12" x14ac:dyDescent="0.2">
      <c r="A86" s="2">
        <v>52520</v>
      </c>
      <c r="B86" s="409"/>
      <c r="C86" s="196" t="s">
        <v>311</v>
      </c>
      <c r="D86" s="513">
        <f>'Budgeting Worksheet'!BD351</f>
        <v>12500</v>
      </c>
      <c r="E86" s="513">
        <f>'Budgeting Worksheet'!BI351</f>
        <v>0</v>
      </c>
      <c r="F86" s="513">
        <f>'Budgeting Worksheet'!BJ351</f>
        <v>12235.02</v>
      </c>
      <c r="G86" s="513">
        <f>'Budgeting Worksheet'!BK351</f>
        <v>0</v>
      </c>
      <c r="H86" s="513">
        <f>'Budgeting Worksheet'!BL351</f>
        <v>15000</v>
      </c>
      <c r="J86" s="513">
        <f>'Budgeting Worksheet'!BN351</f>
        <v>14223.48</v>
      </c>
      <c r="L86" s="718"/>
    </row>
    <row r="87" spans="1:12" s="1" customFormat="1" ht="12.75" customHeight="1" x14ac:dyDescent="0.2">
      <c r="A87" s="450">
        <v>52530</v>
      </c>
      <c r="B87" s="395"/>
      <c r="C87" s="196" t="s">
        <v>312</v>
      </c>
      <c r="D87" s="513">
        <f>'Budgeting Worksheet'!BD357</f>
        <v>1163</v>
      </c>
      <c r="E87" s="513">
        <f>'Budgeting Worksheet'!BI357</f>
        <v>0</v>
      </c>
      <c r="F87" s="513">
        <f>'Budgeting Worksheet'!BJ357</f>
        <v>2326</v>
      </c>
      <c r="G87" s="513">
        <f>'Budgeting Worksheet'!BK357</f>
        <v>0</v>
      </c>
      <c r="H87" s="513">
        <f>'Budgeting Worksheet'!BL357</f>
        <v>1163</v>
      </c>
      <c r="J87" s="513">
        <f>'Budgeting Worksheet'!BN357</f>
        <v>1163</v>
      </c>
      <c r="L87" s="746"/>
    </row>
    <row r="88" spans="1:12" ht="12.75" customHeight="1" x14ac:dyDescent="0.2">
      <c r="A88" s="2">
        <v>52540</v>
      </c>
      <c r="B88" s="395"/>
      <c r="C88" s="196" t="s">
        <v>313</v>
      </c>
      <c r="D88" s="513">
        <f>'Budgeting Worksheet'!BD363</f>
        <v>10000</v>
      </c>
      <c r="E88" s="513">
        <f>'Budgeting Worksheet'!BI363</f>
        <v>0</v>
      </c>
      <c r="F88" s="513">
        <f>'Budgeting Worksheet'!BJ363</f>
        <v>9839</v>
      </c>
      <c r="G88" s="513">
        <f>'Budgeting Worksheet'!BK363</f>
        <v>0</v>
      </c>
      <c r="H88" s="513">
        <f>'Budgeting Worksheet'!BL363</f>
        <v>9434.5300000000007</v>
      </c>
      <c r="J88" s="513">
        <f>'Budgeting Worksheet'!BN363</f>
        <v>9434.5300000000007</v>
      </c>
      <c r="L88" s="718"/>
    </row>
    <row r="89" spans="1:12" ht="12.75" customHeight="1" x14ac:dyDescent="0.2">
      <c r="A89" s="2">
        <v>52550</v>
      </c>
      <c r="B89" s="395"/>
      <c r="C89" s="196" t="s">
        <v>314</v>
      </c>
      <c r="D89" s="513">
        <f>'Budgeting Worksheet'!BD369</f>
        <v>3000</v>
      </c>
      <c r="E89" s="513">
        <f>'Budgeting Worksheet'!BI369</f>
        <v>0</v>
      </c>
      <c r="F89" s="513">
        <f>'Budgeting Worksheet'!BJ369</f>
        <v>3044.8</v>
      </c>
      <c r="G89" s="513">
        <f>'Budgeting Worksheet'!BK369</f>
        <v>0</v>
      </c>
      <c r="H89" s="513">
        <f>'Budgeting Worksheet'!BL369</f>
        <v>3000</v>
      </c>
      <c r="J89" s="513">
        <f>'Budgeting Worksheet'!BN369</f>
        <v>2956.89</v>
      </c>
      <c r="L89" s="718"/>
    </row>
    <row r="90" spans="1:12" s="409" customFormat="1" ht="12.75" customHeight="1" x14ac:dyDescent="0.2">
      <c r="A90" s="2"/>
      <c r="B90" s="395" t="s">
        <v>154</v>
      </c>
      <c r="C90" s="196"/>
      <c r="D90" s="514">
        <f>'Budgeting Worksheet'!BD371</f>
        <v>43063</v>
      </c>
      <c r="E90" s="514">
        <f>'Budgeting Worksheet'!BI371</f>
        <v>0</v>
      </c>
      <c r="F90" s="514">
        <f>'Budgeting Worksheet'!BJ371</f>
        <v>43753.560000000005</v>
      </c>
      <c r="G90" s="514">
        <f>'Budgeting Worksheet'!BK371</f>
        <v>0</v>
      </c>
      <c r="H90" s="514">
        <f>'Budgeting Worksheet'!BL371</f>
        <v>39597.53</v>
      </c>
      <c r="J90" s="514">
        <f>'Budgeting Worksheet'!BN371</f>
        <v>38711.9</v>
      </c>
      <c r="K90" s="409" t="s">
        <v>627</v>
      </c>
      <c r="L90" s="718"/>
    </row>
    <row r="91" spans="1:12" s="409" customFormat="1" ht="12.75" customHeight="1" x14ac:dyDescent="0.2">
      <c r="A91" s="2"/>
      <c r="B91" s="395"/>
      <c r="C91" s="196"/>
      <c r="D91" s="513"/>
      <c r="E91" s="513"/>
      <c r="F91" s="513"/>
      <c r="G91" s="513"/>
      <c r="H91" s="513"/>
      <c r="J91" s="513"/>
      <c r="L91" s="718"/>
    </row>
    <row r="92" spans="1:12" s="409" customFormat="1" ht="12.75" customHeight="1" x14ac:dyDescent="0.2">
      <c r="A92" s="2">
        <v>52600</v>
      </c>
      <c r="B92" s="395" t="s">
        <v>315</v>
      </c>
      <c r="D92" s="512">
        <f>'Budgeting Worksheet'!BD375</f>
        <v>24999.999999999996</v>
      </c>
      <c r="E92" s="512"/>
      <c r="F92" s="512">
        <f>'Budgeting Worksheet'!BJ375</f>
        <v>1882.01</v>
      </c>
      <c r="G92" s="512"/>
      <c r="H92" s="512">
        <f>'Budgeting Worksheet'!BL375</f>
        <v>0</v>
      </c>
      <c r="I92" s="395"/>
      <c r="J92" s="512">
        <f>'Budgeting Worksheet'!BN375</f>
        <v>24693.1</v>
      </c>
      <c r="K92" s="409" t="s">
        <v>627</v>
      </c>
      <c r="L92" s="747"/>
    </row>
    <row r="93" spans="1:12" s="409" customFormat="1" ht="12.75" customHeight="1" x14ac:dyDescent="0.2">
      <c r="A93" s="2">
        <v>53000</v>
      </c>
      <c r="B93" s="395" t="s">
        <v>316</v>
      </c>
      <c r="D93" s="513"/>
      <c r="E93" s="513"/>
      <c r="F93" s="513"/>
      <c r="G93" s="513"/>
      <c r="H93" s="513"/>
      <c r="J93" s="513"/>
      <c r="L93" s="718"/>
    </row>
    <row r="94" spans="1:12" x14ac:dyDescent="0.2">
      <c r="A94" s="2">
        <v>53010</v>
      </c>
      <c r="B94" s="409"/>
      <c r="C94" s="196" t="s">
        <v>317</v>
      </c>
      <c r="D94" s="513">
        <f>'Budgeting Worksheet'!BD383</f>
        <v>6999.9999960000023</v>
      </c>
      <c r="E94" s="513">
        <f>'Budgeting Worksheet'!BI383</f>
        <v>0</v>
      </c>
      <c r="F94" s="513">
        <f>'Budgeting Worksheet'!BJ383</f>
        <v>5800</v>
      </c>
      <c r="G94" s="513">
        <f>'Budgeting Worksheet'!BK383</f>
        <v>0</v>
      </c>
      <c r="H94" s="513">
        <f>'Budgeting Worksheet'!BL383</f>
        <v>6999.9999960000023</v>
      </c>
      <c r="J94" s="513">
        <f>'Budgeting Worksheet'!BN383</f>
        <v>5800</v>
      </c>
      <c r="L94" s="718"/>
    </row>
    <row r="95" spans="1:12" x14ac:dyDescent="0.2">
      <c r="A95" s="2">
        <v>53030</v>
      </c>
      <c r="B95" s="409"/>
      <c r="C95" s="196" t="s">
        <v>318</v>
      </c>
      <c r="D95" s="513">
        <f>'Budgeting Worksheet'!BD389</f>
        <v>1399.9999200000002</v>
      </c>
      <c r="E95" s="513">
        <f>'Budgeting Worksheet'!BI389</f>
        <v>0</v>
      </c>
      <c r="F95" s="513">
        <f>'Budgeting Worksheet'!BJ389</f>
        <v>1200</v>
      </c>
      <c r="G95" s="513">
        <f>'Budgeting Worksheet'!BK389</f>
        <v>0</v>
      </c>
      <c r="H95" s="513">
        <f>'Budgeting Worksheet'!BL389</f>
        <v>1399.9999200000002</v>
      </c>
      <c r="J95" s="513">
        <f>'Budgeting Worksheet'!BN389</f>
        <v>1200</v>
      </c>
      <c r="L95" s="718"/>
    </row>
    <row r="96" spans="1:12" s="409" customFormat="1" x14ac:dyDescent="0.2">
      <c r="A96" s="2"/>
      <c r="B96" s="395" t="s">
        <v>156</v>
      </c>
      <c r="C96" s="196"/>
      <c r="D96" s="514">
        <f>'Budgeting Worksheet'!BD391</f>
        <v>8399.9999160000025</v>
      </c>
      <c r="E96" s="514">
        <f>'Budgeting Worksheet'!BI391</f>
        <v>0</v>
      </c>
      <c r="F96" s="514">
        <f>'Budgeting Worksheet'!BJ391</f>
        <v>7000</v>
      </c>
      <c r="G96" s="514">
        <f>'Budgeting Worksheet'!BK391</f>
        <v>0</v>
      </c>
      <c r="H96" s="514">
        <f>'Budgeting Worksheet'!BL391</f>
        <v>8399.9999160000025</v>
      </c>
      <c r="J96" s="514">
        <f>'Budgeting Worksheet'!BN391</f>
        <v>7000</v>
      </c>
      <c r="K96" s="409" t="s">
        <v>626</v>
      </c>
      <c r="L96" s="718"/>
    </row>
    <row r="97" spans="1:12" s="409" customFormat="1" x14ac:dyDescent="0.2">
      <c r="A97" s="2"/>
      <c r="C97" s="196"/>
      <c r="D97" s="513"/>
      <c r="E97" s="513"/>
      <c r="F97" s="513"/>
      <c r="G97" s="513"/>
      <c r="H97" s="513"/>
      <c r="J97" s="513"/>
      <c r="L97" s="718"/>
    </row>
    <row r="98" spans="1:12" s="409" customFormat="1" x14ac:dyDescent="0.2">
      <c r="A98" s="4">
        <v>53500</v>
      </c>
      <c r="B98" s="395" t="s">
        <v>319</v>
      </c>
      <c r="C98" s="196"/>
      <c r="D98" s="513"/>
      <c r="E98" s="513"/>
      <c r="F98" s="513"/>
      <c r="G98" s="513"/>
      <c r="H98" s="513"/>
      <c r="J98" s="513"/>
      <c r="L98" s="718"/>
    </row>
    <row r="99" spans="1:12" s="409" customFormat="1" x14ac:dyDescent="0.2">
      <c r="A99" s="2">
        <v>53510</v>
      </c>
      <c r="C99" s="196" t="s">
        <v>320</v>
      </c>
      <c r="D99" s="513">
        <f>'Budgeting Worksheet'!BD399</f>
        <v>200</v>
      </c>
      <c r="E99" s="513">
        <f>'Budgeting Worksheet'!BI399</f>
        <v>0</v>
      </c>
      <c r="F99" s="513">
        <f>'Budgeting Worksheet'!BJ399</f>
        <v>14.76</v>
      </c>
      <c r="G99" s="513">
        <f>'Budgeting Worksheet'!BK399</f>
        <v>0</v>
      </c>
      <c r="H99" s="513">
        <f>'Budgeting Worksheet'!BL399</f>
        <v>200</v>
      </c>
      <c r="J99" s="513">
        <f>'Budgeting Worksheet'!BN399</f>
        <v>472.48</v>
      </c>
      <c r="L99" s="718"/>
    </row>
    <row r="100" spans="1:12" s="409" customFormat="1" x14ac:dyDescent="0.2">
      <c r="A100" s="2">
        <v>53520</v>
      </c>
      <c r="C100" s="196" t="s">
        <v>321</v>
      </c>
      <c r="D100" s="513">
        <f>'Budgeting Worksheet'!BD405</f>
        <v>0</v>
      </c>
      <c r="E100" s="513">
        <f>'Budgeting Worksheet'!BI405</f>
        <v>0</v>
      </c>
      <c r="F100" s="513">
        <f>'Budgeting Worksheet'!BJ405</f>
        <v>0</v>
      </c>
      <c r="G100" s="513">
        <f>'Budgeting Worksheet'!BK405</f>
        <v>0</v>
      </c>
      <c r="H100" s="513">
        <f>'Budgeting Worksheet'!BL405</f>
        <v>0</v>
      </c>
      <c r="J100" s="513">
        <f>'Budgeting Worksheet'!BN405</f>
        <v>0</v>
      </c>
      <c r="L100" s="718"/>
    </row>
    <row r="101" spans="1:12" s="409" customFormat="1" x14ac:dyDescent="0.2">
      <c r="A101" s="2"/>
      <c r="B101" s="395" t="s">
        <v>157</v>
      </c>
      <c r="C101" s="196"/>
      <c r="D101" s="514">
        <f>'Budgeting Worksheet'!BD407</f>
        <v>200</v>
      </c>
      <c r="E101" s="514">
        <f>'Budgeting Worksheet'!BI407</f>
        <v>0</v>
      </c>
      <c r="F101" s="514">
        <f>'Budgeting Worksheet'!BJ407</f>
        <v>14.76</v>
      </c>
      <c r="G101" s="514">
        <f>'Budgeting Worksheet'!BK407</f>
        <v>0</v>
      </c>
      <c r="H101" s="514">
        <f>'Budgeting Worksheet'!BL407</f>
        <v>200</v>
      </c>
      <c r="J101" s="514">
        <f>'Budgeting Worksheet'!BN407</f>
        <v>472.48</v>
      </c>
      <c r="K101" s="409" t="s">
        <v>627</v>
      </c>
      <c r="L101" s="718"/>
    </row>
    <row r="102" spans="1:12" s="409" customFormat="1" x14ac:dyDescent="0.2">
      <c r="A102" s="2"/>
      <c r="C102" s="196"/>
      <c r="D102" s="513"/>
      <c r="E102" s="513"/>
      <c r="F102" s="513"/>
      <c r="G102" s="513"/>
      <c r="H102" s="513"/>
      <c r="J102" s="513"/>
    </row>
    <row r="103" spans="1:12" x14ac:dyDescent="0.2">
      <c r="A103" s="4">
        <v>54000</v>
      </c>
      <c r="B103" s="395" t="s">
        <v>322</v>
      </c>
      <c r="C103" s="395"/>
      <c r="D103" s="513"/>
      <c r="E103" s="513"/>
      <c r="F103" s="513"/>
      <c r="G103" s="513"/>
      <c r="H103" s="513"/>
      <c r="I103" s="409"/>
      <c r="J103" s="513"/>
    </row>
    <row r="104" spans="1:12" x14ac:dyDescent="0.2">
      <c r="A104" s="2">
        <v>54010</v>
      </c>
      <c r="B104" s="409"/>
      <c r="C104" s="196" t="s">
        <v>323</v>
      </c>
      <c r="D104" s="513">
        <f>'Budgeting Worksheet'!BD420</f>
        <v>447433.89999983995</v>
      </c>
      <c r="E104" s="513"/>
      <c r="F104" s="513">
        <f>'Budgeting Worksheet'!BJ420</f>
        <v>451843.24839999998</v>
      </c>
      <c r="G104" s="513"/>
      <c r="H104" s="513">
        <f>'Budgeting Worksheet'!BL420</f>
        <v>455951.76</v>
      </c>
      <c r="I104" s="409"/>
      <c r="J104" s="513">
        <f>'Budgeting Worksheet'!BN420</f>
        <v>310761.2</v>
      </c>
    </row>
    <row r="105" spans="1:12" s="1" customFormat="1" ht="12.75" customHeight="1" x14ac:dyDescent="0.2">
      <c r="A105" s="450">
        <v>54020</v>
      </c>
      <c r="B105" s="395"/>
      <c r="C105" s="196" t="s">
        <v>324</v>
      </c>
      <c r="D105" s="513">
        <f>'Budgeting Worksheet'!BD430</f>
        <v>11800</v>
      </c>
      <c r="E105" s="513">
        <f>'Budgeting Worksheet'!BI430</f>
        <v>0</v>
      </c>
      <c r="F105" s="513">
        <f>'Budgeting Worksheet'!BJ430</f>
        <v>14102.7258</v>
      </c>
      <c r="G105" s="513">
        <f>'Budgeting Worksheet'!BK430</f>
        <v>0</v>
      </c>
      <c r="H105" s="513">
        <f>'Budgeting Worksheet'!BL430</f>
        <v>11800</v>
      </c>
      <c r="I105" s="395"/>
      <c r="J105" s="513">
        <f>'Budgeting Worksheet'!BN430</f>
        <v>9917.31</v>
      </c>
    </row>
    <row r="106" spans="1:12" ht="12.75" customHeight="1" x14ac:dyDescent="0.2">
      <c r="A106" s="2">
        <v>54022</v>
      </c>
      <c r="B106" s="409"/>
      <c r="C106" s="196" t="s">
        <v>165</v>
      </c>
      <c r="D106" s="513">
        <f>'Budgeting Worksheet'!BD436</f>
        <v>0</v>
      </c>
      <c r="E106" s="513">
        <f>'Budgeting Worksheet'!BI436</f>
        <v>0</v>
      </c>
      <c r="F106" s="513">
        <f>'Budgeting Worksheet'!BJ436</f>
        <v>0</v>
      </c>
      <c r="G106" s="513">
        <f>'Budgeting Worksheet'!BK436</f>
        <v>0</v>
      </c>
      <c r="H106" s="513">
        <f>'Budgeting Worksheet'!BL436</f>
        <v>2000</v>
      </c>
      <c r="I106" s="409"/>
      <c r="J106" s="513">
        <f>'Budgeting Worksheet'!BN436</f>
        <v>0</v>
      </c>
    </row>
    <row r="107" spans="1:12" ht="12.75" customHeight="1" x14ac:dyDescent="0.2">
      <c r="A107" s="2">
        <v>54023</v>
      </c>
      <c r="B107" s="395"/>
      <c r="C107" s="196" t="s">
        <v>325</v>
      </c>
      <c r="D107" s="513">
        <f>'Budgeting Worksheet'!BD442</f>
        <v>4000</v>
      </c>
      <c r="E107" s="513">
        <f>'Budgeting Worksheet'!BI442</f>
        <v>0</v>
      </c>
      <c r="F107" s="513">
        <f>'Budgeting Worksheet'!BJ442</f>
        <v>3523.68</v>
      </c>
      <c r="G107" s="513">
        <f>'Budgeting Worksheet'!BK442</f>
        <v>0</v>
      </c>
      <c r="H107" s="513">
        <f>'Budgeting Worksheet'!BL442</f>
        <v>3000</v>
      </c>
      <c r="I107" s="409"/>
      <c r="J107" s="513">
        <f>'Budgeting Worksheet'!BN442</f>
        <v>3624.6</v>
      </c>
    </row>
    <row r="108" spans="1:12" x14ac:dyDescent="0.2">
      <c r="A108" s="2">
        <v>54030</v>
      </c>
      <c r="B108" s="409"/>
      <c r="C108" s="196" t="s">
        <v>326</v>
      </c>
      <c r="D108" s="513">
        <f>'Budgeting Worksheet'!BD450</f>
        <v>4910.04</v>
      </c>
      <c r="E108" s="513">
        <f>'Budgeting Worksheet'!BI450</f>
        <v>0</v>
      </c>
      <c r="F108" s="513">
        <f>'Budgeting Worksheet'!BJ450</f>
        <v>750.4</v>
      </c>
      <c r="G108" s="513">
        <f>'Budgeting Worksheet'!BK450</f>
        <v>0</v>
      </c>
      <c r="H108" s="513">
        <f>'Budgeting Worksheet'!BL450</f>
        <v>5122.2500000000009</v>
      </c>
      <c r="I108" s="409"/>
      <c r="J108" s="513">
        <f>'Budgeting Worksheet'!BN450</f>
        <v>641.76</v>
      </c>
    </row>
    <row r="109" spans="1:12" x14ac:dyDescent="0.2">
      <c r="A109" s="2">
        <v>54031</v>
      </c>
      <c r="B109" s="409"/>
      <c r="C109" s="196" t="s">
        <v>327</v>
      </c>
      <c r="D109" s="513">
        <f>'Budgeting Worksheet'!BD456</f>
        <v>150</v>
      </c>
      <c r="E109" s="513">
        <f>'Budgeting Worksheet'!BI456</f>
        <v>0</v>
      </c>
      <c r="F109" s="513">
        <f>'Budgeting Worksheet'!BJ456</f>
        <v>74.88</v>
      </c>
      <c r="G109" s="513">
        <f>'Budgeting Worksheet'!BK456</f>
        <v>0</v>
      </c>
      <c r="H109" s="513">
        <f>'Budgeting Worksheet'!BL456</f>
        <v>150</v>
      </c>
      <c r="I109" s="409"/>
      <c r="J109" s="513">
        <f>'Budgeting Worksheet'!BN456</f>
        <v>99.84</v>
      </c>
    </row>
    <row r="110" spans="1:12" ht="12.75" customHeight="1" x14ac:dyDescent="0.2">
      <c r="A110" s="2">
        <v>54040</v>
      </c>
      <c r="B110" s="409"/>
      <c r="C110" s="196" t="s">
        <v>328</v>
      </c>
      <c r="D110" s="513">
        <f>'Budgeting Worksheet'!BD463</f>
        <v>0</v>
      </c>
      <c r="E110" s="513">
        <f>'Budgeting Worksheet'!BI463</f>
        <v>0</v>
      </c>
      <c r="F110" s="513">
        <f>'Budgeting Worksheet'!BJ463</f>
        <v>25418.14</v>
      </c>
      <c r="G110" s="513">
        <f>'Budgeting Worksheet'!BK463</f>
        <v>0</v>
      </c>
      <c r="H110" s="513">
        <f>'Budgeting Worksheet'!BL463</f>
        <v>0</v>
      </c>
      <c r="I110" s="409"/>
      <c r="J110" s="513">
        <f>'Budgeting Worksheet'!BN463</f>
        <v>324.08</v>
      </c>
    </row>
    <row r="111" spans="1:12" ht="12.75" customHeight="1" x14ac:dyDescent="0.2">
      <c r="A111" s="2">
        <v>54050</v>
      </c>
      <c r="B111" s="395"/>
      <c r="C111" s="196" t="s">
        <v>329</v>
      </c>
      <c r="D111" s="513">
        <f>'Budgeting Worksheet'!BD469</f>
        <v>6000</v>
      </c>
      <c r="E111" s="513">
        <f>'Budgeting Worksheet'!BI469</f>
        <v>0</v>
      </c>
      <c r="F111" s="513">
        <f>'Budgeting Worksheet'!BJ469</f>
        <v>5626.25</v>
      </c>
      <c r="G111" s="513">
        <f>'Budgeting Worksheet'!BK469</f>
        <v>0</v>
      </c>
      <c r="H111" s="513">
        <f>'Budgeting Worksheet'!BL469</f>
        <v>6000</v>
      </c>
      <c r="I111" s="409"/>
      <c r="J111" s="513">
        <f>'Budgeting Worksheet'!BN469</f>
        <v>6143.02</v>
      </c>
    </row>
    <row r="112" spans="1:12" ht="12.75" customHeight="1" x14ac:dyDescent="0.2">
      <c r="A112" s="2">
        <v>54055</v>
      </c>
      <c r="B112" s="409"/>
      <c r="C112" s="196" t="s">
        <v>330</v>
      </c>
      <c r="D112" s="513">
        <f>'Budgeting Worksheet'!BD475</f>
        <v>3600</v>
      </c>
      <c r="E112" s="513">
        <f>'Budgeting Worksheet'!BI475</f>
        <v>0</v>
      </c>
      <c r="F112" s="513">
        <f>'Budgeting Worksheet'!BJ475</f>
        <v>3220.76</v>
      </c>
      <c r="G112" s="513">
        <f>'Budgeting Worksheet'!BK475</f>
        <v>0</v>
      </c>
      <c r="H112" s="513">
        <f>'Budgeting Worksheet'!BL475</f>
        <v>3600</v>
      </c>
      <c r="I112" s="409"/>
      <c r="J112" s="513">
        <f>'Budgeting Worksheet'!BN475</f>
        <v>7791.62</v>
      </c>
    </row>
    <row r="113" spans="1:11" ht="12.75" customHeight="1" x14ac:dyDescent="0.2">
      <c r="A113" s="2">
        <v>54056</v>
      </c>
      <c r="B113" s="395"/>
      <c r="C113" s="196" t="s">
        <v>331</v>
      </c>
      <c r="D113" s="513">
        <f>'Budgeting Worksheet'!BD484</f>
        <v>36249.586599984963</v>
      </c>
      <c r="E113" s="513">
        <f>'Budgeting Worksheet'!BI484</f>
        <v>0</v>
      </c>
      <c r="F113" s="513">
        <f>'Budgeting Worksheet'!BJ484</f>
        <v>36726.030769230769</v>
      </c>
      <c r="G113" s="513">
        <f>'Budgeting Worksheet'!BK484</f>
        <v>0</v>
      </c>
      <c r="H113" s="513">
        <f>'Budgeting Worksheet'!BL484</f>
        <v>36823.520000000004</v>
      </c>
      <c r="I113" s="409"/>
      <c r="J113" s="513">
        <f>'Budgeting Worksheet'!BN484</f>
        <v>36041.08</v>
      </c>
    </row>
    <row r="114" spans="1:11" x14ac:dyDescent="0.2">
      <c r="A114" s="2">
        <v>54060</v>
      </c>
      <c r="B114" s="409"/>
      <c r="C114" s="196" t="s">
        <v>332</v>
      </c>
      <c r="D114" s="513">
        <f>'Budgeting Worksheet'!BD490</f>
        <v>1401.5999999999997</v>
      </c>
      <c r="E114" s="513">
        <f>'Budgeting Worksheet'!BI490</f>
        <v>0</v>
      </c>
      <c r="F114" s="513">
        <f>'Budgeting Worksheet'!BJ490</f>
        <v>980.41</v>
      </c>
      <c r="G114" s="513">
        <f>'Budgeting Worksheet'!BK490</f>
        <v>0</v>
      </c>
      <c r="H114" s="513">
        <f>'Budgeting Worksheet'!BL490</f>
        <v>1401.5999999999997</v>
      </c>
      <c r="I114" s="15"/>
      <c r="J114" s="513">
        <f>'Budgeting Worksheet'!BN490</f>
        <v>166.81</v>
      </c>
    </row>
    <row r="115" spans="1:11" x14ac:dyDescent="0.2">
      <c r="A115" s="2">
        <v>54061</v>
      </c>
      <c r="B115" s="409"/>
      <c r="C115" s="196" t="s">
        <v>333</v>
      </c>
      <c r="D115" s="513">
        <f>'Budgeting Worksheet'!BD496</f>
        <v>4278</v>
      </c>
      <c r="E115" s="513">
        <f>'Budgeting Worksheet'!BI496</f>
        <v>0</v>
      </c>
      <c r="F115" s="513">
        <f>'Budgeting Worksheet'!BJ496</f>
        <v>4439.6900000000005</v>
      </c>
      <c r="G115" s="513">
        <f>'Budgeting Worksheet'!BK496</f>
        <v>0</v>
      </c>
      <c r="H115" s="513">
        <f>'Budgeting Worksheet'!BL496</f>
        <v>4030</v>
      </c>
      <c r="I115" s="15"/>
      <c r="J115" s="513">
        <f>'Budgeting Worksheet'!BN496</f>
        <v>8292.86</v>
      </c>
    </row>
    <row r="116" spans="1:11" x14ac:dyDescent="0.2">
      <c r="A116" s="2">
        <v>54062</v>
      </c>
      <c r="B116" s="409"/>
      <c r="C116" s="196" t="s">
        <v>334</v>
      </c>
      <c r="D116" s="513">
        <f>'Budgeting Worksheet'!BD502</f>
        <v>6487.7915499976798</v>
      </c>
      <c r="E116" s="513">
        <f>'Budgeting Worksheet'!BI502</f>
        <v>0</v>
      </c>
      <c r="F116" s="513">
        <f>'Budgeting Worksheet'!BJ502</f>
        <v>7772.11</v>
      </c>
      <c r="G116" s="513">
        <f>'Budgeting Worksheet'!BK502</f>
        <v>0</v>
      </c>
      <c r="H116" s="513">
        <f>'Budgeting Worksheet'!BL502</f>
        <v>6854.8799999999983</v>
      </c>
      <c r="I116" s="15"/>
      <c r="J116" s="513">
        <f>'Budgeting Worksheet'!BN502</f>
        <v>11037.51</v>
      </c>
    </row>
    <row r="117" spans="1:11" s="409" customFormat="1" ht="12.75" customHeight="1" x14ac:dyDescent="0.2">
      <c r="A117" s="2">
        <v>54065</v>
      </c>
      <c r="B117" s="395"/>
      <c r="C117" s="656" t="s">
        <v>482</v>
      </c>
      <c r="D117" s="513">
        <f>'Budgeting Worksheet'!BD508</f>
        <v>894.86779999967985</v>
      </c>
      <c r="E117" s="513">
        <f>'Budgeting Worksheet'!BI503</f>
        <v>0</v>
      </c>
      <c r="F117" s="513">
        <f>'Budgeting Worksheet'!BJ508</f>
        <v>1137.98</v>
      </c>
      <c r="G117" s="513">
        <f>'Budgeting Worksheet'!BK503</f>
        <v>0</v>
      </c>
      <c r="H117" s="513">
        <f>'Budgeting Worksheet'!BL508</f>
        <v>0</v>
      </c>
      <c r="J117" s="513">
        <f>'Budgeting Worksheet'!BN508</f>
        <v>621.02</v>
      </c>
    </row>
    <row r="118" spans="1:11" ht="12.75" customHeight="1" x14ac:dyDescent="0.2">
      <c r="A118" s="4">
        <v>54070</v>
      </c>
      <c r="B118" s="395" t="s">
        <v>335</v>
      </c>
      <c r="C118" s="409"/>
      <c r="D118" s="513"/>
      <c r="E118" s="513"/>
      <c r="F118" s="513"/>
      <c r="G118" s="513"/>
      <c r="H118" s="513"/>
      <c r="I118" s="409"/>
      <c r="J118" s="513"/>
    </row>
    <row r="119" spans="1:11" x14ac:dyDescent="0.2">
      <c r="A119" s="2">
        <v>54071</v>
      </c>
      <c r="B119" s="409"/>
      <c r="C119" s="196" t="s">
        <v>336</v>
      </c>
      <c r="D119" s="513">
        <f>'Budgeting Worksheet'!BD516</f>
        <v>58106.969999999994</v>
      </c>
      <c r="E119" s="513">
        <f>'Budgeting Worksheet'!BI516</f>
        <v>0</v>
      </c>
      <c r="F119" s="513">
        <f>'Budgeting Worksheet'!BJ516</f>
        <v>47586</v>
      </c>
      <c r="G119" s="513">
        <f>'Budgeting Worksheet'!BK516</f>
        <v>0</v>
      </c>
      <c r="H119" s="513">
        <f>'Budgeting Worksheet'!BL516</f>
        <v>72060</v>
      </c>
      <c r="I119" s="409"/>
      <c r="J119" s="513">
        <f>'Budgeting Worksheet'!BN516</f>
        <v>55098.720000000001</v>
      </c>
    </row>
    <row r="120" spans="1:11" x14ac:dyDescent="0.2">
      <c r="A120" s="2">
        <v>54072</v>
      </c>
      <c r="B120" s="409"/>
      <c r="C120" s="196" t="s">
        <v>337</v>
      </c>
      <c r="D120" s="513">
        <f>'Budgeting Worksheet'!BD522</f>
        <v>0</v>
      </c>
      <c r="E120" s="513">
        <f>'Budgeting Worksheet'!BI522</f>
        <v>0</v>
      </c>
      <c r="F120" s="513">
        <f>'Budgeting Worksheet'!BJ522</f>
        <v>0</v>
      </c>
      <c r="G120" s="513">
        <f>'Budgeting Worksheet'!BK522</f>
        <v>0</v>
      </c>
      <c r="H120" s="513">
        <f>'Budgeting Worksheet'!BL522</f>
        <v>4056</v>
      </c>
      <c r="I120" s="409"/>
      <c r="J120" s="513">
        <f>'Budgeting Worksheet'!BN522</f>
        <v>2810</v>
      </c>
    </row>
    <row r="121" spans="1:11" x14ac:dyDescent="0.2">
      <c r="A121" s="2">
        <v>54073</v>
      </c>
      <c r="B121" s="409"/>
      <c r="C121" s="196" t="s">
        <v>338</v>
      </c>
      <c r="D121" s="513">
        <f>'Budgeting Worksheet'!BD528</f>
        <v>0</v>
      </c>
      <c r="E121" s="513">
        <f>'Budgeting Worksheet'!BI528</f>
        <v>0</v>
      </c>
      <c r="F121" s="513">
        <f>'Budgeting Worksheet'!BJ528</f>
        <v>0</v>
      </c>
      <c r="G121" s="513">
        <f>'Budgeting Worksheet'!BK528</f>
        <v>0</v>
      </c>
      <c r="H121" s="513">
        <f>'Budgeting Worksheet'!BL528</f>
        <v>648</v>
      </c>
      <c r="I121" s="409"/>
      <c r="J121" s="513">
        <f>'Budgeting Worksheet'!BN528</f>
        <v>534.27</v>
      </c>
    </row>
    <row r="122" spans="1:11" x14ac:dyDescent="0.2">
      <c r="A122" s="2">
        <v>54074</v>
      </c>
      <c r="B122" s="409"/>
      <c r="C122" s="196" t="s">
        <v>80</v>
      </c>
      <c r="D122" s="513">
        <f>'Budgeting Worksheet'!BD534</f>
        <v>850</v>
      </c>
      <c r="E122" s="513">
        <f>'Budgeting Worksheet'!BI534</f>
        <v>0</v>
      </c>
      <c r="F122" s="513">
        <f>'Budgeting Worksheet'!BJ534</f>
        <v>805.53846153846155</v>
      </c>
      <c r="G122" s="513">
        <f>'Budgeting Worksheet'!BK534</f>
        <v>0</v>
      </c>
      <c r="H122" s="513">
        <f>'Budgeting Worksheet'!BL534</f>
        <v>744.72</v>
      </c>
      <c r="I122" s="409"/>
      <c r="J122" s="513">
        <f>'Budgeting Worksheet'!BN534</f>
        <v>707.84</v>
      </c>
    </row>
    <row r="123" spans="1:11" x14ac:dyDescent="0.2">
      <c r="A123" s="2">
        <v>54070</v>
      </c>
      <c r="B123" s="409"/>
      <c r="C123" s="196" t="s">
        <v>339</v>
      </c>
      <c r="D123" s="513">
        <f>'Budgeting Worksheet'!BD540</f>
        <v>0</v>
      </c>
      <c r="E123" s="513">
        <f>'Budgeting Worksheet'!BI540</f>
        <v>0</v>
      </c>
      <c r="F123" s="513">
        <f>'Budgeting Worksheet'!BJ540</f>
        <v>0</v>
      </c>
      <c r="G123" s="513">
        <f>'Budgeting Worksheet'!BK540</f>
        <v>0</v>
      </c>
      <c r="H123" s="513">
        <f>'Budgeting Worksheet'!BL540</f>
        <v>0</v>
      </c>
      <c r="I123" s="409"/>
      <c r="J123" s="513">
        <f>'Budgeting Worksheet'!BN540</f>
        <v>349.86</v>
      </c>
    </row>
    <row r="124" spans="1:11" x14ac:dyDescent="0.2">
      <c r="A124" s="4">
        <v>54080</v>
      </c>
      <c r="B124" s="196" t="s">
        <v>340</v>
      </c>
      <c r="C124" s="409"/>
      <c r="D124" s="513">
        <f>'Budgeting Worksheet'!BD548</f>
        <v>525</v>
      </c>
      <c r="E124" s="513">
        <f>'Budgeting Worksheet'!BI548</f>
        <v>0</v>
      </c>
      <c r="F124" s="513">
        <f>'Budgeting Worksheet'!BJ548</f>
        <v>525</v>
      </c>
      <c r="G124" s="513">
        <f>'Budgeting Worksheet'!BK548</f>
        <v>0</v>
      </c>
      <c r="H124" s="513">
        <f>'Budgeting Worksheet'!BL548</f>
        <v>1138</v>
      </c>
      <c r="I124" s="409"/>
      <c r="J124" s="513">
        <f>'Budgeting Worksheet'!BN548</f>
        <v>0</v>
      </c>
    </row>
    <row r="125" spans="1:11" s="409" customFormat="1" x14ac:dyDescent="0.2">
      <c r="A125" s="4">
        <v>54090</v>
      </c>
      <c r="B125" s="196" t="s">
        <v>341</v>
      </c>
      <c r="D125" s="513">
        <f>'Budgeting Worksheet'!BD556</f>
        <v>0</v>
      </c>
      <c r="E125" s="513">
        <f>'Budgeting Worksheet'!BI554</f>
        <v>0</v>
      </c>
      <c r="F125" s="513">
        <f>'Budgeting Worksheet'!BJ556</f>
        <v>758.43</v>
      </c>
      <c r="G125" s="513">
        <f>'Budgeting Worksheet'!BK554</f>
        <v>0</v>
      </c>
      <c r="H125" s="513">
        <f>'Budgeting Worksheet'!BL556</f>
        <v>0</v>
      </c>
      <c r="J125" s="513">
        <f>'Budgeting Worksheet'!BN556</f>
        <v>1726.87</v>
      </c>
    </row>
    <row r="126" spans="1:11" s="409" customFormat="1" x14ac:dyDescent="0.2">
      <c r="A126" s="4">
        <v>54095</v>
      </c>
      <c r="B126" s="709" t="s">
        <v>483</v>
      </c>
      <c r="D126" s="513">
        <f>'Budgeting Worksheet'!BD562</f>
        <v>0</v>
      </c>
      <c r="E126" s="513">
        <f>'Budgeting Worksheet'!BI555</f>
        <v>0</v>
      </c>
      <c r="F126" s="513">
        <f>'Budgeting Worksheet'!BJ562</f>
        <v>12.39</v>
      </c>
      <c r="G126" s="513">
        <f>'Budgeting Worksheet'!BK555</f>
        <v>0</v>
      </c>
      <c r="H126" s="513">
        <f>'Budgeting Worksheet'!BL562</f>
        <v>0</v>
      </c>
      <c r="J126" s="513">
        <f>'Budgeting Worksheet'!BN562</f>
        <v>22.75</v>
      </c>
    </row>
    <row r="127" spans="1:11" x14ac:dyDescent="0.2">
      <c r="A127" s="4">
        <v>54000</v>
      </c>
      <c r="B127" s="709" t="s">
        <v>484</v>
      </c>
      <c r="C127" s="409"/>
      <c r="D127" s="513">
        <f>'Budgeting Worksheet'!BD568</f>
        <v>0</v>
      </c>
      <c r="E127" s="513">
        <f>'Budgeting Worksheet'!BI556</f>
        <v>0</v>
      </c>
      <c r="F127" s="513">
        <f>'Budgeting Worksheet'!BJ568</f>
        <v>82.28</v>
      </c>
      <c r="G127" s="513">
        <f>'Budgeting Worksheet'!BK556</f>
        <v>0</v>
      </c>
      <c r="H127" s="513">
        <f>'Budgeting Worksheet'!BL568</f>
        <v>0</v>
      </c>
      <c r="I127" s="409"/>
      <c r="J127" s="513">
        <f>'Budgeting Worksheet'!BN568</f>
        <v>120828.08</v>
      </c>
    </row>
    <row r="128" spans="1:11" ht="12.75" customHeight="1" x14ac:dyDescent="0.2">
      <c r="B128" s="395" t="s">
        <v>342</v>
      </c>
      <c r="C128" s="409"/>
      <c r="D128" s="514">
        <f>'Budgeting Worksheet'!BD570</f>
        <v>586687.75594982225</v>
      </c>
      <c r="E128" s="514">
        <f>'Budgeting Worksheet'!BI570</f>
        <v>0</v>
      </c>
      <c r="F128" s="514">
        <f>'Budgeting Worksheet'!BJ570</f>
        <v>605385.94343076926</v>
      </c>
      <c r="G128" s="514">
        <f>'Budgeting Worksheet'!BK570</f>
        <v>0</v>
      </c>
      <c r="H128" s="514">
        <f>'Budgeting Worksheet'!BL570</f>
        <v>615380.73</v>
      </c>
      <c r="I128" s="409"/>
      <c r="J128" s="514">
        <f>'Budgeting Worksheet'!BN570</f>
        <v>577541.10000000009</v>
      </c>
      <c r="K128" s="409" t="s">
        <v>626</v>
      </c>
    </row>
    <row r="129" spans="1:11" s="1" customFormat="1" ht="12.75" customHeight="1" x14ac:dyDescent="0.2">
      <c r="A129" s="4"/>
      <c r="B129" s="395"/>
      <c r="C129" s="395"/>
      <c r="D129" s="513"/>
      <c r="E129" s="395"/>
      <c r="F129" s="707"/>
      <c r="G129" s="395"/>
      <c r="H129" s="513"/>
      <c r="I129" s="395"/>
      <c r="J129" s="513"/>
    </row>
    <row r="130" spans="1:11" ht="12.75" customHeight="1" x14ac:dyDescent="0.2">
      <c r="A130" s="2">
        <v>55000</v>
      </c>
      <c r="B130" s="395" t="s">
        <v>343</v>
      </c>
      <c r="C130" s="409"/>
      <c r="D130" s="513"/>
      <c r="E130" s="409"/>
      <c r="F130" s="513"/>
      <c r="G130" s="409"/>
      <c r="H130" s="513"/>
      <c r="I130" s="409"/>
      <c r="J130" s="513"/>
    </row>
    <row r="131" spans="1:11" ht="12.75" customHeight="1" x14ac:dyDescent="0.2">
      <c r="A131" s="2">
        <v>55010</v>
      </c>
      <c r="B131" s="395"/>
      <c r="C131" s="196" t="s">
        <v>344</v>
      </c>
      <c r="D131" s="513">
        <f>'Budgeting Worksheet'!BD578</f>
        <v>600</v>
      </c>
      <c r="E131" s="409"/>
      <c r="F131" s="513">
        <f>'Budgeting Worksheet'!BJ578</f>
        <v>0</v>
      </c>
      <c r="G131" s="409"/>
      <c r="H131" s="513">
        <f>'Budgeting Worksheet'!BL578</f>
        <v>600</v>
      </c>
      <c r="I131" s="409"/>
      <c r="J131" s="513">
        <f>'Budgeting Worksheet'!BN578</f>
        <v>60</v>
      </c>
    </row>
    <row r="132" spans="1:11" ht="12.75" customHeight="1" x14ac:dyDescent="0.2">
      <c r="A132" s="2">
        <v>55020</v>
      </c>
      <c r="B132" s="409"/>
      <c r="C132" s="196" t="s">
        <v>345</v>
      </c>
      <c r="D132" s="513">
        <f>'Budgeting Worksheet'!BD584</f>
        <v>650</v>
      </c>
      <c r="E132" s="409"/>
      <c r="F132" s="513">
        <f>'Budgeting Worksheet'!BJ584</f>
        <v>0</v>
      </c>
      <c r="G132" s="409"/>
      <c r="H132" s="513">
        <f>'Budgeting Worksheet'!BL584</f>
        <v>650</v>
      </c>
      <c r="J132" s="513">
        <f>'Budgeting Worksheet'!BN584</f>
        <v>0</v>
      </c>
    </row>
    <row r="133" spans="1:11" x14ac:dyDescent="0.2">
      <c r="B133" s="395" t="s">
        <v>167</v>
      </c>
      <c r="C133" s="409"/>
      <c r="D133" s="514">
        <f>'Budgeting Worksheet'!BD586</f>
        <v>1250</v>
      </c>
      <c r="E133" s="409"/>
      <c r="F133" s="514">
        <f>'Budgeting Worksheet'!BJ586</f>
        <v>0</v>
      </c>
      <c r="G133" s="409"/>
      <c r="H133" s="514">
        <f>'Budgeting Worksheet'!BL586</f>
        <v>1250</v>
      </c>
      <c r="J133" s="514">
        <f>'Budgeting Worksheet'!BN586</f>
        <v>60</v>
      </c>
      <c r="K133" s="409" t="s">
        <v>627</v>
      </c>
    </row>
    <row r="134" spans="1:11" s="1" customFormat="1" ht="12.75" customHeight="1" x14ac:dyDescent="0.2">
      <c r="A134" s="4"/>
      <c r="B134" s="395"/>
      <c r="C134" s="395"/>
      <c r="D134" s="513"/>
      <c r="E134" s="395"/>
      <c r="F134" s="513"/>
      <c r="G134" s="395"/>
      <c r="H134" s="513"/>
      <c r="J134" s="513"/>
    </row>
    <row r="135" spans="1:11" ht="12.75" customHeight="1" x14ac:dyDescent="0.2">
      <c r="A135" s="4">
        <v>56000</v>
      </c>
      <c r="B135" s="395" t="s">
        <v>346</v>
      </c>
      <c r="C135" s="409"/>
      <c r="D135" s="513"/>
      <c r="E135" s="409"/>
      <c r="F135" s="513"/>
      <c r="G135" s="409"/>
      <c r="H135" s="513"/>
      <c r="J135" s="513"/>
    </row>
    <row r="136" spans="1:11" ht="12.75" customHeight="1" x14ac:dyDescent="0.2">
      <c r="A136" s="2">
        <v>56020</v>
      </c>
      <c r="B136" s="395"/>
      <c r="C136" s="196" t="s">
        <v>347</v>
      </c>
      <c r="D136" s="513">
        <f>'Budgeting Worksheet'!BD594</f>
        <v>53074</v>
      </c>
      <c r="E136" s="409"/>
      <c r="F136" s="513">
        <f>'Budgeting Worksheet'!BJ594</f>
        <v>20000</v>
      </c>
      <c r="G136" s="409"/>
      <c r="H136" s="513">
        <f>'Budgeting Worksheet'!BL594</f>
        <v>20000</v>
      </c>
      <c r="J136" s="513">
        <f>'Budgeting Worksheet'!BN594</f>
        <v>20000</v>
      </c>
    </row>
    <row r="137" spans="1:11" x14ac:dyDescent="0.2">
      <c r="A137" s="2">
        <v>56030</v>
      </c>
      <c r="B137" s="395"/>
      <c r="C137" s="196" t="s">
        <v>348</v>
      </c>
      <c r="D137" s="513">
        <f>'Budgeting Worksheet'!BD600</f>
        <v>0</v>
      </c>
      <c r="E137" s="409"/>
      <c r="F137" s="513">
        <f>'Budgeting Worksheet'!BJ600</f>
        <v>0</v>
      </c>
      <c r="G137" s="409"/>
      <c r="H137" s="513">
        <f>'Budgeting Worksheet'!BL600</f>
        <v>0</v>
      </c>
      <c r="J137" s="513">
        <f>'Budgeting Worksheet'!BN600</f>
        <v>0</v>
      </c>
    </row>
    <row r="138" spans="1:11" x14ac:dyDescent="0.2">
      <c r="B138" s="395" t="s">
        <v>168</v>
      </c>
      <c r="C138" s="409"/>
      <c r="D138" s="514">
        <f>'Budgeting Worksheet'!BD602</f>
        <v>53074</v>
      </c>
      <c r="E138" s="409"/>
      <c r="F138" s="514">
        <f>'Budgeting Worksheet'!BJ602</f>
        <v>20000</v>
      </c>
      <c r="G138" s="409"/>
      <c r="H138" s="514">
        <f>'Budgeting Worksheet'!BL602</f>
        <v>20000</v>
      </c>
      <c r="J138" s="514">
        <f>'Budgeting Worksheet'!BN602</f>
        <v>20000</v>
      </c>
      <c r="K138" s="409" t="s">
        <v>626</v>
      </c>
    </row>
    <row r="139" spans="1:11" x14ac:dyDescent="0.2">
      <c r="B139" s="409"/>
      <c r="C139" s="409"/>
      <c r="D139" s="513"/>
      <c r="E139" s="409"/>
      <c r="F139" s="513"/>
      <c r="G139" s="409"/>
      <c r="H139" s="513"/>
      <c r="J139" s="513"/>
    </row>
    <row r="140" spans="1:11" x14ac:dyDescent="0.2">
      <c r="A140" s="4">
        <v>57000</v>
      </c>
      <c r="B140" s="395" t="s">
        <v>349</v>
      </c>
      <c r="C140" s="409"/>
      <c r="D140" s="513"/>
      <c r="E140" s="409"/>
      <c r="F140" s="513"/>
      <c r="G140" s="409"/>
      <c r="H140" s="513"/>
      <c r="J140" s="513"/>
    </row>
    <row r="141" spans="1:11" x14ac:dyDescent="0.2">
      <c r="A141" s="2">
        <v>57010</v>
      </c>
      <c r="B141" s="409"/>
      <c r="C141" s="196" t="s">
        <v>350</v>
      </c>
      <c r="D141" s="513">
        <f>'Budgeting Worksheet'!BD610</f>
        <v>15000</v>
      </c>
      <c r="E141" s="409"/>
      <c r="F141" s="513">
        <f>'Budgeting Worksheet'!BJ610</f>
        <v>15350</v>
      </c>
      <c r="G141" s="409"/>
      <c r="H141" s="513">
        <f>'Budgeting Worksheet'!BL610</f>
        <v>15000</v>
      </c>
      <c r="J141" s="513">
        <f>'Budgeting Worksheet'!BN610</f>
        <v>14000</v>
      </c>
    </row>
    <row r="142" spans="1:11" x14ac:dyDescent="0.2">
      <c r="A142" s="2">
        <v>57020</v>
      </c>
      <c r="B142" s="409"/>
      <c r="C142" s="196" t="s">
        <v>351</v>
      </c>
      <c r="D142" s="513">
        <f>'Budgeting Worksheet'!BD616</f>
        <v>10000</v>
      </c>
      <c r="E142" s="409"/>
      <c r="F142" s="513">
        <f>'Budgeting Worksheet'!BJ616</f>
        <v>87849.1</v>
      </c>
      <c r="G142" s="409"/>
      <c r="H142" s="513">
        <f>'Budgeting Worksheet'!BL616</f>
        <v>10000</v>
      </c>
      <c r="J142" s="513">
        <f>'Budgeting Worksheet'!BN616</f>
        <v>42813.94</v>
      </c>
    </row>
    <row r="143" spans="1:11" x14ac:dyDescent="0.2">
      <c r="A143" s="2">
        <v>57030</v>
      </c>
      <c r="B143" s="409"/>
      <c r="C143" s="196" t="s">
        <v>352</v>
      </c>
      <c r="D143" s="513">
        <f>'Budgeting Worksheet'!BD622</f>
        <v>24999.999999999996</v>
      </c>
      <c r="E143" s="409"/>
      <c r="F143" s="513">
        <f>'Budgeting Worksheet'!BJ622</f>
        <v>27820</v>
      </c>
      <c r="G143" s="409"/>
      <c r="H143" s="513">
        <f>'Budgeting Worksheet'!BL622</f>
        <v>18000</v>
      </c>
      <c r="J143" s="513">
        <f>'Budgeting Worksheet'!BN622</f>
        <v>23028.75</v>
      </c>
    </row>
    <row r="144" spans="1:11" x14ac:dyDescent="0.2">
      <c r="A144" s="2">
        <v>57040</v>
      </c>
      <c r="B144" s="409"/>
      <c r="C144" s="196" t="s">
        <v>353</v>
      </c>
      <c r="D144" s="513">
        <f>'Budgeting Worksheet'!BD628</f>
        <v>0</v>
      </c>
      <c r="E144" s="409"/>
      <c r="F144" s="513">
        <f>'Budgeting Worksheet'!BJ628</f>
        <v>0</v>
      </c>
      <c r="G144" s="409"/>
      <c r="H144" s="513">
        <f>'Budgeting Worksheet'!BL628</f>
        <v>0</v>
      </c>
      <c r="J144" s="513">
        <f>'Budgeting Worksheet'!BN628</f>
        <v>0</v>
      </c>
    </row>
    <row r="145" spans="1:11" ht="12.75" customHeight="1" x14ac:dyDescent="0.2">
      <c r="A145" s="2">
        <v>57050</v>
      </c>
      <c r="B145" s="395"/>
      <c r="C145" s="196" t="s">
        <v>354</v>
      </c>
      <c r="D145" s="513">
        <f>'Budgeting Worksheet'!BD634</f>
        <v>17000</v>
      </c>
      <c r="E145" s="409"/>
      <c r="F145" s="513">
        <f>'Budgeting Worksheet'!BJ634</f>
        <v>0</v>
      </c>
      <c r="G145" s="409"/>
      <c r="H145" s="513">
        <f>'Budgeting Worksheet'!BL634</f>
        <v>0</v>
      </c>
      <c r="J145" s="513">
        <f>'Budgeting Worksheet'!BN634</f>
        <v>2435.52</v>
      </c>
    </row>
    <row r="146" spans="1:11" ht="12.75" customHeight="1" x14ac:dyDescent="0.2">
      <c r="B146" s="395" t="s">
        <v>170</v>
      </c>
      <c r="C146" s="409"/>
      <c r="D146" s="514">
        <f>'Budgeting Worksheet'!BD636</f>
        <v>67000</v>
      </c>
      <c r="E146" s="409"/>
      <c r="F146" s="514">
        <f>'Budgeting Worksheet'!BJ636</f>
        <v>131019.1</v>
      </c>
      <c r="G146" s="409"/>
      <c r="H146" s="514">
        <f>'Budgeting Worksheet'!BL636</f>
        <v>43000</v>
      </c>
      <c r="J146" s="514">
        <f>'Budgeting Worksheet'!BN636</f>
        <v>82278.210000000006</v>
      </c>
      <c r="K146" s="409" t="s">
        <v>627</v>
      </c>
    </row>
    <row r="147" spans="1:11" ht="12.75" customHeight="1" x14ac:dyDescent="0.2">
      <c r="B147" s="395"/>
      <c r="C147" s="409"/>
      <c r="D147" s="513"/>
      <c r="E147" s="409"/>
      <c r="F147" s="513"/>
      <c r="G147" s="409"/>
      <c r="H147" s="513"/>
      <c r="J147" s="513"/>
    </row>
    <row r="148" spans="1:11" x14ac:dyDescent="0.2">
      <c r="A148" s="4">
        <v>57600</v>
      </c>
      <c r="B148" s="395" t="s">
        <v>550</v>
      </c>
      <c r="C148" s="409"/>
      <c r="D148" s="512">
        <f>'Budgeting Worksheet'!BD644</f>
        <v>0</v>
      </c>
      <c r="E148" s="58"/>
      <c r="F148" s="512">
        <f>'Budgeting Worksheet'!BJ644</f>
        <v>0</v>
      </c>
      <c r="G148" s="58"/>
      <c r="H148" s="512">
        <f>'Budgeting Worksheet'!BL644</f>
        <v>0</v>
      </c>
      <c r="I148" s="58"/>
      <c r="J148" s="512">
        <f>'Budgeting Worksheet'!BN644</f>
        <v>3757.47</v>
      </c>
      <c r="K148" s="409" t="s">
        <v>627</v>
      </c>
    </row>
    <row r="149" spans="1:11" x14ac:dyDescent="0.2">
      <c r="A149" s="4">
        <v>57700</v>
      </c>
      <c r="B149" s="395" t="s">
        <v>355</v>
      </c>
      <c r="C149" s="409"/>
      <c r="D149" s="512">
        <f>'Budgeting Worksheet'!BD654</f>
        <v>0</v>
      </c>
      <c r="E149" s="58"/>
      <c r="F149" s="512">
        <f>'Budgeting Worksheet'!BJ654</f>
        <v>0</v>
      </c>
      <c r="G149" s="58"/>
      <c r="H149" s="512">
        <f>'Budgeting Worksheet'!BL654</f>
        <v>0</v>
      </c>
      <c r="I149" s="58"/>
      <c r="J149" s="512">
        <f>'Budgeting Worksheet'!BN654</f>
        <v>0</v>
      </c>
    </row>
    <row r="150" spans="1:11" s="409" customFormat="1" x14ac:dyDescent="0.2">
      <c r="A150" s="4"/>
      <c r="B150" s="395"/>
      <c r="D150" s="513"/>
      <c r="E150" s="15"/>
      <c r="F150" s="513"/>
      <c r="G150" s="15"/>
      <c r="H150" s="513"/>
      <c r="I150" s="15"/>
      <c r="J150" s="513"/>
    </row>
    <row r="151" spans="1:11" x14ac:dyDescent="0.2">
      <c r="A151" s="4">
        <v>58000</v>
      </c>
      <c r="B151" s="395" t="s">
        <v>356</v>
      </c>
      <c r="C151" s="409"/>
      <c r="D151" s="513"/>
      <c r="E151" s="15"/>
      <c r="F151" s="513"/>
      <c r="G151" s="15"/>
      <c r="H151" s="513"/>
      <c r="I151" s="15"/>
      <c r="J151" s="513"/>
    </row>
    <row r="152" spans="1:11" x14ac:dyDescent="0.2">
      <c r="A152" s="2">
        <v>58010</v>
      </c>
      <c r="B152" s="409"/>
      <c r="C152" s="196" t="s">
        <v>357</v>
      </c>
      <c r="D152" s="513">
        <f>'Budgeting Worksheet'!BD664</f>
        <v>0</v>
      </c>
      <c r="E152" s="15"/>
      <c r="F152" s="513">
        <f>'Budgeting Worksheet'!BJ664</f>
        <v>16</v>
      </c>
      <c r="G152" s="15"/>
      <c r="H152" s="513">
        <f>'Budgeting Worksheet'!BL664</f>
        <v>0</v>
      </c>
      <c r="I152" s="15"/>
      <c r="J152" s="513">
        <f>'Budgeting Worksheet'!BN664</f>
        <v>0</v>
      </c>
    </row>
    <row r="153" spans="1:11" x14ac:dyDescent="0.2">
      <c r="A153" s="2">
        <v>58020</v>
      </c>
      <c r="B153" s="409"/>
      <c r="C153" s="196" t="s">
        <v>358</v>
      </c>
      <c r="D153" s="513">
        <f>'Budgeting Worksheet'!BD670</f>
        <v>700</v>
      </c>
      <c r="E153" s="15"/>
      <c r="F153" s="513">
        <f>'Budgeting Worksheet'!BJ670</f>
        <v>0</v>
      </c>
      <c r="G153" s="15"/>
      <c r="H153" s="513">
        <f>'Budgeting Worksheet'!BL670</f>
        <v>700</v>
      </c>
      <c r="I153" s="15"/>
      <c r="J153" s="513">
        <f>'Budgeting Worksheet'!BN670</f>
        <v>0</v>
      </c>
    </row>
    <row r="154" spans="1:11" ht="12.75" customHeight="1" x14ac:dyDescent="0.2">
      <c r="A154" s="2">
        <v>58030</v>
      </c>
      <c r="B154" s="395"/>
      <c r="C154" s="196" t="s">
        <v>359</v>
      </c>
      <c r="D154" s="513">
        <f>'Budgeting Worksheet'!BD676</f>
        <v>150</v>
      </c>
      <c r="E154" s="409"/>
      <c r="F154" s="513">
        <f>'Budgeting Worksheet'!BJ676</f>
        <v>0</v>
      </c>
      <c r="G154" s="409"/>
      <c r="H154" s="513">
        <f>'Budgeting Worksheet'!BL676</f>
        <v>150</v>
      </c>
      <c r="I154" s="409"/>
      <c r="J154" s="513">
        <f>'Budgeting Worksheet'!BN676</f>
        <v>0</v>
      </c>
    </row>
    <row r="155" spans="1:11" ht="12.75" customHeight="1" x14ac:dyDescent="0.2">
      <c r="B155" s="395" t="s">
        <v>172</v>
      </c>
      <c r="C155" s="409"/>
      <c r="D155" s="514">
        <f>'Budgeting Worksheet'!BD678</f>
        <v>850</v>
      </c>
      <c r="E155" s="409"/>
      <c r="F155" s="514">
        <f>'Budgeting Worksheet'!BJ678</f>
        <v>16</v>
      </c>
      <c r="G155" s="409"/>
      <c r="H155" s="514">
        <f>'Budgeting Worksheet'!BL678</f>
        <v>850</v>
      </c>
      <c r="I155" s="409"/>
      <c r="J155" s="514">
        <f>'Budgeting Worksheet'!BN678</f>
        <v>0</v>
      </c>
    </row>
    <row r="156" spans="1:11" ht="12.75" customHeight="1" x14ac:dyDescent="0.2">
      <c r="B156" s="395"/>
      <c r="C156" s="409"/>
      <c r="D156" s="513"/>
      <c r="E156" s="409"/>
      <c r="F156" s="513"/>
      <c r="G156" s="409"/>
      <c r="H156" s="513"/>
      <c r="I156" s="409"/>
      <c r="J156" s="513"/>
    </row>
    <row r="157" spans="1:11" x14ac:dyDescent="0.2">
      <c r="A157" s="4">
        <v>58200</v>
      </c>
      <c r="B157" s="395" t="s">
        <v>360</v>
      </c>
      <c r="C157" s="409"/>
      <c r="D157" s="513"/>
      <c r="E157" s="409"/>
      <c r="F157" s="513"/>
      <c r="G157" s="409"/>
      <c r="H157" s="513"/>
      <c r="I157" s="409"/>
      <c r="J157" s="513"/>
    </row>
    <row r="158" spans="1:11" ht="12.75" customHeight="1" x14ac:dyDescent="0.2">
      <c r="A158" s="2">
        <v>58210</v>
      </c>
      <c r="B158" s="409"/>
      <c r="C158" s="196" t="s">
        <v>361</v>
      </c>
      <c r="D158" s="513">
        <f>'Budgeting Worksheet'!BD686</f>
        <v>180</v>
      </c>
      <c r="E158" s="409"/>
      <c r="F158" s="513">
        <f>'Budgeting Worksheet'!BJ686</f>
        <v>69.89</v>
      </c>
      <c r="G158" s="409"/>
      <c r="H158" s="513">
        <f>'Budgeting Worksheet'!BL686</f>
        <v>180</v>
      </c>
      <c r="I158" s="409"/>
      <c r="J158" s="513">
        <f>'Budgeting Worksheet'!BN686</f>
        <v>133.37</v>
      </c>
    </row>
    <row r="159" spans="1:11" ht="12.75" customHeight="1" x14ac:dyDescent="0.2">
      <c r="A159" s="2">
        <v>58220</v>
      </c>
      <c r="B159" s="409"/>
      <c r="C159" s="196" t="s">
        <v>362</v>
      </c>
      <c r="D159" s="513">
        <f>'Budgeting Worksheet'!BD692</f>
        <v>130</v>
      </c>
      <c r="E159" s="409"/>
      <c r="F159" s="513">
        <f>'Budgeting Worksheet'!BJ692</f>
        <v>159.68</v>
      </c>
      <c r="G159" s="409"/>
      <c r="H159" s="513">
        <f>'Budgeting Worksheet'!BL692</f>
        <v>130</v>
      </c>
      <c r="I159" s="409"/>
      <c r="J159" s="513">
        <f>'Budgeting Worksheet'!BN692</f>
        <v>76.34</v>
      </c>
    </row>
    <row r="160" spans="1:11" ht="12.75" customHeight="1" x14ac:dyDescent="0.2">
      <c r="B160" s="395" t="s">
        <v>360</v>
      </c>
      <c r="C160" s="409"/>
      <c r="D160" s="514">
        <f>'Budgeting Worksheet'!BD694</f>
        <v>310</v>
      </c>
      <c r="E160" s="409"/>
      <c r="F160" s="514">
        <f>'Budgeting Worksheet'!BJ694</f>
        <v>229.57</v>
      </c>
      <c r="G160" s="409"/>
      <c r="H160" s="514">
        <f>'Budgeting Worksheet'!BL694</f>
        <v>310</v>
      </c>
      <c r="I160" s="409"/>
      <c r="J160" s="514">
        <f>'Budgeting Worksheet'!BN694</f>
        <v>209.71</v>
      </c>
      <c r="K160" s="409" t="s">
        <v>627</v>
      </c>
    </row>
    <row r="161" spans="1:17" ht="12.75" customHeight="1" x14ac:dyDescent="0.2">
      <c r="B161" s="395"/>
      <c r="C161" s="409"/>
      <c r="D161" s="513"/>
      <c r="E161" s="409"/>
      <c r="F161" s="513"/>
      <c r="G161" s="409"/>
      <c r="H161" s="513"/>
      <c r="I161" s="409"/>
      <c r="J161" s="513"/>
    </row>
    <row r="162" spans="1:17" x14ac:dyDescent="0.2">
      <c r="A162" s="4">
        <v>60000</v>
      </c>
      <c r="B162" s="395" t="s">
        <v>363</v>
      </c>
      <c r="C162" s="409"/>
      <c r="D162" s="513"/>
      <c r="E162" s="15"/>
      <c r="F162" s="513"/>
      <c r="G162" s="15"/>
      <c r="H162" s="513"/>
      <c r="I162" s="15"/>
      <c r="J162" s="513"/>
    </row>
    <row r="163" spans="1:17" x14ac:dyDescent="0.2">
      <c r="A163" s="2">
        <v>60015</v>
      </c>
      <c r="B163" s="409"/>
      <c r="C163" s="196" t="s">
        <v>364</v>
      </c>
      <c r="D163" s="513">
        <f>'Budgeting Worksheet'!BD708</f>
        <v>3150</v>
      </c>
      <c r="E163" s="15"/>
      <c r="F163" s="513">
        <f>'Budgeting Worksheet'!BJ708</f>
        <v>1424.57</v>
      </c>
      <c r="G163" s="15"/>
      <c r="H163" s="513">
        <f>'Budgeting Worksheet'!BL708</f>
        <v>2950</v>
      </c>
      <c r="I163" s="15"/>
      <c r="J163" s="513">
        <f>'Budgeting Worksheet'!BN708</f>
        <v>1507.87</v>
      </c>
    </row>
    <row r="164" spans="1:17" x14ac:dyDescent="0.2">
      <c r="A164" s="2">
        <v>60020</v>
      </c>
      <c r="B164" s="409"/>
      <c r="C164" s="196" t="s">
        <v>365</v>
      </c>
      <c r="D164" s="513">
        <f>'Budgeting Worksheet'!BD727</f>
        <v>47775</v>
      </c>
      <c r="E164" s="15"/>
      <c r="F164" s="513">
        <f>'Budgeting Worksheet'!BJ727</f>
        <v>247.72</v>
      </c>
      <c r="G164" s="15"/>
      <c r="H164" s="513">
        <f>'Budgeting Worksheet'!BL727</f>
        <v>36335</v>
      </c>
      <c r="I164" s="15"/>
      <c r="J164" s="513">
        <f>'Budgeting Worksheet'!BN727</f>
        <v>20383.5</v>
      </c>
    </row>
    <row r="165" spans="1:17" x14ac:dyDescent="0.2">
      <c r="A165" s="2">
        <v>60025</v>
      </c>
      <c r="B165" s="409"/>
      <c r="C165" s="196" t="s">
        <v>366</v>
      </c>
      <c r="D165" s="513">
        <f>'Budgeting Worksheet'!BD734</f>
        <v>1440</v>
      </c>
      <c r="E165" s="15"/>
      <c r="F165" s="513">
        <f>'Budgeting Worksheet'!BJ734</f>
        <v>105.02</v>
      </c>
      <c r="G165" s="15"/>
      <c r="H165" s="513">
        <f>'Budgeting Worksheet'!BL734</f>
        <v>5840</v>
      </c>
      <c r="I165" s="15"/>
      <c r="J165" s="513">
        <f>'Budgeting Worksheet'!BN734</f>
        <v>5079.72</v>
      </c>
    </row>
    <row r="166" spans="1:17" ht="12.75" customHeight="1" x14ac:dyDescent="0.2">
      <c r="A166" s="2">
        <v>60030</v>
      </c>
      <c r="B166" s="395"/>
      <c r="C166" s="196" t="s">
        <v>367</v>
      </c>
      <c r="D166" s="513">
        <f>'Budgeting Worksheet'!BD745</f>
        <v>3970</v>
      </c>
      <c r="E166" s="409"/>
      <c r="F166" s="513">
        <f>'Budgeting Worksheet'!BJ745</f>
        <v>0</v>
      </c>
      <c r="G166" s="409"/>
      <c r="H166" s="513">
        <f>'Budgeting Worksheet'!BL745</f>
        <v>3110</v>
      </c>
      <c r="I166" s="409"/>
      <c r="J166" s="513">
        <f>'Budgeting Worksheet'!BN745</f>
        <v>0</v>
      </c>
    </row>
    <row r="167" spans="1:17" ht="12.75" customHeight="1" x14ac:dyDescent="0.2">
      <c r="A167" s="2">
        <v>60040</v>
      </c>
      <c r="B167" s="409"/>
      <c r="C167" s="196" t="s">
        <v>368</v>
      </c>
      <c r="D167" s="513">
        <f>'Budgeting Worksheet'!BD751</f>
        <v>10848</v>
      </c>
      <c r="E167" s="409"/>
      <c r="F167" s="513">
        <f>'Budgeting Worksheet'!BJ751</f>
        <v>10548</v>
      </c>
      <c r="G167" s="409"/>
      <c r="H167" s="513">
        <f>'Budgeting Worksheet'!BL751</f>
        <v>10548</v>
      </c>
      <c r="I167" s="409"/>
      <c r="J167" s="513">
        <f>'Budgeting Worksheet'!BN751</f>
        <v>10736.13</v>
      </c>
    </row>
    <row r="168" spans="1:17" ht="12.75" customHeight="1" x14ac:dyDescent="0.2">
      <c r="A168" s="2">
        <v>60050</v>
      </c>
      <c r="B168" s="395"/>
      <c r="C168" s="196" t="s">
        <v>369</v>
      </c>
      <c r="D168" s="513">
        <f>'Budgeting Worksheet'!BD757</f>
        <v>100</v>
      </c>
      <c r="E168" s="409"/>
      <c r="F168" s="513">
        <f>'Budgeting Worksheet'!BJ757</f>
        <v>0</v>
      </c>
      <c r="G168" s="409"/>
      <c r="H168" s="513">
        <f>'Budgeting Worksheet'!BL757</f>
        <v>100</v>
      </c>
      <c r="I168" s="409"/>
      <c r="J168" s="513">
        <f>'Budgeting Worksheet'!BN757</f>
        <v>0</v>
      </c>
    </row>
    <row r="169" spans="1:17" ht="12.75" customHeight="1" x14ac:dyDescent="0.2">
      <c r="A169" s="2">
        <v>60055</v>
      </c>
      <c r="B169" s="395"/>
      <c r="C169" s="196" t="s">
        <v>370</v>
      </c>
      <c r="D169" s="513">
        <f>'Budgeting Worksheet'!BD764</f>
        <v>1340</v>
      </c>
      <c r="E169" s="409"/>
      <c r="F169" s="513">
        <f>'Budgeting Worksheet'!BJ764</f>
        <v>278.36</v>
      </c>
      <c r="G169" s="409"/>
      <c r="H169" s="513">
        <f>'Budgeting Worksheet'!BL764</f>
        <v>1977</v>
      </c>
      <c r="I169" s="409"/>
      <c r="J169" s="513">
        <f>'Budgeting Worksheet'!BN764</f>
        <v>2152.02</v>
      </c>
    </row>
    <row r="170" spans="1:17" ht="12.75" customHeight="1" x14ac:dyDescent="0.2">
      <c r="A170" s="2">
        <v>60060</v>
      </c>
      <c r="B170" s="395"/>
      <c r="C170" s="196" t="s">
        <v>371</v>
      </c>
      <c r="D170" s="513">
        <f>'Budgeting Worksheet'!BD772</f>
        <v>14740</v>
      </c>
      <c r="E170" s="409"/>
      <c r="F170" s="513">
        <f>'Budgeting Worksheet'!BJ772</f>
        <v>3445.84</v>
      </c>
      <c r="G170" s="409"/>
      <c r="H170" s="513">
        <f>'Budgeting Worksheet'!BL772</f>
        <v>12340</v>
      </c>
      <c r="I170" s="409"/>
      <c r="J170" s="513">
        <f>'Budgeting Worksheet'!BN772</f>
        <v>1931.01</v>
      </c>
    </row>
    <row r="171" spans="1:17" ht="12.75" customHeight="1" x14ac:dyDescent="0.2">
      <c r="A171" s="2">
        <v>60065</v>
      </c>
      <c r="B171" s="395"/>
      <c r="C171" s="196" t="s">
        <v>372</v>
      </c>
      <c r="D171" s="513">
        <f>'Budgeting Worksheet'!BD782</f>
        <v>6804</v>
      </c>
      <c r="E171" s="409"/>
      <c r="F171" s="513">
        <f>'Budgeting Worksheet'!BJ782</f>
        <v>122</v>
      </c>
      <c r="G171" s="409"/>
      <c r="H171" s="513">
        <f>'Budgeting Worksheet'!BL782</f>
        <v>4234</v>
      </c>
      <c r="I171" s="409"/>
      <c r="J171" s="513">
        <f>'Budgeting Worksheet'!BN782</f>
        <v>934.48</v>
      </c>
    </row>
    <row r="172" spans="1:17" s="409" customFormat="1" ht="12.75" customHeight="1" x14ac:dyDescent="0.2">
      <c r="A172" s="2">
        <v>60075</v>
      </c>
      <c r="B172" s="395"/>
      <c r="C172" s="196" t="s">
        <v>373</v>
      </c>
      <c r="D172" s="513">
        <f>'Budgeting Worksheet'!BD789</f>
        <v>4120</v>
      </c>
      <c r="F172" s="513">
        <f>'Budgeting Worksheet'!BJ789</f>
        <v>1936.38</v>
      </c>
      <c r="H172" s="513">
        <f>'Budgeting Worksheet'!BL789</f>
        <v>3232</v>
      </c>
      <c r="J172" s="513">
        <f>'Budgeting Worksheet'!BN789</f>
        <v>2363.06</v>
      </c>
      <c r="L172" s="409" t="s">
        <v>623</v>
      </c>
      <c r="N172" s="409" t="s">
        <v>624</v>
      </c>
      <c r="P172" s="409" t="s">
        <v>625</v>
      </c>
    </row>
    <row r="173" spans="1:17" s="409" customFormat="1" ht="12.75" customHeight="1" x14ac:dyDescent="0.2">
      <c r="A173" s="2">
        <v>60080</v>
      </c>
      <c r="B173" s="395"/>
      <c r="C173" s="196" t="s">
        <v>374</v>
      </c>
      <c r="D173" s="513">
        <f>'Budgeting Worksheet'!BD797</f>
        <v>5300</v>
      </c>
      <c r="F173" s="513">
        <f>'Budgeting Worksheet'!BJ797</f>
        <v>2738.48</v>
      </c>
      <c r="H173" s="513">
        <f>'Budgeting Worksheet'!BL797</f>
        <v>6200</v>
      </c>
      <c r="J173" s="513">
        <f>'Budgeting Worksheet'!BN797</f>
        <v>4764.53</v>
      </c>
    </row>
    <row r="174" spans="1:17" s="409" customFormat="1" ht="12.75" customHeight="1" x14ac:dyDescent="0.2">
      <c r="A174" s="2">
        <v>60085</v>
      </c>
      <c r="B174" s="395"/>
      <c r="C174" s="196" t="s">
        <v>375</v>
      </c>
      <c r="D174" s="513">
        <f>'Budgeting Worksheet'!BD803</f>
        <v>600</v>
      </c>
      <c r="F174" s="513">
        <f>'Budgeting Worksheet'!BJ803</f>
        <v>47.95</v>
      </c>
      <c r="H174" s="513">
        <f>'Budgeting Worksheet'!BL803</f>
        <v>600</v>
      </c>
      <c r="J174" s="513">
        <f>'Budgeting Worksheet'!BN803</f>
        <v>47.95</v>
      </c>
      <c r="L174" s="791"/>
    </row>
    <row r="175" spans="1:17" s="409" customFormat="1" ht="12.75" customHeight="1" x14ac:dyDescent="0.2">
      <c r="A175" s="2">
        <v>60090</v>
      </c>
      <c r="B175" s="395"/>
      <c r="C175" s="196" t="s">
        <v>376</v>
      </c>
      <c r="D175" s="513">
        <f>'Budgeting Worksheet'!BD809</f>
        <v>1500</v>
      </c>
      <c r="F175" s="513">
        <f>'Budgeting Worksheet'!BJ809</f>
        <v>1849.1</v>
      </c>
      <c r="H175" s="513">
        <f>'Budgeting Worksheet'!BL809</f>
        <v>1350</v>
      </c>
      <c r="J175" s="513">
        <f>'Budgeting Worksheet'!BN809</f>
        <v>2245.5700000000002</v>
      </c>
      <c r="L175" s="791">
        <f>SUM(J138,J128,J96)</f>
        <v>604541.10000000009</v>
      </c>
      <c r="N175" s="5">
        <v>604545</v>
      </c>
      <c r="P175" s="360">
        <f>N175-L175</f>
        <v>3.8999999999068677</v>
      </c>
      <c r="Q175" s="409" t="s">
        <v>626</v>
      </c>
    </row>
    <row r="176" spans="1:17" s="409" customFormat="1" ht="12.75" customHeight="1" x14ac:dyDescent="0.2">
      <c r="A176" s="2">
        <v>60095</v>
      </c>
      <c r="B176" s="395"/>
      <c r="C176" s="196" t="s">
        <v>377</v>
      </c>
      <c r="D176" s="513">
        <f>'Budgeting Worksheet'!BD815</f>
        <v>8200</v>
      </c>
      <c r="F176" s="513">
        <f>'Budgeting Worksheet'!BJ815</f>
        <v>960.48</v>
      </c>
      <c r="H176" s="513">
        <f>'Budgeting Worksheet'!BL815</f>
        <v>4100</v>
      </c>
      <c r="J176" s="513">
        <f>'Budgeting Worksheet'!BN815</f>
        <v>1604.34</v>
      </c>
      <c r="L176" s="792">
        <f>SUM(J76,J82,J90,J92,J101,J146,J148,J160,J133,J199,J180,J61)</f>
        <v>214247.36999999997</v>
      </c>
      <c r="N176" s="5">
        <v>214606</v>
      </c>
      <c r="P176" s="360">
        <f>N176-L176</f>
        <v>358.63000000003376</v>
      </c>
      <c r="Q176" s="409" t="s">
        <v>627</v>
      </c>
    </row>
    <row r="177" spans="1:18" s="409" customFormat="1" ht="12.75" customHeight="1" x14ac:dyDescent="0.2">
      <c r="A177" s="2">
        <v>60097</v>
      </c>
      <c r="B177" s="395"/>
      <c r="C177" s="196" t="s">
        <v>378</v>
      </c>
      <c r="D177" s="513">
        <f>'Budgeting Worksheet'!BD821</f>
        <v>1200</v>
      </c>
      <c r="F177" s="513">
        <f>'Budgeting Worksheet'!BJ821</f>
        <v>1200</v>
      </c>
      <c r="H177" s="513">
        <f>'Budgeting Worksheet'!BL821</f>
        <v>1200</v>
      </c>
      <c r="J177" s="513">
        <f>'Budgeting Worksheet'!BN821</f>
        <v>0</v>
      </c>
      <c r="L177" s="791"/>
      <c r="N177" s="5"/>
    </row>
    <row r="178" spans="1:18" s="409" customFormat="1" ht="12.75" customHeight="1" x14ac:dyDescent="0.2">
      <c r="A178" s="2"/>
      <c r="B178" s="395" t="s">
        <v>218</v>
      </c>
      <c r="D178" s="514">
        <f>'Budgeting Worksheet'!BD823</f>
        <v>111087</v>
      </c>
      <c r="F178" s="514">
        <f>'Budgeting Worksheet'!BJ823</f>
        <v>24903.9</v>
      </c>
      <c r="H178" s="514">
        <f>'Budgeting Worksheet'!BL823</f>
        <v>94116</v>
      </c>
      <c r="J178" s="514">
        <f>'Budgeting Worksheet'!BN823</f>
        <v>53750.18</v>
      </c>
      <c r="K178" s="409" t="s">
        <v>628</v>
      </c>
      <c r="L178" s="791">
        <f>SUM(J178,J185,J192,J204,J210)</f>
        <v>175669.26</v>
      </c>
      <c r="N178" s="5">
        <v>179068</v>
      </c>
      <c r="P178" s="360">
        <f>N178-L178</f>
        <v>3398.7399999999907</v>
      </c>
      <c r="Q178" s="409" t="s">
        <v>628</v>
      </c>
    </row>
    <row r="179" spans="1:18" s="409" customFormat="1" ht="12.75" customHeight="1" x14ac:dyDescent="0.2">
      <c r="A179" s="2"/>
      <c r="B179" s="395"/>
      <c r="D179" s="513"/>
      <c r="F179" s="513"/>
      <c r="H179" s="513"/>
      <c r="J179" s="513"/>
      <c r="L179" s="791"/>
      <c r="N179" s="5"/>
    </row>
    <row r="180" spans="1:18" s="409" customFormat="1" ht="12.75" customHeight="1" x14ac:dyDescent="0.2">
      <c r="A180" s="4">
        <v>61000</v>
      </c>
      <c r="B180" s="395" t="s">
        <v>551</v>
      </c>
      <c r="D180" s="512">
        <f>'Budgeting Worksheet'!BD831</f>
        <v>0</v>
      </c>
      <c r="E180" s="395"/>
      <c r="F180" s="512">
        <f>'Budgeting Worksheet'!BJ831</f>
        <v>2020.44</v>
      </c>
      <c r="G180" s="395"/>
      <c r="H180" s="512">
        <f>'Budgeting Worksheet'!BL831</f>
        <v>0</v>
      </c>
      <c r="I180" s="395"/>
      <c r="J180" s="512">
        <f>'Budgeting Worksheet'!BN831</f>
        <v>-96.14</v>
      </c>
      <c r="K180" s="409" t="s">
        <v>627</v>
      </c>
      <c r="L180" s="791">
        <f>SUM(J222,J229)</f>
        <v>275874.26999999996</v>
      </c>
      <c r="N180" s="5">
        <v>276154</v>
      </c>
      <c r="P180" s="360">
        <f>N180-L180</f>
        <v>279.73000000003958</v>
      </c>
      <c r="Q180" s="409" t="s">
        <v>629</v>
      </c>
    </row>
    <row r="181" spans="1:18" s="409" customFormat="1" ht="12.75" customHeight="1" x14ac:dyDescent="0.2">
      <c r="A181" s="4"/>
      <c r="B181" s="395"/>
      <c r="D181" s="513"/>
      <c r="F181" s="513"/>
      <c r="H181" s="513"/>
      <c r="J181" s="513"/>
      <c r="L181" s="791"/>
      <c r="N181" s="5"/>
    </row>
    <row r="182" spans="1:18" s="409" customFormat="1" ht="12.75" customHeight="1" x14ac:dyDescent="0.2">
      <c r="A182" s="4">
        <v>62000</v>
      </c>
      <c r="B182" s="395" t="s">
        <v>379</v>
      </c>
      <c r="D182" s="513"/>
      <c r="F182" s="513"/>
      <c r="H182" s="513"/>
      <c r="J182" s="513"/>
      <c r="L182" s="791"/>
      <c r="N182" s="5"/>
    </row>
    <row r="183" spans="1:18" s="409" customFormat="1" ht="12.75" customHeight="1" x14ac:dyDescent="0.2">
      <c r="A183" s="2">
        <v>62010</v>
      </c>
      <c r="B183" s="395"/>
      <c r="C183" s="196" t="s">
        <v>380</v>
      </c>
      <c r="D183" s="513">
        <f>'Budgeting Worksheet'!BD841</f>
        <v>6000</v>
      </c>
      <c r="F183" s="513">
        <f>'Budgeting Worksheet'!BJ841</f>
        <v>5600.65</v>
      </c>
      <c r="H183" s="513">
        <f>'Budgeting Worksheet'!BL841</f>
        <v>6000</v>
      </c>
      <c r="J183" s="513">
        <f>'Budgeting Worksheet'!BN841</f>
        <v>5600.65</v>
      </c>
      <c r="L183" s="791">
        <f>SUM(J246)</f>
        <v>212742.52</v>
      </c>
      <c r="N183" s="5">
        <v>212742</v>
      </c>
      <c r="P183" s="360">
        <f>N183-L183</f>
        <v>-0.51999999998952262</v>
      </c>
      <c r="Q183" s="409" t="s">
        <v>630</v>
      </c>
    </row>
    <row r="184" spans="1:18" s="409" customFormat="1" ht="12.75" customHeight="1" x14ac:dyDescent="0.2">
      <c r="A184" s="2">
        <v>62020</v>
      </c>
      <c r="B184" s="395"/>
      <c r="C184" s="196" t="s">
        <v>381</v>
      </c>
      <c r="D184" s="513">
        <f>'Budgeting Worksheet'!BD847</f>
        <v>600</v>
      </c>
      <c r="F184" s="513">
        <f>'Budgeting Worksheet'!BJ847</f>
        <v>418</v>
      </c>
      <c r="H184" s="513">
        <f>'Budgeting Worksheet'!BL847</f>
        <v>600</v>
      </c>
      <c r="J184" s="513">
        <f>'Budgeting Worksheet'!BN847</f>
        <v>518.26</v>
      </c>
      <c r="L184" s="791"/>
      <c r="N184" s="5"/>
    </row>
    <row r="185" spans="1:18" s="409" customFormat="1" ht="12.75" customHeight="1" x14ac:dyDescent="0.2">
      <c r="A185" s="2"/>
      <c r="B185" s="395" t="s">
        <v>382</v>
      </c>
      <c r="C185" s="196"/>
      <c r="D185" s="514">
        <f>'Budgeting Worksheet'!BD849</f>
        <v>6600</v>
      </c>
      <c r="F185" s="514">
        <f>'Budgeting Worksheet'!BJ849</f>
        <v>6018.65</v>
      </c>
      <c r="H185" s="514">
        <f>'Budgeting Worksheet'!BL849</f>
        <v>6600</v>
      </c>
      <c r="J185" s="514">
        <f>'Budgeting Worksheet'!BN849</f>
        <v>6118.91</v>
      </c>
      <c r="K185" s="409" t="s">
        <v>628</v>
      </c>
      <c r="L185" s="791">
        <f>J237</f>
        <v>48365.98</v>
      </c>
      <c r="N185" s="5">
        <v>48366</v>
      </c>
      <c r="P185" s="360">
        <f>N185-L185</f>
        <v>1.9999999996798579E-2</v>
      </c>
      <c r="Q185" s="409" t="s">
        <v>631</v>
      </c>
    </row>
    <row r="186" spans="1:18" ht="12.75" customHeight="1" x14ac:dyDescent="0.2">
      <c r="B186" s="395"/>
      <c r="C186" s="409"/>
      <c r="D186" s="513"/>
      <c r="E186" s="409"/>
      <c r="F186" s="513"/>
      <c r="G186" s="409"/>
      <c r="H186" s="513"/>
      <c r="J186" s="513"/>
      <c r="L186" s="791"/>
      <c r="N186" s="5"/>
    </row>
    <row r="187" spans="1:18" ht="12.75" customHeight="1" x14ac:dyDescent="0.2">
      <c r="A187" s="4">
        <v>63000</v>
      </c>
      <c r="B187" s="395" t="s">
        <v>383</v>
      </c>
      <c r="C187" s="409"/>
      <c r="D187" s="513"/>
      <c r="E187" s="409"/>
      <c r="F187" s="513"/>
      <c r="G187" s="409"/>
      <c r="H187" s="513"/>
      <c r="J187" s="513"/>
      <c r="L187" s="791"/>
      <c r="N187" s="5"/>
    </row>
    <row r="188" spans="1:18" ht="12.75" customHeight="1" x14ac:dyDescent="0.2">
      <c r="A188" s="2">
        <v>63010</v>
      </c>
      <c r="B188" s="395"/>
      <c r="C188" s="196" t="s">
        <v>384</v>
      </c>
      <c r="D188" s="513">
        <f>'Budgeting Worksheet'!BD857</f>
        <v>9120</v>
      </c>
      <c r="E188" s="409"/>
      <c r="F188" s="513">
        <f>'Budgeting Worksheet'!BJ857</f>
        <v>9391.2461538461539</v>
      </c>
      <c r="G188" s="409"/>
      <c r="H188" s="513">
        <f>'Budgeting Worksheet'!BL857</f>
        <v>8799.9633333333331</v>
      </c>
      <c r="J188" s="513">
        <f>'Budgeting Worksheet'!BN857</f>
        <v>9123.42</v>
      </c>
      <c r="L188" s="793">
        <f>SUM(L175:L185)</f>
        <v>1531440.5</v>
      </c>
      <c r="M188" s="395"/>
      <c r="N188" s="6">
        <f>SUM(N175:N185)</f>
        <v>1535481</v>
      </c>
      <c r="O188" s="395"/>
      <c r="P188" s="794">
        <f>N188-L188</f>
        <v>4040.5</v>
      </c>
      <c r="Q188" s="395" t="s">
        <v>632</v>
      </c>
      <c r="R188" s="395"/>
    </row>
    <row r="189" spans="1:18" ht="12.75" customHeight="1" x14ac:dyDescent="0.2">
      <c r="A189" s="2">
        <v>63020</v>
      </c>
      <c r="B189" s="395"/>
      <c r="C189" s="196" t="s">
        <v>385</v>
      </c>
      <c r="D189" s="513">
        <f>'Budgeting Worksheet'!BD863</f>
        <v>600</v>
      </c>
      <c r="E189" s="409"/>
      <c r="F189" s="513">
        <f>'Budgeting Worksheet'!BJ863</f>
        <v>70.8</v>
      </c>
      <c r="G189" s="409"/>
      <c r="H189" s="513">
        <f>'Budgeting Worksheet'!BL863</f>
        <v>2000</v>
      </c>
      <c r="J189" s="513">
        <f>'Budgeting Worksheet'!BN863</f>
        <v>172.62</v>
      </c>
    </row>
    <row r="190" spans="1:18" ht="12.75" customHeight="1" x14ac:dyDescent="0.2">
      <c r="A190" s="2">
        <v>63030</v>
      </c>
      <c r="B190" s="395"/>
      <c r="C190" s="196" t="s">
        <v>386</v>
      </c>
      <c r="D190" s="513">
        <f>'Budgeting Worksheet'!BD869</f>
        <v>38515</v>
      </c>
      <c r="E190" s="409"/>
      <c r="F190" s="513">
        <f>'Budgeting Worksheet'!BJ869</f>
        <v>26672.015384615384</v>
      </c>
      <c r="G190" s="409"/>
      <c r="H190" s="513">
        <f>'Budgeting Worksheet'!BL869</f>
        <v>27020</v>
      </c>
      <c r="J190" s="513">
        <f>'Budgeting Worksheet'!BN869</f>
        <v>72950.52</v>
      </c>
    </row>
    <row r="191" spans="1:18" s="409" customFormat="1" ht="12.75" customHeight="1" x14ac:dyDescent="0.2">
      <c r="A191" s="2">
        <v>63040</v>
      </c>
      <c r="B191" s="395"/>
      <c r="C191" s="196" t="s">
        <v>387</v>
      </c>
      <c r="D191" s="513">
        <f>'Budgeting Worksheet'!BD875</f>
        <v>300</v>
      </c>
      <c r="F191" s="513">
        <f>'Budgeting Worksheet'!BJ875</f>
        <v>146.08000000000001</v>
      </c>
      <c r="H191" s="513">
        <f>'Budgeting Worksheet'!BL875</f>
        <v>300</v>
      </c>
      <c r="J191" s="513">
        <f>'Budgeting Worksheet'!BN875</f>
        <v>276.66000000000003</v>
      </c>
    </row>
    <row r="192" spans="1:18" s="409" customFormat="1" ht="12.75" customHeight="1" x14ac:dyDescent="0.2">
      <c r="A192" s="2"/>
      <c r="B192" s="395" t="s">
        <v>229</v>
      </c>
      <c r="D192" s="514">
        <f>'Budgeting Worksheet'!BD877</f>
        <v>48535</v>
      </c>
      <c r="F192" s="514">
        <f>'Budgeting Worksheet'!BJ877</f>
        <v>36280.141538461539</v>
      </c>
      <c r="H192" s="514">
        <f>'Budgeting Worksheet'!BL877</f>
        <v>38119.963333333333</v>
      </c>
      <c r="J192" s="514">
        <f>'Budgeting Worksheet'!BN877</f>
        <v>82523.22</v>
      </c>
      <c r="K192" s="409" t="s">
        <v>628</v>
      </c>
    </row>
    <row r="193" spans="1:11" s="409" customFormat="1" ht="12.75" customHeight="1" x14ac:dyDescent="0.2">
      <c r="A193" s="2"/>
      <c r="B193" s="395"/>
      <c r="D193" s="513"/>
      <c r="F193" s="513"/>
      <c r="H193" s="513"/>
      <c r="J193" s="513"/>
    </row>
    <row r="194" spans="1:11" s="409" customFormat="1" ht="12.75" customHeight="1" x14ac:dyDescent="0.2">
      <c r="A194" s="4">
        <v>64000</v>
      </c>
      <c r="B194" s="395" t="s">
        <v>388</v>
      </c>
      <c r="D194" s="513"/>
      <c r="F194" s="513"/>
      <c r="H194" s="513"/>
      <c r="J194" s="513"/>
    </row>
    <row r="195" spans="1:11" s="409" customFormat="1" ht="12.75" customHeight="1" x14ac:dyDescent="0.2">
      <c r="A195" s="2">
        <v>64010</v>
      </c>
      <c r="B195" s="395"/>
      <c r="C195" s="196" t="s">
        <v>389</v>
      </c>
      <c r="D195" s="513">
        <f>'Budgeting Worksheet'!BD887</f>
        <v>1800</v>
      </c>
      <c r="F195" s="513">
        <f>'Budgeting Worksheet'!BJ887</f>
        <v>801.37</v>
      </c>
      <c r="H195" s="513">
        <f>'Budgeting Worksheet'!BL887</f>
        <v>744</v>
      </c>
      <c r="J195" s="513">
        <f>'Budgeting Worksheet'!BN887</f>
        <v>674.85</v>
      </c>
    </row>
    <row r="196" spans="1:11" s="409" customFormat="1" ht="12.75" customHeight="1" x14ac:dyDescent="0.2">
      <c r="A196" s="2">
        <v>64020</v>
      </c>
      <c r="B196" s="395"/>
      <c r="C196" s="196" t="s">
        <v>390</v>
      </c>
      <c r="D196" s="513">
        <f>'Budgeting Worksheet'!BD895</f>
        <v>2500</v>
      </c>
      <c r="F196" s="513">
        <f>'Budgeting Worksheet'!BJ895</f>
        <v>0</v>
      </c>
      <c r="H196" s="513">
        <f>'Budgeting Worksheet'!BL895</f>
        <v>2500</v>
      </c>
      <c r="J196" s="513">
        <f>'Budgeting Worksheet'!BN895</f>
        <v>0</v>
      </c>
    </row>
    <row r="197" spans="1:11" s="409" customFormat="1" ht="12.75" customHeight="1" x14ac:dyDescent="0.2">
      <c r="A197" s="2">
        <v>64030</v>
      </c>
      <c r="B197" s="395"/>
      <c r="C197" s="196" t="s">
        <v>391</v>
      </c>
      <c r="D197" s="513">
        <f>'Budgeting Worksheet'!BD903</f>
        <v>7200</v>
      </c>
      <c r="F197" s="513">
        <f>'Budgeting Worksheet'!BJ903</f>
        <v>0</v>
      </c>
      <c r="H197" s="513">
        <f>'Budgeting Worksheet'!BL903</f>
        <v>1200</v>
      </c>
      <c r="J197" s="513">
        <f>'Budgeting Worksheet'!BN903</f>
        <v>934.96</v>
      </c>
    </row>
    <row r="198" spans="1:11" s="409" customFormat="1" ht="12.75" customHeight="1" x14ac:dyDescent="0.2">
      <c r="A198" s="2">
        <v>64000</v>
      </c>
      <c r="B198" s="395"/>
      <c r="C198" s="196" t="s">
        <v>392</v>
      </c>
      <c r="D198" s="513">
        <f>'Budgeting Worksheet'!BD911</f>
        <v>0</v>
      </c>
      <c r="F198" s="513">
        <f>'Budgeting Worksheet'!BJ911</f>
        <v>0</v>
      </c>
      <c r="H198" s="513">
        <f>'Budgeting Worksheet'!BL911</f>
        <v>0</v>
      </c>
      <c r="J198" s="513">
        <f>'Budgeting Worksheet'!BN911</f>
        <v>0</v>
      </c>
    </row>
    <row r="199" spans="1:11" s="409" customFormat="1" ht="12.75" customHeight="1" x14ac:dyDescent="0.2">
      <c r="A199" s="2"/>
      <c r="B199" s="395" t="s">
        <v>231</v>
      </c>
      <c r="D199" s="514">
        <f>'Budgeting Worksheet'!BD913</f>
        <v>11500</v>
      </c>
      <c r="F199" s="514">
        <f>'Budgeting Worksheet'!BJ913</f>
        <v>801.37</v>
      </c>
      <c r="H199" s="514">
        <f>'Budgeting Worksheet'!BL913</f>
        <v>4444</v>
      </c>
      <c r="J199" s="514">
        <f>'Budgeting Worksheet'!BN913</f>
        <v>1609.81</v>
      </c>
      <c r="K199" s="409" t="s">
        <v>627</v>
      </c>
    </row>
    <row r="200" spans="1:11" s="409" customFormat="1" ht="12.75" customHeight="1" x14ac:dyDescent="0.2">
      <c r="A200" s="2"/>
      <c r="B200" s="395"/>
      <c r="D200" s="513"/>
      <c r="F200" s="513"/>
      <c r="H200" s="513"/>
      <c r="J200" s="513"/>
    </row>
    <row r="201" spans="1:11" s="409" customFormat="1" ht="12.75" customHeight="1" x14ac:dyDescent="0.2">
      <c r="A201" s="4">
        <v>65000</v>
      </c>
      <c r="B201" s="395" t="s">
        <v>393</v>
      </c>
      <c r="D201" s="513"/>
      <c r="F201" s="513"/>
      <c r="H201" s="513"/>
      <c r="J201" s="513"/>
    </row>
    <row r="202" spans="1:11" s="409" customFormat="1" ht="12.75" customHeight="1" x14ac:dyDescent="0.2">
      <c r="A202" s="2">
        <v>65010</v>
      </c>
      <c r="B202" s="395"/>
      <c r="C202" s="196" t="s">
        <v>394</v>
      </c>
      <c r="D202" s="513">
        <f>'Budgeting Worksheet'!BD923</f>
        <v>1000</v>
      </c>
      <c r="F202" s="513">
        <f>'Budgeting Worksheet'!BJ923</f>
        <v>0</v>
      </c>
      <c r="H202" s="513">
        <f>'Budgeting Worksheet'!BL923</f>
        <v>1000</v>
      </c>
      <c r="J202" s="513">
        <f>'Budgeting Worksheet'!BN923</f>
        <v>227.95</v>
      </c>
    </row>
    <row r="203" spans="1:11" s="409" customFormat="1" ht="12.75" customHeight="1" x14ac:dyDescent="0.2">
      <c r="A203" s="2">
        <v>65020</v>
      </c>
      <c r="B203" s="395"/>
      <c r="C203" s="196" t="s">
        <v>395</v>
      </c>
      <c r="D203" s="513">
        <f>'Budgeting Worksheet'!BD931</f>
        <v>500</v>
      </c>
      <c r="F203" s="513">
        <f>'Budgeting Worksheet'!BJ931</f>
        <v>0</v>
      </c>
      <c r="H203" s="513">
        <f>'Budgeting Worksheet'!BL931</f>
        <v>500</v>
      </c>
      <c r="J203" s="513">
        <f>'Budgeting Worksheet'!BN931</f>
        <v>147.59</v>
      </c>
    </row>
    <row r="204" spans="1:11" s="409" customFormat="1" ht="12.75" customHeight="1" x14ac:dyDescent="0.2">
      <c r="A204" s="2"/>
      <c r="B204" s="395" t="s">
        <v>232</v>
      </c>
      <c r="C204" s="196"/>
      <c r="D204" s="514">
        <f>'Budgeting Worksheet'!BD933</f>
        <v>1500</v>
      </c>
      <c r="F204" s="514">
        <f>'Budgeting Worksheet'!BJ933</f>
        <v>0</v>
      </c>
      <c r="H204" s="514">
        <f>'Budgeting Worksheet'!BL933</f>
        <v>1500</v>
      </c>
      <c r="J204" s="514">
        <f>'Budgeting Worksheet'!BN933</f>
        <v>375.53999999999996</v>
      </c>
      <c r="K204" s="409" t="s">
        <v>628</v>
      </c>
    </row>
    <row r="205" spans="1:11" s="409" customFormat="1" ht="12.75" customHeight="1" x14ac:dyDescent="0.2">
      <c r="A205" s="2"/>
      <c r="B205" s="395"/>
      <c r="D205" s="513"/>
      <c r="F205" s="513"/>
      <c r="H205" s="513"/>
      <c r="J205" s="513"/>
    </row>
    <row r="206" spans="1:11" s="409" customFormat="1" ht="12.75" customHeight="1" x14ac:dyDescent="0.2">
      <c r="A206" s="4">
        <v>66000</v>
      </c>
      <c r="B206" s="395" t="s">
        <v>396</v>
      </c>
      <c r="D206" s="513"/>
      <c r="F206" s="513"/>
      <c r="H206" s="513"/>
      <c r="J206" s="513"/>
    </row>
    <row r="207" spans="1:11" s="409" customFormat="1" ht="12.75" customHeight="1" x14ac:dyDescent="0.2">
      <c r="A207" s="2">
        <v>66010</v>
      </c>
      <c r="B207" s="395"/>
      <c r="C207" s="196" t="s">
        <v>397</v>
      </c>
      <c r="D207" s="513">
        <f>'Budgeting Worksheet'!BD943</f>
        <v>4460</v>
      </c>
      <c r="F207" s="513">
        <f>'Budgeting Worksheet'!BJ943</f>
        <v>3126.6</v>
      </c>
      <c r="H207" s="513">
        <f>'Budgeting Worksheet'!BL943</f>
        <v>4460</v>
      </c>
      <c r="J207" s="513">
        <f>'Budgeting Worksheet'!BN943</f>
        <v>3401.54</v>
      </c>
    </row>
    <row r="208" spans="1:11" s="409" customFormat="1" ht="12.75" customHeight="1" x14ac:dyDescent="0.2">
      <c r="A208" s="2">
        <v>66020</v>
      </c>
      <c r="B208" s="395"/>
      <c r="C208" s="709" t="s">
        <v>471</v>
      </c>
      <c r="D208" s="513">
        <f>'Budgeting Worksheet'!BD951</f>
        <v>13021</v>
      </c>
      <c r="F208" s="513">
        <f>'Budgeting Worksheet'!BJ951</f>
        <v>28036</v>
      </c>
      <c r="H208" s="513">
        <f>'Budgeting Worksheet'!BL951</f>
        <v>31443</v>
      </c>
      <c r="J208" s="513">
        <f>'Budgeting Worksheet'!BN951</f>
        <v>29361.87</v>
      </c>
    </row>
    <row r="209" spans="1:11" s="409" customFormat="1" ht="12.75" customHeight="1" x14ac:dyDescent="0.2">
      <c r="A209" s="2">
        <v>66000</v>
      </c>
      <c r="B209" s="395"/>
      <c r="C209" s="709" t="s">
        <v>548</v>
      </c>
      <c r="D209" s="513">
        <f>'Budgeting Worksheet'!BD959</f>
        <v>0</v>
      </c>
      <c r="F209" s="513">
        <f>'Budgeting Worksheet'!BJ959</f>
        <v>0</v>
      </c>
      <c r="H209" s="513">
        <f>'Budgeting Worksheet'!BL959</f>
        <v>0</v>
      </c>
      <c r="J209" s="513">
        <f>'Budgeting Worksheet'!BN959</f>
        <v>138</v>
      </c>
    </row>
    <row r="210" spans="1:11" s="409" customFormat="1" ht="12.75" customHeight="1" x14ac:dyDescent="0.2">
      <c r="A210" s="2"/>
      <c r="B210" s="395" t="s">
        <v>237</v>
      </c>
      <c r="D210" s="514">
        <f>'Budgeting Worksheet'!BD961</f>
        <v>17481</v>
      </c>
      <c r="F210" s="514">
        <f>'Budgeting Worksheet'!BJ961</f>
        <v>31162.6</v>
      </c>
      <c r="H210" s="514">
        <f>'Budgeting Worksheet'!BL961</f>
        <v>35903</v>
      </c>
      <c r="J210" s="514">
        <f>'Budgeting Worksheet'!BN961</f>
        <v>32901.409999999996</v>
      </c>
      <c r="K210" s="409" t="s">
        <v>628</v>
      </c>
    </row>
    <row r="211" spans="1:11" s="409" customFormat="1" ht="12.75" customHeight="1" x14ac:dyDescent="0.2">
      <c r="A211" s="2"/>
      <c r="B211" s="395"/>
      <c r="D211" s="513"/>
      <c r="F211" s="513"/>
      <c r="H211" s="513"/>
      <c r="J211" s="513"/>
    </row>
    <row r="212" spans="1:11" s="409" customFormat="1" ht="12.75" customHeight="1" x14ac:dyDescent="0.2">
      <c r="A212" s="4">
        <v>68000</v>
      </c>
      <c r="B212" s="395" t="s">
        <v>398</v>
      </c>
      <c r="D212" s="513"/>
      <c r="F212" s="513"/>
      <c r="H212" s="513"/>
      <c r="J212" s="513"/>
    </row>
    <row r="213" spans="1:11" s="409" customFormat="1" ht="12.75" customHeight="1" x14ac:dyDescent="0.2">
      <c r="A213" s="2">
        <v>68010</v>
      </c>
      <c r="B213" s="395"/>
      <c r="C213" s="196" t="s">
        <v>399</v>
      </c>
      <c r="D213" s="513">
        <f>'Budgeting Worksheet'!BD970</f>
        <v>3000</v>
      </c>
      <c r="F213" s="513">
        <f>'Budgeting Worksheet'!BJ970</f>
        <v>7821.84</v>
      </c>
      <c r="H213" s="513">
        <f>'Budgeting Worksheet'!BL970</f>
        <v>2500</v>
      </c>
      <c r="J213" s="513">
        <f>'Budgeting Worksheet'!BN970</f>
        <v>2442.73</v>
      </c>
    </row>
    <row r="214" spans="1:11" s="409" customFormat="1" ht="12.75" customHeight="1" x14ac:dyDescent="0.2">
      <c r="A214" s="2">
        <v>68020</v>
      </c>
      <c r="B214" s="395"/>
      <c r="C214" s="196" t="s">
        <v>400</v>
      </c>
      <c r="D214" s="515">
        <f>'Budgeting Worksheet'!BD976</f>
        <v>14064</v>
      </c>
      <c r="F214" s="515">
        <f>'Budgeting Worksheet'!BJ976</f>
        <v>13924.5</v>
      </c>
      <c r="H214" s="515">
        <f>'Budgeting Worksheet'!BL976</f>
        <v>10986.333333333334</v>
      </c>
      <c r="J214" s="515">
        <f>'Budgeting Worksheet'!BN976</f>
        <v>10152.98</v>
      </c>
    </row>
    <row r="215" spans="1:11" x14ac:dyDescent="0.2">
      <c r="A215" s="2">
        <v>68030</v>
      </c>
      <c r="B215" s="395"/>
      <c r="C215" s="196" t="s">
        <v>401</v>
      </c>
      <c r="D215" s="515">
        <f>'Budgeting Worksheet'!BD982</f>
        <v>8000</v>
      </c>
      <c r="E215" s="395"/>
      <c r="F215" s="515">
        <f>'Budgeting Worksheet'!BJ982</f>
        <v>9841.619999999999</v>
      </c>
      <c r="G215" s="395"/>
      <c r="H215" s="515">
        <f>'Budgeting Worksheet'!BL982</f>
        <v>8000</v>
      </c>
      <c r="I215" s="395"/>
      <c r="J215" s="515">
        <f>'Budgeting Worksheet'!BN982</f>
        <v>7794.75</v>
      </c>
      <c r="K215" s="395"/>
    </row>
    <row r="216" spans="1:11" x14ac:dyDescent="0.2">
      <c r="A216" s="2">
        <v>68040</v>
      </c>
      <c r="B216" s="409"/>
      <c r="C216" s="196" t="s">
        <v>402</v>
      </c>
      <c r="D216" s="707">
        <f>'Budgeting Worksheet'!BD991</f>
        <v>76020</v>
      </c>
      <c r="E216" s="409"/>
      <c r="F216" s="513">
        <f>'Budgeting Worksheet'!BJ991</f>
        <v>61914.7</v>
      </c>
      <c r="G216" s="409"/>
      <c r="H216" s="513">
        <f>'Budgeting Worksheet'!BL991</f>
        <v>57000</v>
      </c>
      <c r="I216" s="409"/>
      <c r="J216" s="513">
        <f>'Budgeting Worksheet'!BN991</f>
        <v>64106.14</v>
      </c>
      <c r="K216" s="409"/>
    </row>
    <row r="217" spans="1:11" x14ac:dyDescent="0.2">
      <c r="A217" s="2">
        <v>68050</v>
      </c>
      <c r="B217" s="409"/>
      <c r="C217" s="196" t="s">
        <v>403</v>
      </c>
      <c r="D217" s="513">
        <f>'Budgeting Worksheet'!BD997</f>
        <v>10000</v>
      </c>
      <c r="E217" s="409"/>
      <c r="F217" s="513">
        <f>'Budgeting Worksheet'!BJ997</f>
        <v>0</v>
      </c>
      <c r="G217" s="409"/>
      <c r="H217" s="513">
        <f>'Budgeting Worksheet'!BL997</f>
        <v>1500</v>
      </c>
      <c r="I217" s="409"/>
      <c r="J217" s="513">
        <f>'Budgeting Worksheet'!BN997</f>
        <v>2250</v>
      </c>
      <c r="K217" s="409"/>
    </row>
    <row r="218" spans="1:11" x14ac:dyDescent="0.2">
      <c r="A218" s="2">
        <v>68060</v>
      </c>
      <c r="B218" s="409"/>
      <c r="C218" s="196" t="s">
        <v>404</v>
      </c>
      <c r="D218" s="513">
        <f>'Budgeting Worksheet'!BD1003</f>
        <v>32000.000000000004</v>
      </c>
      <c r="E218" s="409"/>
      <c r="F218" s="513">
        <f>'Budgeting Worksheet'!BJ1003</f>
        <v>42594.75</v>
      </c>
      <c r="G218" s="409"/>
      <c r="H218" s="513">
        <f>'Budgeting Worksheet'!BL1003</f>
        <v>32000.000000000004</v>
      </c>
      <c r="I218" s="409"/>
      <c r="J218" s="513">
        <f>'Budgeting Worksheet'!BN1003</f>
        <v>43222.75</v>
      </c>
      <c r="K218" s="409"/>
    </row>
    <row r="219" spans="1:11" x14ac:dyDescent="0.2">
      <c r="A219" s="2">
        <v>68070</v>
      </c>
      <c r="B219" s="409"/>
      <c r="C219" s="196" t="s">
        <v>405</v>
      </c>
      <c r="D219" s="513">
        <f>'Budgeting Worksheet'!BD1009</f>
        <v>0</v>
      </c>
      <c r="E219" s="409"/>
      <c r="F219" s="513">
        <f>'Budgeting Worksheet'!BJ1009</f>
        <v>1500</v>
      </c>
      <c r="G219" s="409"/>
      <c r="H219" s="513">
        <f>'Budgeting Worksheet'!BL1009</f>
        <v>0</v>
      </c>
      <c r="I219" s="409"/>
      <c r="J219" s="513">
        <f>'Budgeting Worksheet'!BN1009</f>
        <v>142829.97</v>
      </c>
      <c r="K219" s="409"/>
    </row>
    <row r="220" spans="1:11" x14ac:dyDescent="0.2">
      <c r="A220" s="2">
        <v>68080</v>
      </c>
      <c r="B220" s="409"/>
      <c r="C220" s="196" t="s">
        <v>406</v>
      </c>
      <c r="D220" s="513">
        <f>'Budgeting Worksheet'!BD1015</f>
        <v>1000</v>
      </c>
      <c r="E220" s="409"/>
      <c r="F220" s="513">
        <f>'Budgeting Worksheet'!BJ1015</f>
        <v>201.4</v>
      </c>
      <c r="G220" s="409"/>
      <c r="H220" s="513">
        <f>'Budgeting Worksheet'!BL1015</f>
        <v>1000</v>
      </c>
      <c r="I220" s="409"/>
      <c r="J220" s="513">
        <f>'Budgeting Worksheet'!BN1015</f>
        <v>1622.45</v>
      </c>
      <c r="K220" s="409"/>
    </row>
    <row r="221" spans="1:11" x14ac:dyDescent="0.2">
      <c r="A221" s="2">
        <v>68099</v>
      </c>
      <c r="B221" s="409"/>
      <c r="C221" s="196" t="s">
        <v>407</v>
      </c>
      <c r="D221" s="513">
        <f>'Budgeting Worksheet'!BD1021</f>
        <v>720</v>
      </c>
      <c r="E221" s="409"/>
      <c r="F221" s="513">
        <f>'Budgeting Worksheet'!BJ1021</f>
        <v>960</v>
      </c>
      <c r="G221" s="409"/>
      <c r="H221" s="513">
        <f>'Budgeting Worksheet'!BL1021</f>
        <v>720</v>
      </c>
      <c r="I221" s="409"/>
      <c r="J221" s="513">
        <f>'Budgeting Worksheet'!BN1021</f>
        <v>840</v>
      </c>
      <c r="K221" s="409"/>
    </row>
    <row r="222" spans="1:11" x14ac:dyDescent="0.2">
      <c r="B222" s="395" t="s">
        <v>408</v>
      </c>
      <c r="C222" s="409"/>
      <c r="D222" s="514">
        <f>'Budgeting Worksheet'!BD1023</f>
        <v>144804</v>
      </c>
      <c r="E222" s="409"/>
      <c r="F222" s="514">
        <f>'Budgeting Worksheet'!BJ1023</f>
        <v>138758.81</v>
      </c>
      <c r="G222" s="409"/>
      <c r="H222" s="514">
        <f>'Budgeting Worksheet'!BL1023</f>
        <v>113706.33333333299</v>
      </c>
      <c r="I222" s="409"/>
      <c r="J222" s="514">
        <f>'Budgeting Worksheet'!BN1023</f>
        <v>275261.76999999996</v>
      </c>
      <c r="K222" s="409" t="s">
        <v>629</v>
      </c>
    </row>
    <row r="223" spans="1:11" x14ac:dyDescent="0.2">
      <c r="B223" s="409"/>
      <c r="C223" s="409"/>
      <c r="D223" s="513"/>
      <c r="E223" s="409"/>
      <c r="F223" s="513"/>
      <c r="G223" s="409"/>
      <c r="H223" s="513"/>
      <c r="I223" s="409"/>
      <c r="J223" s="513"/>
      <c r="K223" s="409"/>
    </row>
    <row r="224" spans="1:11" x14ac:dyDescent="0.2">
      <c r="A224" s="4">
        <v>68500</v>
      </c>
      <c r="B224" s="395" t="s">
        <v>409</v>
      </c>
      <c r="C224" s="409"/>
      <c r="D224" s="513"/>
      <c r="E224" s="409"/>
      <c r="F224" s="513"/>
      <c r="G224" s="409"/>
      <c r="H224" s="513"/>
      <c r="I224" s="409"/>
      <c r="J224" s="513"/>
      <c r="K224" s="409"/>
    </row>
    <row r="225" spans="1:11" x14ac:dyDescent="0.2">
      <c r="A225" s="2">
        <v>68510</v>
      </c>
      <c r="B225" s="409"/>
      <c r="C225" s="196" t="s">
        <v>410</v>
      </c>
      <c r="D225" s="513">
        <f>'Budgeting Worksheet'!BD1033</f>
        <v>0</v>
      </c>
      <c r="E225" s="409"/>
      <c r="F225" s="513">
        <f>'Budgeting Worksheet'!BJ1033</f>
        <v>0</v>
      </c>
      <c r="G225" s="409"/>
      <c r="H225" s="513">
        <f>'Budgeting Worksheet'!BL1033</f>
        <v>0</v>
      </c>
      <c r="I225" s="409"/>
      <c r="J225" s="513">
        <f>'Budgeting Worksheet'!BN1033</f>
        <v>0</v>
      </c>
      <c r="K225" s="409"/>
    </row>
    <row r="226" spans="1:11" x14ac:dyDescent="0.2">
      <c r="A226" s="2">
        <v>68520</v>
      </c>
      <c r="B226" s="409"/>
      <c r="C226" s="196" t="s">
        <v>411</v>
      </c>
      <c r="D226" s="513">
        <f>'Budgeting Worksheet'!BD1041</f>
        <v>1150</v>
      </c>
      <c r="E226" s="409"/>
      <c r="F226" s="513">
        <f>'Budgeting Worksheet'!BJ1041</f>
        <v>450</v>
      </c>
      <c r="G226" s="409"/>
      <c r="H226" s="513">
        <f>'Budgeting Worksheet'!BL1041</f>
        <v>1150</v>
      </c>
      <c r="I226" s="409"/>
      <c r="J226" s="513">
        <f>'Budgeting Worksheet'!BN1041</f>
        <v>612.5</v>
      </c>
      <c r="K226" s="409"/>
    </row>
    <row r="227" spans="1:11" x14ac:dyDescent="0.2">
      <c r="A227" s="2">
        <v>68530</v>
      </c>
      <c r="B227" s="409"/>
      <c r="C227" s="196" t="s">
        <v>412</v>
      </c>
      <c r="D227" s="513">
        <f>'Budgeting Worksheet'!BD1049</f>
        <v>0</v>
      </c>
      <c r="E227" s="409"/>
      <c r="F227" s="513">
        <f>'Budgeting Worksheet'!BJ1049</f>
        <v>0</v>
      </c>
      <c r="G227" s="409"/>
      <c r="H227" s="513">
        <f>'Budgeting Worksheet'!BL1049</f>
        <v>0</v>
      </c>
      <c r="I227" s="409"/>
      <c r="J227" s="513">
        <f>'Budgeting Worksheet'!BN1049</f>
        <v>0</v>
      </c>
      <c r="K227" s="409"/>
    </row>
    <row r="228" spans="1:11" x14ac:dyDescent="0.2">
      <c r="A228" s="2">
        <v>68540</v>
      </c>
      <c r="B228" s="409"/>
      <c r="C228" s="196" t="s">
        <v>413</v>
      </c>
      <c r="D228" s="513">
        <f>'Budgeting Worksheet'!BD1057</f>
        <v>0</v>
      </c>
      <c r="E228" s="409"/>
      <c r="F228" s="513">
        <f>'Budgeting Worksheet'!BJ1057</f>
        <v>0</v>
      </c>
      <c r="G228" s="409"/>
      <c r="H228" s="513">
        <f>'Budgeting Worksheet'!BL1057</f>
        <v>0</v>
      </c>
      <c r="I228" s="409"/>
      <c r="J228" s="513">
        <f>'Budgeting Worksheet'!BN1057</f>
        <v>0</v>
      </c>
      <c r="K228" s="409"/>
    </row>
    <row r="229" spans="1:11" x14ac:dyDescent="0.2">
      <c r="B229" s="395" t="s">
        <v>414</v>
      </c>
      <c r="C229" s="409"/>
      <c r="D229" s="514">
        <f>'Budgeting Worksheet'!BD1059</f>
        <v>1150</v>
      </c>
      <c r="E229" s="409"/>
      <c r="F229" s="514">
        <f>'Budgeting Worksheet'!BJ1059</f>
        <v>450</v>
      </c>
      <c r="G229" s="409"/>
      <c r="H229" s="514">
        <f>'Budgeting Worksheet'!BL1059</f>
        <v>1150</v>
      </c>
      <c r="I229" s="409"/>
      <c r="J229" s="514">
        <f>'Budgeting Worksheet'!BN1059</f>
        <v>612.5</v>
      </c>
      <c r="K229" s="409" t="s">
        <v>629</v>
      </c>
    </row>
    <row r="230" spans="1:11" ht="12.75" customHeight="1" x14ac:dyDescent="0.2">
      <c r="B230" s="395"/>
      <c r="C230" s="409"/>
      <c r="D230" s="513"/>
      <c r="E230" s="409"/>
      <c r="F230" s="513"/>
      <c r="G230" s="409"/>
      <c r="H230" s="513"/>
      <c r="I230" s="409"/>
      <c r="J230" s="513"/>
      <c r="K230" s="409"/>
    </row>
    <row r="231" spans="1:11" ht="12.75" customHeight="1" x14ac:dyDescent="0.2">
      <c r="A231" s="4">
        <v>68600</v>
      </c>
      <c r="B231" s="395" t="s">
        <v>415</v>
      </c>
      <c r="C231" s="409"/>
      <c r="D231" s="512">
        <f>'Budgeting Worksheet'!BD1069</f>
        <v>0</v>
      </c>
      <c r="E231" s="409"/>
      <c r="F231" s="512">
        <f>'Budgeting Worksheet'!BJ1069</f>
        <v>0</v>
      </c>
      <c r="G231" s="409"/>
      <c r="H231" s="512">
        <f>'Budgeting Worksheet'!BL1069</f>
        <v>0</v>
      </c>
      <c r="J231" s="512">
        <f>'Budgeting Worksheet'!BN1069</f>
        <v>0</v>
      </c>
    </row>
    <row r="232" spans="1:11" s="409" customFormat="1" ht="12.75" customHeight="1" x14ac:dyDescent="0.2">
      <c r="A232" s="4"/>
      <c r="B232" s="395"/>
      <c r="D232" s="513"/>
      <c r="F232" s="513"/>
      <c r="H232" s="513"/>
      <c r="J232" s="513"/>
    </row>
    <row r="233" spans="1:11" ht="12.75" customHeight="1" x14ac:dyDescent="0.2">
      <c r="A233" s="4">
        <v>70000</v>
      </c>
      <c r="B233" s="395" t="s">
        <v>416</v>
      </c>
      <c r="C233" s="409"/>
      <c r="D233" s="513"/>
      <c r="E233" s="409"/>
      <c r="F233" s="513"/>
      <c r="G233" s="409"/>
      <c r="H233" s="513"/>
      <c r="J233" s="513"/>
    </row>
    <row r="234" spans="1:11" x14ac:dyDescent="0.2">
      <c r="A234" s="2">
        <v>70010</v>
      </c>
      <c r="B234" s="395"/>
      <c r="C234" s="196" t="s">
        <v>417</v>
      </c>
      <c r="D234" s="513">
        <f>'Budgeting Worksheet'!BD1080</f>
        <v>0</v>
      </c>
      <c r="E234" s="409"/>
      <c r="F234" s="513">
        <f>'Budgeting Worksheet'!BJ1080</f>
        <v>0</v>
      </c>
      <c r="G234" s="409"/>
      <c r="H234" s="513">
        <f>'Budgeting Worksheet'!BL1080</f>
        <v>0</v>
      </c>
      <c r="J234" s="513">
        <f>'Budgeting Worksheet'!BN1080</f>
        <v>48365.98</v>
      </c>
    </row>
    <row r="235" spans="1:11" x14ac:dyDescent="0.2">
      <c r="A235" s="2">
        <v>70100</v>
      </c>
      <c r="B235" s="395"/>
      <c r="C235" s="196" t="s">
        <v>418</v>
      </c>
      <c r="D235" s="513">
        <f>'Budgeting Worksheet'!BD1086</f>
        <v>0</v>
      </c>
      <c r="E235" s="409"/>
      <c r="F235" s="513">
        <f>'Budgeting Worksheet'!BJ1086</f>
        <v>0</v>
      </c>
      <c r="G235" s="409"/>
      <c r="H235" s="513">
        <f>'Budgeting Worksheet'!BL1086</f>
        <v>0</v>
      </c>
      <c r="J235" s="513">
        <f>'Budgeting Worksheet'!BN1086</f>
        <v>0</v>
      </c>
    </row>
    <row r="236" spans="1:11" x14ac:dyDescent="0.2">
      <c r="A236" s="2">
        <v>70200</v>
      </c>
      <c r="B236" s="395"/>
      <c r="C236" s="196" t="s">
        <v>419</v>
      </c>
      <c r="D236" s="513">
        <f>'Budgeting Worksheet'!BD1092</f>
        <v>0</v>
      </c>
      <c r="E236" s="409"/>
      <c r="F236" s="513">
        <f>'Budgeting Worksheet'!BJ1092</f>
        <v>0</v>
      </c>
      <c r="G236" s="409"/>
      <c r="H236" s="513">
        <f>'Budgeting Worksheet'!BL1092</f>
        <v>0</v>
      </c>
      <c r="J236" s="513">
        <f>'Budgeting Worksheet'!BN1092</f>
        <v>0</v>
      </c>
    </row>
    <row r="237" spans="1:11" x14ac:dyDescent="0.2">
      <c r="B237" s="395" t="s">
        <v>420</v>
      </c>
      <c r="C237" s="409"/>
      <c r="D237" s="514">
        <f>'Budgeting Worksheet'!BD1094</f>
        <v>0</v>
      </c>
      <c r="E237" s="409"/>
      <c r="F237" s="514">
        <f>'Budgeting Worksheet'!BJ1094</f>
        <v>0</v>
      </c>
      <c r="G237" s="409"/>
      <c r="H237" s="514">
        <f>'Budgeting Worksheet'!BL1094</f>
        <v>0</v>
      </c>
      <c r="J237" s="514">
        <f>'Budgeting Worksheet'!BN1094</f>
        <v>48365.98</v>
      </c>
      <c r="K237" s="409" t="s">
        <v>631</v>
      </c>
    </row>
    <row r="238" spans="1:11" x14ac:dyDescent="0.2">
      <c r="B238" s="395"/>
      <c r="C238" s="409"/>
      <c r="D238" s="513"/>
      <c r="E238" s="409"/>
      <c r="F238" s="513"/>
      <c r="G238" s="409"/>
      <c r="H238" s="513"/>
      <c r="J238" s="513"/>
    </row>
    <row r="239" spans="1:11" ht="12.75" customHeight="1" x14ac:dyDescent="0.2">
      <c r="A239" s="4">
        <v>80000</v>
      </c>
      <c r="B239" s="395" t="s">
        <v>421</v>
      </c>
      <c r="C239" s="409"/>
      <c r="D239" s="513"/>
      <c r="E239" s="409"/>
      <c r="F239" s="513"/>
      <c r="G239" s="409"/>
      <c r="H239" s="513"/>
      <c r="J239" s="513"/>
    </row>
    <row r="240" spans="1:11" ht="12.75" customHeight="1" x14ac:dyDescent="0.2">
      <c r="A240" s="2">
        <v>80005</v>
      </c>
      <c r="B240" s="395"/>
      <c r="C240" s="196" t="s">
        <v>422</v>
      </c>
      <c r="D240" s="513">
        <f>'Budgeting Worksheet'!BD1101</f>
        <v>0</v>
      </c>
      <c r="E240" s="409"/>
      <c r="F240" s="513">
        <f>'Budgeting Worksheet'!BJ1101</f>
        <v>0</v>
      </c>
      <c r="G240" s="409"/>
      <c r="H240" s="513">
        <f>'Budgeting Worksheet'!BL1101</f>
        <v>0</v>
      </c>
      <c r="J240" s="513">
        <f>'Budgeting Worksheet'!BN1101</f>
        <v>13267.64</v>
      </c>
    </row>
    <row r="241" spans="1:12" ht="12.75" customHeight="1" x14ac:dyDescent="0.2">
      <c r="A241" s="2">
        <v>80010</v>
      </c>
      <c r="B241" s="409"/>
      <c r="C241" s="196" t="s">
        <v>423</v>
      </c>
      <c r="D241" s="513">
        <f>'Budgeting Worksheet'!BD1107</f>
        <v>0</v>
      </c>
      <c r="E241" s="409"/>
      <c r="F241" s="513">
        <f>'Budgeting Worksheet'!BJ1107</f>
        <v>0</v>
      </c>
      <c r="G241" s="409"/>
      <c r="H241" s="513">
        <f>'Budgeting Worksheet'!BL1107</f>
        <v>0</v>
      </c>
      <c r="J241" s="513">
        <f>'Budgeting Worksheet'!BN1107</f>
        <v>719.17</v>
      </c>
    </row>
    <row r="242" spans="1:12" s="409" customFormat="1" ht="12.75" customHeight="1" x14ac:dyDescent="0.2">
      <c r="A242" s="2">
        <v>80020</v>
      </c>
      <c r="C242" s="709" t="s">
        <v>486</v>
      </c>
      <c r="D242" s="707">
        <f>'Budgeting Worksheet'!BD1113</f>
        <v>0</v>
      </c>
      <c r="F242" s="513">
        <f>'Budgeting Worksheet'!BJ1118</f>
        <v>0</v>
      </c>
      <c r="H242" s="513">
        <f>'Budgeting Worksheet'!BL1113</f>
        <v>0</v>
      </c>
      <c r="J242" s="513">
        <f>'Budgeting Worksheet'!BN1113</f>
        <v>4549.91</v>
      </c>
    </row>
    <row r="243" spans="1:12" ht="12.75" customHeight="1" x14ac:dyDescent="0.2">
      <c r="A243" s="2">
        <v>80050</v>
      </c>
      <c r="B243" s="395"/>
      <c r="C243" s="196" t="s">
        <v>424</v>
      </c>
      <c r="D243" s="707">
        <f>'Budgeting Worksheet'!BD1119</f>
        <v>0</v>
      </c>
      <c r="E243" s="409"/>
      <c r="F243" s="513">
        <f>'Budgeting Worksheet'!BJ1113</f>
        <v>0</v>
      </c>
      <c r="G243" s="409"/>
      <c r="H243" s="513">
        <f>'Budgeting Worksheet'!BL1119</f>
        <v>75000</v>
      </c>
      <c r="J243" s="513">
        <f>'Budgeting Worksheet'!BN1119</f>
        <v>137206.46</v>
      </c>
    </row>
    <row r="244" spans="1:12" x14ac:dyDescent="0.2">
      <c r="A244" s="2">
        <v>80060</v>
      </c>
      <c r="B244" s="409"/>
      <c r="C244" s="196" t="s">
        <v>425</v>
      </c>
      <c r="D244" s="513">
        <f>'Budgeting Worksheet'!BD1125</f>
        <v>4000</v>
      </c>
      <c r="E244" s="409"/>
      <c r="F244" s="513">
        <f>'Budgeting Worksheet'!BJ1125</f>
        <v>0</v>
      </c>
      <c r="G244" s="409"/>
      <c r="H244" s="513">
        <f>'Budgeting Worksheet'!BL1125</f>
        <v>0</v>
      </c>
      <c r="J244" s="513">
        <f>'Budgeting Worksheet'!BN1125</f>
        <v>15398.34</v>
      </c>
    </row>
    <row r="245" spans="1:12" s="409" customFormat="1" x14ac:dyDescent="0.2">
      <c r="A245" s="2">
        <v>80070</v>
      </c>
      <c r="C245" s="196" t="s">
        <v>426</v>
      </c>
      <c r="D245" s="513">
        <f>'Budgeting Worksheet'!BD1131</f>
        <v>0</v>
      </c>
      <c r="F245" s="513">
        <f>'Budgeting Worksheet'!BJ1131</f>
        <v>0</v>
      </c>
      <c r="H245" s="513">
        <f>'Budgeting Worksheet'!BL1131</f>
        <v>0</v>
      </c>
      <c r="J245" s="513">
        <f>'Budgeting Worksheet'!BN1131</f>
        <v>41601</v>
      </c>
    </row>
    <row r="246" spans="1:12" x14ac:dyDescent="0.2">
      <c r="B246" s="395" t="s">
        <v>247</v>
      </c>
      <c r="C246" s="409"/>
      <c r="D246" s="523">
        <f>'Budgeting Worksheet'!BD1133</f>
        <v>4000</v>
      </c>
      <c r="E246" s="409"/>
      <c r="F246" s="514">
        <f>'Budgeting Worksheet'!BJ1133</f>
        <v>251135.67</v>
      </c>
      <c r="G246" s="409"/>
      <c r="H246" s="514">
        <f>'Budgeting Worksheet'!BL1133</f>
        <v>75000</v>
      </c>
      <c r="J246" s="514">
        <f>'Budgeting Worksheet'!BN1133</f>
        <v>212742.52</v>
      </c>
      <c r="K246" s="409" t="s">
        <v>633</v>
      </c>
    </row>
    <row r="247" spans="1:12" x14ac:dyDescent="0.2">
      <c r="B247" s="409"/>
      <c r="C247" s="395"/>
      <c r="D247" s="513"/>
      <c r="E247" s="409"/>
      <c r="F247" s="513"/>
      <c r="G247" s="409"/>
      <c r="H247" s="513"/>
      <c r="J247" s="513"/>
    </row>
    <row r="248" spans="1:12" x14ac:dyDescent="0.2">
      <c r="A248" s="2">
        <v>90000</v>
      </c>
      <c r="B248" s="196" t="s">
        <v>621</v>
      </c>
      <c r="C248" s="409"/>
      <c r="D248" s="513">
        <f>'Budgeting Worksheet'!BD1137</f>
        <v>84969.64</v>
      </c>
      <c r="E248" s="409"/>
      <c r="F248" s="513">
        <f>'Budgeting Worksheet'!BJ1138</f>
        <v>0</v>
      </c>
      <c r="G248" s="409"/>
      <c r="H248" s="513">
        <v>75695.05</v>
      </c>
      <c r="I248" s="409"/>
      <c r="J248" s="513">
        <f>'Budgeting Worksheet'!BN1157</f>
        <v>0</v>
      </c>
    </row>
    <row r="249" spans="1:12" x14ac:dyDescent="0.2">
      <c r="B249" s="196" t="s">
        <v>622</v>
      </c>
      <c r="C249" s="409"/>
      <c r="D249" s="513">
        <f>'Budgeting Worksheet'!BD1138</f>
        <v>48365.98</v>
      </c>
      <c r="E249" s="409"/>
      <c r="F249" s="513">
        <f>'Budgeting Worksheet'!BJ1163</f>
        <v>0</v>
      </c>
      <c r="G249" s="409"/>
      <c r="H249" s="513">
        <v>48365.98</v>
      </c>
      <c r="I249" s="409"/>
      <c r="J249" s="513">
        <f>'Budgeting Worksheet'!BN1163</f>
        <v>0</v>
      </c>
    </row>
    <row r="250" spans="1:12" s="409" customFormat="1" x14ac:dyDescent="0.2">
      <c r="A250" s="2"/>
      <c r="B250" s="196"/>
      <c r="C250" s="196"/>
      <c r="D250" s="513"/>
      <c r="F250" s="513"/>
      <c r="H250" s="513"/>
      <c r="J250" s="513"/>
    </row>
    <row r="251" spans="1:12" ht="13.5" thickBot="1" x14ac:dyDescent="0.25">
      <c r="B251" s="409"/>
      <c r="C251" s="409"/>
      <c r="D251" s="513"/>
      <c r="E251" s="409"/>
      <c r="F251" s="513"/>
      <c r="G251" s="409"/>
      <c r="H251" s="513"/>
      <c r="I251" s="409"/>
      <c r="J251" s="513"/>
    </row>
    <row r="252" spans="1:12" s="21" customFormat="1" ht="15.75" x14ac:dyDescent="0.25">
      <c r="A252" s="22" t="s">
        <v>429</v>
      </c>
      <c r="B252" s="23"/>
      <c r="C252" s="23"/>
      <c r="D252" s="516">
        <f>SUM(D248:D249,D246,D237,D231,D229,D222,D210,D204,D199,D185,D178,D192,D160,D155,D148:D149,D146,D138,D133,D101,D96,D90,D82,D76,D128,D92)</f>
        <v>1337526.8558658222</v>
      </c>
      <c r="E252" s="23"/>
      <c r="F252" s="516">
        <f>SUM(F248:F249,F246,F237,F231,F229,F222,F180, F210,F204,F199,F185,F178,F192,F160,F155,F148:F149,F146,F138,F133,F101,F96,F90,F82,F76,F128,F92)</f>
        <v>1357814.0749692309</v>
      </c>
      <c r="G252" s="23"/>
      <c r="H252" s="516">
        <f>SUM(H248:H249,H246,H237,H231,H229,H222,H210,H204,H199,H185,H178,H192,H160,H155,H148:H149,H146,H138,H133,H101,H96,H90,H82,H76,H128,H92)</f>
        <v>1286046.5465826662</v>
      </c>
      <c r="I252" s="23"/>
      <c r="J252" s="516">
        <f>SUM(J248:J249,J246,J237,J231,J229,J222,J210,J204,J199,J185,J178,J192,J160,J155,J148:J149,J146,J138,J133,J101,J96,J90,J82,J76,J128,J92,J180,J61)</f>
        <v>1531440.5000000007</v>
      </c>
      <c r="K252" s="660"/>
      <c r="L252" s="661"/>
    </row>
    <row r="253" spans="1:12" s="21" customFormat="1" ht="15.75" x14ac:dyDescent="0.25">
      <c r="A253" s="22"/>
      <c r="B253" s="23"/>
      <c r="C253" s="23"/>
      <c r="D253" s="517"/>
      <c r="E253" s="23"/>
      <c r="F253" s="708"/>
      <c r="G253" s="23"/>
      <c r="H253" s="517"/>
      <c r="I253" s="23"/>
      <c r="J253" s="517"/>
    </row>
    <row r="254" spans="1:12" s="21" customFormat="1" ht="15.75" x14ac:dyDescent="0.25">
      <c r="A254" s="279" t="s">
        <v>430</v>
      </c>
      <c r="B254" s="19"/>
      <c r="C254" s="19"/>
      <c r="D254" s="517">
        <f>D57-D252</f>
        <v>15810.519444474485</v>
      </c>
      <c r="E254" s="23"/>
      <c r="F254" s="708">
        <f>F57-F252</f>
        <v>563644.43118461547</v>
      </c>
      <c r="G254" s="23"/>
      <c r="H254" s="517">
        <f>H57-H252</f>
        <v>-97516.136602666229</v>
      </c>
      <c r="I254" s="23"/>
      <c r="J254" s="517">
        <f>J57-J252</f>
        <v>-253598.70000000088</v>
      </c>
    </row>
    <row r="255" spans="1:12" s="21" customFormat="1" ht="15.75" x14ac:dyDescent="0.25">
      <c r="A255" s="506"/>
      <c r="B255" s="23"/>
      <c r="C255" s="23"/>
      <c r="D255" s="517"/>
      <c r="E255" s="23"/>
      <c r="F255" s="708"/>
      <c r="G255" s="23"/>
      <c r="H255" s="517"/>
      <c r="I255" s="23"/>
      <c r="J255" s="517"/>
    </row>
    <row r="256" spans="1:12" s="21" customFormat="1" ht="15.75" x14ac:dyDescent="0.25">
      <c r="A256" s="279" t="s">
        <v>431</v>
      </c>
      <c r="B256" s="55"/>
      <c r="C256" s="783"/>
      <c r="D256" s="782"/>
      <c r="E256" s="783"/>
      <c r="F256" s="782"/>
      <c r="G256" s="783"/>
      <c r="H256" s="782"/>
      <c r="I256" s="783"/>
      <c r="J256" s="782"/>
    </row>
    <row r="257" spans="1:11" s="21" customFormat="1" ht="15.75" x14ac:dyDescent="0.25">
      <c r="A257" s="276"/>
      <c r="B257" s="785" t="s">
        <v>432</v>
      </c>
      <c r="C257" s="783"/>
      <c r="D257" s="782"/>
      <c r="E257" s="783"/>
      <c r="F257" s="782"/>
      <c r="G257" s="783"/>
      <c r="H257" s="782"/>
      <c r="I257" s="783"/>
      <c r="J257" s="782">
        <v>82224</v>
      </c>
      <c r="K257" s="781"/>
    </row>
    <row r="258" spans="1:11" s="21" customFormat="1" ht="15.75" x14ac:dyDescent="0.25">
      <c r="A258" s="276"/>
      <c r="B258" s="785" t="s">
        <v>433</v>
      </c>
      <c r="C258" s="783"/>
      <c r="D258" s="782">
        <v>50000</v>
      </c>
      <c r="E258" s="783"/>
      <c r="F258" s="782">
        <v>25000</v>
      </c>
      <c r="G258" s="783"/>
      <c r="H258" s="782">
        <v>50000</v>
      </c>
      <c r="I258" s="783"/>
      <c r="J258" s="782"/>
    </row>
    <row r="259" spans="1:11" s="21" customFormat="1" ht="15.75" x14ac:dyDescent="0.25">
      <c r="A259" s="279"/>
      <c r="B259" s="785" t="s">
        <v>434</v>
      </c>
      <c r="C259" s="783"/>
      <c r="D259" s="782"/>
      <c r="E259" s="783"/>
      <c r="F259" s="782"/>
      <c r="G259" s="783"/>
      <c r="H259" s="782"/>
      <c r="I259" s="783"/>
      <c r="J259" s="782"/>
    </row>
    <row r="260" spans="1:11" s="21" customFormat="1" ht="15.75" x14ac:dyDescent="0.25">
      <c r="A260" s="279"/>
      <c r="B260" s="785" t="s">
        <v>435</v>
      </c>
      <c r="C260" s="783"/>
      <c r="D260" s="782"/>
      <c r="E260" s="783"/>
      <c r="F260" s="782"/>
      <c r="G260" s="783"/>
      <c r="H260" s="782"/>
      <c r="I260" s="783"/>
      <c r="J260" s="782"/>
    </row>
    <row r="261" spans="1:11" s="21" customFormat="1" ht="15.75" x14ac:dyDescent="0.25">
      <c r="A261" s="53" t="s">
        <v>436</v>
      </c>
      <c r="B261" s="786"/>
      <c r="C261" s="783"/>
      <c r="D261" s="784">
        <f>SUM(D257:D260)</f>
        <v>50000</v>
      </c>
      <c r="E261" s="783"/>
      <c r="F261" s="784">
        <f>SUM(F257:F260)</f>
        <v>25000</v>
      </c>
      <c r="G261" s="783"/>
      <c r="H261" s="784">
        <f>SUM(H257:H260)</f>
        <v>50000</v>
      </c>
      <c r="I261" s="783"/>
      <c r="J261" s="784">
        <f>SUM(J257:J260)</f>
        <v>82224</v>
      </c>
    </row>
    <row r="262" spans="1:11" s="21" customFormat="1" ht="15.75" x14ac:dyDescent="0.25">
      <c r="A262" s="506"/>
      <c r="B262" s="23"/>
      <c r="C262" s="23"/>
      <c r="D262" s="517"/>
      <c r="E262" s="23"/>
      <c r="F262" s="517"/>
      <c r="G262" s="23"/>
      <c r="H262" s="517"/>
      <c r="I262" s="23"/>
      <c r="J262" s="517"/>
    </row>
    <row r="263" spans="1:11" s="21" customFormat="1" ht="15.75" x14ac:dyDescent="0.25">
      <c r="A263" s="506"/>
      <c r="B263" s="23"/>
      <c r="C263" s="23"/>
      <c r="D263" s="517"/>
      <c r="E263" s="23"/>
      <c r="F263" s="517"/>
      <c r="G263" s="23"/>
      <c r="H263" s="517"/>
      <c r="I263" s="23"/>
      <c r="J263" s="517"/>
    </row>
    <row r="264" spans="1:11" s="21" customFormat="1" ht="19.350000000000001" customHeight="1" x14ac:dyDescent="0.25">
      <c r="A264" s="826" t="s">
        <v>437</v>
      </c>
      <c r="B264" s="826"/>
      <c r="C264" s="827"/>
      <c r="D264" s="519">
        <f>D254+D261</f>
        <v>65810.519444474485</v>
      </c>
      <c r="E264" s="23"/>
      <c r="F264" s="519">
        <f>F254+F261</f>
        <v>588644.43118461547</v>
      </c>
      <c r="G264" s="23"/>
      <c r="H264" s="519">
        <f>H254+H261</f>
        <v>-47516.136602666229</v>
      </c>
      <c r="I264" s="23"/>
      <c r="J264" s="519">
        <f>J254+J261</f>
        <v>-171374.70000000088</v>
      </c>
    </row>
    <row r="265" spans="1:11" s="21" customFormat="1" ht="19.350000000000001" customHeight="1" x14ac:dyDescent="0.25">
      <c r="A265" s="826"/>
      <c r="B265" s="826"/>
      <c r="C265" s="827"/>
      <c r="D265" s="517"/>
      <c r="E265" s="23"/>
      <c r="F265" s="517"/>
      <c r="G265" s="23"/>
      <c r="H265" s="517"/>
      <c r="I265" s="23"/>
      <c r="J265" s="517"/>
    </row>
    <row r="266" spans="1:11" s="21" customFormat="1" ht="15.75" x14ac:dyDescent="0.25">
      <c r="A266" s="506"/>
      <c r="B266" s="23"/>
      <c r="C266" s="23"/>
      <c r="D266" s="517"/>
      <c r="E266" s="23"/>
      <c r="F266" s="517"/>
      <c r="G266" s="23"/>
      <c r="H266" s="517"/>
      <c r="I266" s="23"/>
      <c r="J266" s="517"/>
    </row>
    <row r="267" spans="1:11" s="21" customFormat="1" ht="15.75" x14ac:dyDescent="0.25">
      <c r="A267" s="54" t="s">
        <v>438</v>
      </c>
      <c r="B267" s="23"/>
      <c r="C267" s="23"/>
      <c r="D267" s="520">
        <f>F269</f>
        <v>1752159.5945819484</v>
      </c>
      <c r="E267" s="23"/>
      <c r="F267" s="520">
        <f>H269</f>
        <v>1163515.1633973329</v>
      </c>
      <c r="G267" s="23"/>
      <c r="H267" s="520">
        <f>J269</f>
        <v>1211031.2999999991</v>
      </c>
      <c r="I267" s="23"/>
      <c r="J267" s="520">
        <v>1382406</v>
      </c>
    </row>
    <row r="268" spans="1:11" s="21" customFormat="1" ht="15.75" x14ac:dyDescent="0.25">
      <c r="A268" s="54"/>
      <c r="B268" s="23"/>
      <c r="C268" s="23"/>
      <c r="D268" s="517"/>
      <c r="E268" s="23"/>
      <c r="F268" s="517"/>
      <c r="G268" s="23"/>
      <c r="H268" s="517"/>
      <c r="I268" s="23"/>
      <c r="J268" s="517"/>
    </row>
    <row r="269" spans="1:11" s="21" customFormat="1" ht="15.75" x14ac:dyDescent="0.25">
      <c r="A269" s="54" t="s">
        <v>439</v>
      </c>
      <c r="B269" s="23"/>
      <c r="C269" s="23"/>
      <c r="D269" s="520">
        <f>D267+D264</f>
        <v>1817970.1140264228</v>
      </c>
      <c r="E269" s="23"/>
      <c r="F269" s="520">
        <f>F267+F264</f>
        <v>1752159.5945819484</v>
      </c>
      <c r="G269" s="23"/>
      <c r="H269" s="520">
        <f>H267+H264</f>
        <v>1163515.1633973329</v>
      </c>
      <c r="I269" s="23"/>
      <c r="J269" s="520">
        <f>J267+J264</f>
        <v>1211031.2999999991</v>
      </c>
    </row>
    <row r="270" spans="1:11" s="21" customFormat="1" ht="15.75" x14ac:dyDescent="0.25">
      <c r="A270" s="54"/>
      <c r="B270" s="23"/>
      <c r="C270" s="23"/>
      <c r="D270" s="517"/>
      <c r="E270" s="23"/>
      <c r="F270" s="517"/>
      <c r="G270" s="23"/>
      <c r="H270" s="517"/>
      <c r="I270" s="23"/>
      <c r="J270" s="517"/>
    </row>
    <row r="271" spans="1:11" s="21" customFormat="1" ht="15.75" x14ac:dyDescent="0.25">
      <c r="A271" s="279" t="s">
        <v>440</v>
      </c>
      <c r="B271" s="17"/>
      <c r="C271" s="23"/>
      <c r="D271" s="517"/>
      <c r="E271" s="23"/>
      <c r="F271" s="517"/>
      <c r="G271" s="23"/>
      <c r="H271" s="517"/>
      <c r="I271" s="23"/>
      <c r="J271" s="517"/>
    </row>
    <row r="272" spans="1:11" s="21" customFormat="1" ht="15.75" x14ac:dyDescent="0.25">
      <c r="A272" s="279"/>
      <c r="B272" s="17" t="s">
        <v>441</v>
      </c>
      <c r="C272" s="23"/>
      <c r="D272" s="517"/>
      <c r="E272" s="23"/>
      <c r="F272" s="517"/>
      <c r="G272" s="23"/>
      <c r="H272" s="517"/>
      <c r="I272" s="23"/>
      <c r="J272" s="517"/>
    </row>
    <row r="273" spans="1:10" s="21" customFormat="1" ht="15.75" x14ac:dyDescent="0.25">
      <c r="A273" s="280"/>
      <c r="B273" s="17" t="s">
        <v>442</v>
      </c>
      <c r="C273" s="23"/>
      <c r="D273" s="517"/>
      <c r="E273" s="23"/>
      <c r="F273" s="517"/>
      <c r="G273" s="23"/>
      <c r="H273" s="517"/>
      <c r="I273" s="23"/>
      <c r="J273" s="517"/>
    </row>
    <row r="274" spans="1:10" s="21" customFormat="1" ht="15.75" x14ac:dyDescent="0.25">
      <c r="A274" s="280"/>
      <c r="B274" s="17" t="s">
        <v>443</v>
      </c>
      <c r="C274" s="23"/>
      <c r="D274" s="517"/>
      <c r="E274" s="23"/>
      <c r="F274" s="517"/>
      <c r="G274" s="23"/>
      <c r="H274" s="517"/>
      <c r="I274" s="23"/>
      <c r="J274" s="517"/>
    </row>
    <row r="275" spans="1:10" s="21" customFormat="1" ht="15.75" x14ac:dyDescent="0.25">
      <c r="A275" s="280"/>
      <c r="B275" s="17" t="s">
        <v>444</v>
      </c>
      <c r="C275" s="23"/>
      <c r="D275" s="517">
        <f>D269-D276</f>
        <v>1777844.3083504483</v>
      </c>
      <c r="E275" s="23"/>
      <c r="F275" s="517">
        <f>F269-F276</f>
        <v>1711425.1723328715</v>
      </c>
      <c r="G275" s="23"/>
      <c r="H275" s="517">
        <f>H269-H276</f>
        <v>1122101.1633973329</v>
      </c>
      <c r="I275" s="23"/>
      <c r="J275" s="517">
        <f>J269-J276</f>
        <v>1169617.2999999991</v>
      </c>
    </row>
    <row r="276" spans="1:10" s="21" customFormat="1" ht="15.75" x14ac:dyDescent="0.25">
      <c r="A276" s="54"/>
      <c r="B276" s="17" t="s">
        <v>445</v>
      </c>
      <c r="C276" s="23"/>
      <c r="D276" s="517">
        <f>D252*0.03</f>
        <v>40125.805675974661</v>
      </c>
      <c r="E276" s="23"/>
      <c r="F276" s="517">
        <f>F252*0.03</f>
        <v>40734.422249076924</v>
      </c>
      <c r="G276" s="23"/>
      <c r="H276" s="517">
        <v>41414</v>
      </c>
      <c r="I276" s="23"/>
      <c r="J276" s="517">
        <v>41414</v>
      </c>
    </row>
    <row r="277" spans="1:10" s="21" customFormat="1" ht="15.75" x14ac:dyDescent="0.25">
      <c r="A277" s="54"/>
      <c r="B277" s="828" t="s">
        <v>446</v>
      </c>
      <c r="C277" s="829"/>
      <c r="D277" s="517"/>
      <c r="E277" s="23"/>
      <c r="F277" s="517"/>
      <c r="G277" s="23"/>
      <c r="H277" s="517"/>
      <c r="I277" s="23"/>
      <c r="J277" s="517"/>
    </row>
    <row r="278" spans="1:10" s="21" customFormat="1" ht="15.75" x14ac:dyDescent="0.25">
      <c r="A278" s="279" t="s">
        <v>447</v>
      </c>
      <c r="B278" s="23"/>
      <c r="C278" s="23"/>
      <c r="D278" s="518">
        <f>SUM(D272:D277)</f>
        <v>1817970.1140264228</v>
      </c>
      <c r="E278" s="23"/>
      <c r="F278" s="518">
        <f>SUM(F272:F277)</f>
        <v>1752159.5945819484</v>
      </c>
      <c r="G278" s="23"/>
      <c r="H278" s="518">
        <f>SUM(H272:H277)</f>
        <v>1163515.1633973329</v>
      </c>
      <c r="I278" s="23"/>
      <c r="J278" s="518">
        <f>SUM(J272:J277)</f>
        <v>1211031.2999999991</v>
      </c>
    </row>
    <row r="279" spans="1:10" s="21" customFormat="1" ht="15.75" x14ac:dyDescent="0.25">
      <c r="A279" s="54"/>
      <c r="B279" s="23"/>
      <c r="C279" s="23"/>
      <c r="D279" s="517"/>
      <c r="E279" s="23"/>
      <c r="F279" s="517"/>
      <c r="G279" s="23"/>
      <c r="H279" s="517"/>
      <c r="I279" s="23"/>
      <c r="J279" s="517"/>
    </row>
    <row r="280" spans="1:10" s="21" customFormat="1" ht="15.75" x14ac:dyDescent="0.25">
      <c r="A280" s="506"/>
      <c r="B280" s="23"/>
      <c r="C280" s="23"/>
      <c r="D280" s="517"/>
      <c r="E280" s="23"/>
      <c r="F280" s="517"/>
      <c r="G280" s="23"/>
      <c r="H280" s="517"/>
      <c r="I280" s="23"/>
      <c r="J280" s="517"/>
    </row>
    <row r="281" spans="1:10" s="21" customFormat="1" ht="15.75" x14ac:dyDescent="0.25">
      <c r="A281" s="506"/>
      <c r="B281" s="23"/>
      <c r="C281" s="23"/>
      <c r="D281" s="517"/>
      <c r="E281" s="23"/>
      <c r="F281" s="517"/>
      <c r="G281" s="23"/>
      <c r="H281" s="517"/>
      <c r="I281" s="23"/>
      <c r="J281" s="517"/>
    </row>
    <row r="282" spans="1:10" s="21" customFormat="1" ht="15.75" x14ac:dyDescent="0.25">
      <c r="A282" s="506"/>
      <c r="B282" s="23"/>
      <c r="C282" s="23"/>
      <c r="D282" s="517"/>
      <c r="E282" s="23"/>
      <c r="F282" s="517"/>
      <c r="G282" s="23"/>
      <c r="H282" s="517"/>
      <c r="I282" s="23"/>
      <c r="J282" s="517"/>
    </row>
    <row r="283" spans="1:10" ht="16.5" thickBot="1" x14ac:dyDescent="0.3">
      <c r="A283" s="506"/>
      <c r="B283" s="409"/>
      <c r="C283" s="409"/>
      <c r="D283" s="521"/>
      <c r="E283" s="409"/>
      <c r="F283" s="521"/>
      <c r="G283" s="409"/>
      <c r="H283" s="521"/>
      <c r="I283" s="409"/>
      <c r="J283" s="521"/>
    </row>
    <row r="284" spans="1:10" x14ac:dyDescent="0.2">
      <c r="B284" s="409"/>
      <c r="C284" s="409"/>
      <c r="E284" s="409"/>
      <c r="F284" s="5"/>
      <c r="G284" s="409"/>
      <c r="H284" s="5"/>
      <c r="I284" s="409"/>
      <c r="J284" s="5"/>
    </row>
    <row r="285" spans="1:10" x14ac:dyDescent="0.2">
      <c r="B285" s="409"/>
      <c r="C285" s="409"/>
      <c r="E285" s="409"/>
      <c r="F285" s="5"/>
      <c r="G285" s="409"/>
      <c r="H285" s="5"/>
      <c r="I285" s="409"/>
      <c r="J285" s="5"/>
    </row>
    <row r="286" spans="1:10" ht="14.25" x14ac:dyDescent="0.2">
      <c r="B286" s="9"/>
      <c r="C286" s="824"/>
      <c r="D286" s="824"/>
      <c r="E286" s="824"/>
      <c r="F286" s="824"/>
      <c r="G286" s="824"/>
      <c r="H286" s="824"/>
      <c r="I286" s="824"/>
    </row>
    <row r="287" spans="1:10" ht="14.25" x14ac:dyDescent="0.2">
      <c r="B287" s="9"/>
      <c r="C287" s="824"/>
      <c r="D287" s="824"/>
      <c r="E287" s="824"/>
      <c r="F287" s="824"/>
      <c r="G287" s="824"/>
      <c r="H287" s="824"/>
      <c r="I287" s="824"/>
    </row>
    <row r="288" spans="1:10" ht="27" customHeight="1" x14ac:dyDescent="0.2">
      <c r="B288" s="26"/>
      <c r="C288" s="825"/>
      <c r="D288" s="825"/>
      <c r="E288" s="825"/>
      <c r="F288" s="825"/>
      <c r="G288" s="825"/>
      <c r="H288" s="825"/>
      <c r="I288" s="825"/>
    </row>
    <row r="289" spans="1:10" x14ac:dyDescent="0.2">
      <c r="B289" s="409"/>
      <c r="C289" s="409"/>
      <c r="E289" s="409"/>
      <c r="F289" s="5"/>
      <c r="G289" s="409"/>
      <c r="H289" s="5"/>
      <c r="I289" s="409"/>
      <c r="J289" s="5"/>
    </row>
    <row r="290" spans="1:10" ht="26.25" customHeight="1" x14ac:dyDescent="0.2">
      <c r="A290" s="540"/>
      <c r="B290" s="25"/>
      <c r="C290" s="823"/>
      <c r="D290" s="823"/>
      <c r="E290" s="823"/>
      <c r="F290" s="823"/>
      <c r="G290" s="823"/>
      <c r="H290" s="823"/>
      <c r="I290" s="823"/>
    </row>
    <row r="291" spans="1:10" x14ac:dyDescent="0.2">
      <c r="B291" s="409"/>
      <c r="C291" s="409"/>
      <c r="E291" s="409"/>
      <c r="F291" s="5"/>
      <c r="G291" s="409"/>
      <c r="H291" s="5"/>
      <c r="I291" s="409"/>
      <c r="J291" s="5"/>
    </row>
    <row r="292" spans="1:10" x14ac:dyDescent="0.2">
      <c r="A292" s="409"/>
      <c r="B292" s="409"/>
      <c r="C292" s="409"/>
      <c r="D292" s="409"/>
      <c r="E292" s="409"/>
      <c r="F292" s="5"/>
      <c r="G292" s="409"/>
      <c r="H292" s="5"/>
      <c r="I292" s="409"/>
      <c r="J292" s="5"/>
    </row>
    <row r="293" spans="1:10" ht="24.75" customHeight="1" x14ac:dyDescent="0.2">
      <c r="A293" s="409"/>
      <c r="B293" s="409"/>
      <c r="C293" s="409"/>
      <c r="D293" s="409"/>
      <c r="E293" s="409"/>
      <c r="F293" s="5"/>
      <c r="G293" s="409"/>
      <c r="H293" s="5"/>
      <c r="I293" s="409"/>
      <c r="J293" s="5"/>
    </row>
    <row r="294" spans="1:10" x14ac:dyDescent="0.2">
      <c r="A294" s="409"/>
      <c r="B294" s="409"/>
      <c r="C294" s="409"/>
      <c r="D294" s="409"/>
      <c r="E294" s="409"/>
      <c r="F294" s="5"/>
      <c r="G294" s="409"/>
      <c r="H294" s="5"/>
      <c r="I294" s="409"/>
      <c r="J294" s="5"/>
    </row>
    <row r="295" spans="1:10" x14ac:dyDescent="0.2">
      <c r="A295" s="409"/>
      <c r="B295" s="409"/>
      <c r="C295" s="409"/>
      <c r="D295" s="409"/>
      <c r="E295" s="409"/>
      <c r="F295" s="5"/>
      <c r="G295" s="409"/>
      <c r="H295" s="5"/>
      <c r="I295" s="409"/>
      <c r="J295" s="5"/>
    </row>
    <row r="296" spans="1:10" x14ac:dyDescent="0.2">
      <c r="A296" s="409"/>
      <c r="B296" s="409"/>
      <c r="C296" s="409"/>
      <c r="D296" s="409"/>
      <c r="E296" s="409"/>
      <c r="F296" s="5"/>
      <c r="G296" s="409"/>
      <c r="H296" s="5"/>
      <c r="J296" s="5"/>
    </row>
    <row r="297" spans="1:10" x14ac:dyDescent="0.2">
      <c r="A297" s="409"/>
      <c r="B297" s="409"/>
      <c r="C297" s="409"/>
      <c r="D297" s="409"/>
      <c r="E297" s="409"/>
      <c r="F297" s="5"/>
      <c r="G297" s="409"/>
      <c r="H297" s="5"/>
      <c r="J297" s="5"/>
    </row>
    <row r="298" spans="1:10" x14ac:dyDescent="0.2">
      <c r="A298" s="409"/>
      <c r="B298" s="409"/>
      <c r="C298" s="409"/>
      <c r="D298" s="409"/>
      <c r="E298" s="409"/>
      <c r="F298" s="5"/>
      <c r="G298" s="409"/>
      <c r="H298" s="5"/>
      <c r="J298" s="5"/>
    </row>
    <row r="299" spans="1:10" x14ac:dyDescent="0.2">
      <c r="A299" s="409"/>
      <c r="B299" s="409"/>
      <c r="C299" s="409"/>
      <c r="D299" s="409"/>
      <c r="E299" s="409"/>
      <c r="F299" s="5"/>
      <c r="G299" s="409"/>
      <c r="H299" s="5"/>
      <c r="J299" s="5"/>
    </row>
    <row r="300" spans="1:10" x14ac:dyDescent="0.2">
      <c r="A300" s="409"/>
      <c r="B300" s="409"/>
      <c r="C300" s="409"/>
      <c r="D300" s="409"/>
      <c r="E300" s="409"/>
      <c r="F300" s="5"/>
      <c r="G300" s="409"/>
      <c r="H300" s="5"/>
      <c r="J300" s="5"/>
    </row>
    <row r="301" spans="1:10" x14ac:dyDescent="0.2">
      <c r="A301" s="409"/>
      <c r="B301" s="409"/>
      <c r="C301" s="409"/>
      <c r="D301" s="409"/>
      <c r="E301" s="409"/>
      <c r="F301" s="5"/>
      <c r="G301" s="409"/>
      <c r="H301" s="5"/>
      <c r="J301" s="5"/>
    </row>
    <row r="302" spans="1:10" x14ac:dyDescent="0.2">
      <c r="A302" s="409"/>
      <c r="B302" s="409"/>
      <c r="C302" s="409"/>
      <c r="D302" s="409"/>
      <c r="E302" s="409"/>
      <c r="F302" s="5"/>
      <c r="G302" s="409"/>
      <c r="H302" s="5"/>
      <c r="J302" s="5"/>
    </row>
    <row r="303" spans="1:10" x14ac:dyDescent="0.2">
      <c r="A303" s="409"/>
      <c r="B303" s="409"/>
      <c r="C303" s="409"/>
      <c r="D303" s="409"/>
      <c r="E303" s="409"/>
      <c r="F303" s="5"/>
      <c r="G303" s="409"/>
      <c r="H303" s="5"/>
      <c r="J303" s="5"/>
    </row>
    <row r="304" spans="1:10" x14ac:dyDescent="0.2">
      <c r="A304" s="409"/>
      <c r="B304" s="409"/>
      <c r="C304" s="409"/>
      <c r="D304" s="409"/>
      <c r="E304" s="409"/>
      <c r="F304" s="5"/>
      <c r="G304" s="409"/>
      <c r="H304" s="5"/>
      <c r="J304" s="5"/>
    </row>
    <row r="305" spans="1:10" x14ac:dyDescent="0.2">
      <c r="A305" s="409"/>
      <c r="B305" s="409"/>
      <c r="C305" s="409"/>
      <c r="D305" s="409"/>
      <c r="E305" s="409"/>
      <c r="F305" s="5"/>
      <c r="G305" s="409"/>
      <c r="H305" s="5"/>
      <c r="J305" s="5"/>
    </row>
    <row r="306" spans="1:10" x14ac:dyDescent="0.2">
      <c r="A306" s="409"/>
      <c r="B306" s="409"/>
      <c r="C306" s="409"/>
      <c r="D306" s="409"/>
      <c r="E306" s="409"/>
      <c r="F306" s="5"/>
      <c r="G306" s="409"/>
      <c r="H306" s="5"/>
      <c r="J306" s="5"/>
    </row>
    <row r="307" spans="1:10" x14ac:dyDescent="0.2">
      <c r="A307" s="409"/>
      <c r="B307" s="409"/>
      <c r="C307" s="409"/>
      <c r="D307" s="409"/>
      <c r="E307" s="409"/>
      <c r="F307" s="5"/>
      <c r="G307" s="409"/>
      <c r="H307" s="5"/>
      <c r="J307" s="5"/>
    </row>
    <row r="308" spans="1:10" x14ac:dyDescent="0.2">
      <c r="A308" s="409"/>
      <c r="B308" s="409"/>
      <c r="C308" s="409"/>
      <c r="D308" s="409"/>
      <c r="E308" s="409"/>
      <c r="F308" s="5"/>
      <c r="G308" s="409"/>
      <c r="H308" s="5"/>
      <c r="J308" s="5"/>
    </row>
    <row r="309" spans="1:10" x14ac:dyDescent="0.2">
      <c r="A309" s="409"/>
      <c r="B309" s="409"/>
      <c r="C309" s="409"/>
      <c r="D309" s="409"/>
      <c r="E309" s="409"/>
      <c r="F309" s="5"/>
      <c r="G309" s="409"/>
      <c r="H309" s="5"/>
      <c r="J309" s="5"/>
    </row>
    <row r="310" spans="1:10" x14ac:dyDescent="0.2">
      <c r="A310" s="409"/>
      <c r="B310" s="409"/>
      <c r="C310" s="409"/>
      <c r="D310" s="409"/>
      <c r="E310" s="409"/>
      <c r="F310" s="5"/>
      <c r="G310" s="409"/>
      <c r="H310" s="5"/>
      <c r="J310" s="5"/>
    </row>
    <row r="311" spans="1:10" x14ac:dyDescent="0.2">
      <c r="A311" s="409"/>
      <c r="B311" s="409"/>
      <c r="C311" s="409"/>
      <c r="D311" s="409"/>
      <c r="E311" s="409"/>
      <c r="F311" s="5"/>
      <c r="G311" s="409"/>
      <c r="H311" s="5"/>
      <c r="J311" s="5"/>
    </row>
    <row r="312" spans="1:10" x14ac:dyDescent="0.2">
      <c r="A312" s="409"/>
      <c r="B312" s="409"/>
      <c r="C312" s="409"/>
      <c r="D312" s="409"/>
      <c r="E312" s="409"/>
      <c r="F312" s="5"/>
      <c r="G312" s="409"/>
      <c r="H312" s="5"/>
      <c r="J312" s="5"/>
    </row>
    <row r="313" spans="1:10" x14ac:dyDescent="0.2">
      <c r="A313" s="409"/>
      <c r="B313" s="409"/>
      <c r="C313" s="409"/>
      <c r="D313" s="409"/>
      <c r="E313" s="409"/>
      <c r="F313" s="5"/>
      <c r="G313" s="409"/>
      <c r="H313" s="5"/>
      <c r="J313" s="5"/>
    </row>
    <row r="314" spans="1:10" x14ac:dyDescent="0.2">
      <c r="A314" s="409"/>
      <c r="B314" s="409"/>
      <c r="C314" s="409"/>
      <c r="D314" s="409"/>
      <c r="E314" s="409"/>
      <c r="F314" s="5"/>
      <c r="G314" s="409"/>
      <c r="H314" s="5"/>
      <c r="J314" s="5"/>
    </row>
    <row r="315" spans="1:10" x14ac:dyDescent="0.2">
      <c r="A315" s="409"/>
      <c r="B315" s="409"/>
      <c r="C315" s="409"/>
      <c r="D315" s="409"/>
      <c r="E315" s="409"/>
      <c r="F315" s="5"/>
      <c r="G315" s="409"/>
      <c r="H315" s="5"/>
      <c r="J315" s="5"/>
    </row>
    <row r="316" spans="1:10" x14ac:dyDescent="0.2">
      <c r="A316" s="409"/>
      <c r="B316" s="409"/>
      <c r="C316" s="409"/>
      <c r="D316" s="409"/>
      <c r="E316" s="409"/>
      <c r="F316" s="5"/>
      <c r="G316" s="409"/>
      <c r="H316" s="5"/>
      <c r="J316" s="5"/>
    </row>
    <row r="317" spans="1:10" x14ac:dyDescent="0.2">
      <c r="A317" s="409"/>
      <c r="B317" s="409"/>
      <c r="C317" s="409"/>
      <c r="D317" s="409"/>
      <c r="E317" s="409"/>
      <c r="F317" s="5"/>
      <c r="G317" s="409"/>
      <c r="H317" s="5"/>
      <c r="J317" s="5"/>
    </row>
    <row r="318" spans="1:10" x14ac:dyDescent="0.2">
      <c r="A318" s="409"/>
      <c r="B318" s="409"/>
      <c r="C318" s="409"/>
      <c r="D318" s="409"/>
      <c r="E318" s="409"/>
      <c r="F318" s="5"/>
      <c r="G318" s="409"/>
      <c r="H318" s="5"/>
      <c r="J318" s="5"/>
    </row>
    <row r="319" spans="1:10" x14ac:dyDescent="0.2">
      <c r="A319" s="409"/>
      <c r="B319" s="409"/>
      <c r="C319" s="409"/>
      <c r="D319" s="409"/>
      <c r="E319" s="409"/>
      <c r="F319" s="5"/>
      <c r="G319" s="409"/>
      <c r="H319" s="5"/>
      <c r="J319" s="5"/>
    </row>
    <row r="320" spans="1:10" x14ac:dyDescent="0.2">
      <c r="A320" s="409"/>
      <c r="B320" s="409"/>
      <c r="C320" s="409"/>
      <c r="D320" s="409"/>
      <c r="E320" s="409"/>
      <c r="F320" s="5"/>
      <c r="G320" s="409"/>
      <c r="H320" s="5"/>
      <c r="J320" s="5"/>
    </row>
    <row r="321" spans="1:10" x14ac:dyDescent="0.2">
      <c r="A321" s="409"/>
      <c r="B321" s="409"/>
      <c r="C321" s="409"/>
      <c r="D321" s="409"/>
      <c r="E321" s="409"/>
      <c r="F321" s="5"/>
      <c r="G321" s="409"/>
      <c r="H321" s="5"/>
      <c r="J321" s="5"/>
    </row>
    <row r="322" spans="1:10" x14ac:dyDescent="0.2">
      <c r="A322" s="409"/>
      <c r="B322" s="409"/>
      <c r="C322" s="409"/>
      <c r="D322" s="409"/>
      <c r="E322" s="409"/>
      <c r="F322" s="5"/>
      <c r="G322" s="409"/>
      <c r="H322" s="5"/>
      <c r="J322" s="5"/>
    </row>
    <row r="323" spans="1:10" x14ac:dyDescent="0.2">
      <c r="A323" s="409"/>
      <c r="B323" s="409"/>
      <c r="C323" s="409"/>
      <c r="D323" s="409"/>
      <c r="E323" s="409"/>
      <c r="F323" s="5"/>
      <c r="G323" s="409"/>
      <c r="H323" s="5"/>
      <c r="J323" s="5"/>
    </row>
  </sheetData>
  <mergeCells count="11">
    <mergeCell ref="C290:I290"/>
    <mergeCell ref="C286:I286"/>
    <mergeCell ref="C287:I287"/>
    <mergeCell ref="C288:I288"/>
    <mergeCell ref="A264:C265"/>
    <mergeCell ref="B277:C277"/>
    <mergeCell ref="J5:J6"/>
    <mergeCell ref="D3:H3"/>
    <mergeCell ref="H5:H6"/>
    <mergeCell ref="D5:D6"/>
    <mergeCell ref="F5:F6"/>
  </mergeCells>
  <phoneticPr fontId="7" type="noConversion"/>
  <pageMargins left="0.75" right="0.75" top="1" bottom="1" header="0.5" footer="0.5"/>
  <pageSetup scale="70" fitToHeight="0" orientation="portrait" r:id="rId1"/>
  <headerFooter alignWithMargins="0">
    <oddFooter>&amp;RPage &amp;P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L92"/>
  <sheetViews>
    <sheetView showGridLines="0" topLeftCell="A19" workbookViewId="0">
      <selection activeCell="F42" sqref="F42"/>
    </sheetView>
  </sheetViews>
  <sheetFormatPr defaultColWidth="8.85546875" defaultRowHeight="12.75" x14ac:dyDescent="0.2"/>
  <cols>
    <col min="1" max="1" width="8" style="2" customWidth="1"/>
    <col min="2" max="2" width="4.42578125" style="409" customWidth="1"/>
    <col min="3" max="3" width="33.42578125" style="409" customWidth="1"/>
    <col min="4" max="4" width="18.42578125" style="2" customWidth="1"/>
    <col min="5" max="5" width="2.140625" style="409" customWidth="1"/>
    <col min="6" max="6" width="19.42578125" style="409" customWidth="1"/>
    <col min="7" max="7" width="2.140625" style="409" customWidth="1"/>
    <col min="8" max="8" width="19.42578125" style="409" customWidth="1"/>
    <col min="9" max="9" width="2.140625" style="409" customWidth="1"/>
    <col min="10" max="10" width="19.42578125" style="409" customWidth="1"/>
    <col min="11" max="11" width="9.140625" style="409" customWidth="1"/>
    <col min="12" max="12" width="24" style="409" customWidth="1"/>
    <col min="13" max="16384" width="8.85546875" style="409"/>
  </cols>
  <sheetData>
    <row r="1" spans="1:12" ht="20.25" x14ac:dyDescent="0.3">
      <c r="A1" s="526" t="str">
        <f>'Staff Costs Worksheet'!A1</f>
        <v>Pleasant View Metro District</v>
      </c>
      <c r="H1" s="15"/>
    </row>
    <row r="2" spans="1:12" ht="15" x14ac:dyDescent="0.25">
      <c r="A2" s="279" t="str">
        <f>'General Fund Budget Summary'!A2</f>
        <v>2020 Budget</v>
      </c>
    </row>
    <row r="3" spans="1:12" ht="21.6" customHeight="1" x14ac:dyDescent="0.25">
      <c r="A3" s="3"/>
      <c r="D3" s="816" t="s">
        <v>448</v>
      </c>
      <c r="E3" s="816"/>
      <c r="F3" s="816"/>
      <c r="G3" s="816"/>
      <c r="H3" s="816"/>
    </row>
    <row r="4" spans="1:12" ht="8.4499999999999993" customHeight="1" thickBot="1" x14ac:dyDescent="0.3">
      <c r="A4" s="3"/>
      <c r="D4" s="525"/>
      <c r="E4" s="525"/>
      <c r="F4" s="525"/>
      <c r="G4" s="525"/>
      <c r="H4" s="525"/>
      <c r="J4" s="525"/>
    </row>
    <row r="5" spans="1:12" x14ac:dyDescent="0.2">
      <c r="A5" s="53"/>
      <c r="B5" s="395"/>
      <c r="D5" s="819" t="s">
        <v>541</v>
      </c>
      <c r="F5" s="821" t="s">
        <v>542</v>
      </c>
      <c r="H5" s="817" t="s">
        <v>487</v>
      </c>
      <c r="J5" s="814" t="s">
        <v>543</v>
      </c>
    </row>
    <row r="6" spans="1:12" ht="13.5" thickBot="1" x14ac:dyDescent="0.25">
      <c r="A6" s="203"/>
      <c r="D6" s="820"/>
      <c r="F6" s="822"/>
      <c r="H6" s="818"/>
      <c r="J6" s="815"/>
    </row>
    <row r="7" spans="1:12" s="15" customFormat="1" ht="8.1" customHeight="1" x14ac:dyDescent="0.2">
      <c r="A7" s="542"/>
      <c r="C7" s="270"/>
      <c r="D7" s="522"/>
      <c r="F7" s="522"/>
      <c r="H7" s="507"/>
      <c r="J7" s="507"/>
    </row>
    <row r="8" spans="1:12" s="15" customFormat="1" ht="15.75" x14ac:dyDescent="0.25">
      <c r="A8" s="55" t="s">
        <v>255</v>
      </c>
      <c r="C8" s="270"/>
      <c r="D8" s="511"/>
      <c r="F8" s="511"/>
      <c r="H8" s="508"/>
      <c r="J8" s="508"/>
    </row>
    <row r="9" spans="1:12" s="270" customFormat="1" x14ac:dyDescent="0.2">
      <c r="A9" s="274"/>
      <c r="B9" s="270" t="s">
        <v>449</v>
      </c>
      <c r="D9" s="527">
        <v>19000</v>
      </c>
      <c r="F9" s="527">
        <f>14567.92*1.538461538</f>
        <v>22412.184608660958</v>
      </c>
      <c r="H9" s="527">
        <v>19000</v>
      </c>
      <c r="J9" s="527">
        <v>22422.6</v>
      </c>
    </row>
    <row r="10" spans="1:12" s="270" customFormat="1" x14ac:dyDescent="0.2">
      <c r="A10" s="274"/>
      <c r="B10" s="270" t="s">
        <v>488</v>
      </c>
      <c r="D10" s="527"/>
      <c r="F10" s="527">
        <v>621.83000000000004</v>
      </c>
      <c r="H10" s="527"/>
      <c r="J10" s="527">
        <v>440.24</v>
      </c>
    </row>
    <row r="11" spans="1:12" s="270" customFormat="1" x14ac:dyDescent="0.2">
      <c r="A11" s="274"/>
      <c r="B11" s="270" t="s">
        <v>285</v>
      </c>
      <c r="D11" s="527"/>
      <c r="F11" s="527"/>
      <c r="H11" s="527"/>
      <c r="J11" s="527"/>
      <c r="L11" s="713"/>
    </row>
    <row r="12" spans="1:12" s="270" customFormat="1" x14ac:dyDescent="0.2">
      <c r="A12" s="274"/>
      <c r="D12" s="527"/>
      <c r="F12" s="527"/>
      <c r="H12" s="527"/>
      <c r="J12" s="527"/>
    </row>
    <row r="13" spans="1:12" s="270" customFormat="1" ht="13.5" thickBot="1" x14ac:dyDescent="0.25">
      <c r="A13" s="274"/>
      <c r="D13" s="527"/>
      <c r="F13" s="527"/>
      <c r="H13" s="527"/>
      <c r="J13" s="527"/>
    </row>
    <row r="14" spans="1:12" s="15" customFormat="1" ht="16.5" thickBot="1" x14ac:dyDescent="0.3">
      <c r="A14" s="59" t="s">
        <v>288</v>
      </c>
      <c r="B14" s="60"/>
      <c r="C14" s="60"/>
      <c r="D14" s="510">
        <f>SUM(D11,D10,D9)</f>
        <v>19000</v>
      </c>
      <c r="E14" s="524"/>
      <c r="F14" s="510">
        <f>SUM(F11,F10,F9)</f>
        <v>23034.01460866096</v>
      </c>
      <c r="G14" s="524"/>
      <c r="H14" s="510">
        <f>SUM(H11,H10,H9)</f>
        <v>19000</v>
      </c>
      <c r="I14" s="524"/>
      <c r="J14" s="510">
        <f>SUM(J11,J10,J9)</f>
        <v>22862.84</v>
      </c>
      <c r="K14" s="364"/>
    </row>
    <row r="15" spans="1:12" s="15" customFormat="1" x14ac:dyDescent="0.2">
      <c r="A15" s="542"/>
      <c r="D15" s="511"/>
      <c r="F15" s="511"/>
      <c r="H15" s="511"/>
      <c r="J15" s="511"/>
    </row>
    <row r="16" spans="1:12" s="15" customFormat="1" ht="15.75" x14ac:dyDescent="0.25">
      <c r="A16" s="55" t="s">
        <v>450</v>
      </c>
      <c r="D16" s="511"/>
      <c r="F16" s="511"/>
      <c r="H16" s="511"/>
      <c r="J16" s="511"/>
    </row>
    <row r="17" spans="1:10" ht="5.0999999999999996" customHeight="1" x14ac:dyDescent="0.2">
      <c r="B17" s="395"/>
      <c r="D17" s="512"/>
      <c r="F17" s="512"/>
      <c r="H17" s="512"/>
      <c r="J17" s="512"/>
    </row>
    <row r="18" spans="1:10" ht="12.75" customHeight="1" x14ac:dyDescent="0.2">
      <c r="A18" s="4"/>
      <c r="B18" s="395" t="s">
        <v>421</v>
      </c>
      <c r="D18" s="513"/>
      <c r="F18" s="513"/>
      <c r="H18" s="513"/>
      <c r="J18" s="513"/>
    </row>
    <row r="19" spans="1:10" ht="12.75" customHeight="1" x14ac:dyDescent="0.2">
      <c r="B19" s="395"/>
      <c r="C19" s="196" t="s">
        <v>424</v>
      </c>
      <c r="D19" s="513">
        <v>0</v>
      </c>
      <c r="F19" s="513">
        <v>94527.32</v>
      </c>
      <c r="H19" s="513">
        <v>0</v>
      </c>
      <c r="J19" s="513">
        <v>0</v>
      </c>
    </row>
    <row r="20" spans="1:10" x14ac:dyDescent="0.2">
      <c r="B20" s="395" t="s">
        <v>247</v>
      </c>
      <c r="D20" s="523">
        <f>SUM(D19)</f>
        <v>0</v>
      </c>
      <c r="F20" s="523">
        <f>SUM(F19)</f>
        <v>94527.32</v>
      </c>
      <c r="H20" s="514">
        <f>SUM(H19)</f>
        <v>0</v>
      </c>
      <c r="J20" s="514">
        <f>SUM(J19)</f>
        <v>0</v>
      </c>
    </row>
    <row r="21" spans="1:10" x14ac:dyDescent="0.2">
      <c r="C21" s="395"/>
      <c r="D21" s="513"/>
      <c r="F21" s="513"/>
      <c r="H21" s="513"/>
      <c r="J21" s="513"/>
    </row>
    <row r="22" spans="1:10" x14ac:dyDescent="0.2">
      <c r="B22" s="196"/>
      <c r="C22" s="196"/>
      <c r="D22" s="513"/>
      <c r="F22" s="513"/>
      <c r="H22" s="513"/>
      <c r="J22" s="513"/>
    </row>
    <row r="23" spans="1:10" ht="13.5" thickBot="1" x14ac:dyDescent="0.25">
      <c r="D23" s="513"/>
      <c r="F23" s="513"/>
      <c r="H23" s="513"/>
      <c r="J23" s="513"/>
    </row>
    <row r="24" spans="1:10" s="21" customFormat="1" ht="15.75" x14ac:dyDescent="0.25">
      <c r="A24" s="22" t="s">
        <v>429</v>
      </c>
      <c r="B24" s="23"/>
      <c r="C24" s="23"/>
      <c r="D24" s="516">
        <f>D20</f>
        <v>0</v>
      </c>
      <c r="E24" s="23"/>
      <c r="F24" s="516">
        <f>F20</f>
        <v>94527.32</v>
      </c>
      <c r="G24" s="23"/>
      <c r="H24" s="516">
        <f>H20</f>
        <v>0</v>
      </c>
      <c r="I24" s="23"/>
      <c r="J24" s="516">
        <f>J20</f>
        <v>0</v>
      </c>
    </row>
    <row r="25" spans="1:10" s="21" customFormat="1" ht="15.75" x14ac:dyDescent="0.25">
      <c r="A25" s="22"/>
      <c r="B25" s="23"/>
      <c r="C25" s="23"/>
      <c r="D25" s="517"/>
      <c r="E25" s="23"/>
      <c r="F25" s="517"/>
      <c r="G25" s="23"/>
      <c r="H25" s="517"/>
      <c r="I25" s="23"/>
      <c r="J25" s="517"/>
    </row>
    <row r="26" spans="1:10" s="21" customFormat="1" ht="15.75" x14ac:dyDescent="0.25">
      <c r="A26" s="279" t="s">
        <v>430</v>
      </c>
      <c r="B26" s="19"/>
      <c r="C26" s="19"/>
      <c r="D26" s="517">
        <f>D14-D24</f>
        <v>19000</v>
      </c>
      <c r="E26" s="23"/>
      <c r="F26" s="517">
        <f>F14-F24</f>
        <v>-71493.305391339047</v>
      </c>
      <c r="G26" s="23"/>
      <c r="H26" s="517">
        <f>H14-H24</f>
        <v>19000</v>
      </c>
      <c r="I26" s="23"/>
      <c r="J26" s="517">
        <f>J14-J24</f>
        <v>22862.84</v>
      </c>
    </row>
    <row r="27" spans="1:10" s="21" customFormat="1" ht="15.75" x14ac:dyDescent="0.25">
      <c r="A27" s="506"/>
      <c r="B27" s="23"/>
      <c r="C27" s="23"/>
      <c r="D27" s="517"/>
      <c r="E27" s="23"/>
      <c r="F27" s="517"/>
      <c r="G27" s="23"/>
      <c r="H27" s="517"/>
      <c r="I27" s="23"/>
      <c r="J27" s="517"/>
    </row>
    <row r="28" spans="1:10" s="767" customFormat="1" ht="15.75" x14ac:dyDescent="0.25">
      <c r="A28" s="764" t="s">
        <v>431</v>
      </c>
      <c r="B28" s="765"/>
      <c r="C28" s="766"/>
      <c r="D28" s="708"/>
      <c r="E28" s="766"/>
      <c r="F28" s="708"/>
      <c r="G28" s="766"/>
      <c r="H28" s="708"/>
      <c r="I28" s="766"/>
      <c r="J28" s="708"/>
    </row>
    <row r="29" spans="1:10" s="767" customFormat="1" ht="15.75" x14ac:dyDescent="0.25">
      <c r="A29" s="768"/>
      <c r="B29" s="768" t="s">
        <v>451</v>
      </c>
      <c r="C29" s="766"/>
      <c r="D29" s="708">
        <v>-27000</v>
      </c>
      <c r="E29" s="766"/>
      <c r="F29" s="708">
        <v>0</v>
      </c>
      <c r="G29" s="766"/>
      <c r="H29" s="708">
        <v>-50000</v>
      </c>
      <c r="I29" s="766"/>
      <c r="J29" s="708"/>
    </row>
    <row r="30" spans="1:10" s="767" customFormat="1" ht="15.75" x14ac:dyDescent="0.25">
      <c r="A30" s="768"/>
      <c r="B30" s="768" t="s">
        <v>452</v>
      </c>
      <c r="C30" s="766"/>
      <c r="D30" s="708">
        <v>9000</v>
      </c>
      <c r="E30" s="766"/>
      <c r="F30" s="708">
        <v>94527.32</v>
      </c>
      <c r="G30" s="766"/>
      <c r="H30" s="708"/>
      <c r="I30" s="766"/>
      <c r="J30" s="708"/>
    </row>
    <row r="31" spans="1:10" s="767" customFormat="1" ht="15.75" x14ac:dyDescent="0.25">
      <c r="A31" s="764"/>
      <c r="B31" s="768" t="s">
        <v>434</v>
      </c>
      <c r="C31" s="766"/>
      <c r="D31" s="708"/>
      <c r="E31" s="766"/>
      <c r="F31" s="708"/>
      <c r="G31" s="766"/>
      <c r="H31" s="708"/>
      <c r="I31" s="766"/>
      <c r="J31" s="708"/>
    </row>
    <row r="32" spans="1:10" s="767" customFormat="1" ht="15.75" x14ac:dyDescent="0.25">
      <c r="A32" s="764"/>
      <c r="B32" s="768" t="s">
        <v>435</v>
      </c>
      <c r="C32" s="766"/>
      <c r="D32" s="708"/>
      <c r="E32" s="766"/>
      <c r="F32" s="708"/>
      <c r="G32" s="766"/>
      <c r="H32" s="708"/>
      <c r="I32" s="766"/>
      <c r="J32" s="708"/>
    </row>
    <row r="33" spans="1:10" s="767" customFormat="1" ht="15.75" x14ac:dyDescent="0.25">
      <c r="A33" s="769" t="s">
        <v>436</v>
      </c>
      <c r="B33" s="769"/>
      <c r="C33" s="766"/>
      <c r="D33" s="770">
        <f>SUM(D29:D32)</f>
        <v>-18000</v>
      </c>
      <c r="E33" s="766"/>
      <c r="F33" s="770">
        <f>SUM(F29:F32)</f>
        <v>94527.32</v>
      </c>
      <c r="G33" s="766"/>
      <c r="H33" s="770">
        <f>SUM(H29:H32)</f>
        <v>-50000</v>
      </c>
      <c r="I33" s="766"/>
      <c r="J33" s="770">
        <f>SUM(J29:J32)</f>
        <v>0</v>
      </c>
    </row>
    <row r="34" spans="1:10" s="21" customFormat="1" ht="15.75" x14ac:dyDescent="0.25">
      <c r="A34" s="506"/>
      <c r="B34" s="23"/>
      <c r="C34" s="23"/>
      <c r="D34" s="517"/>
      <c r="E34" s="23"/>
      <c r="F34" s="517"/>
      <c r="G34" s="23"/>
      <c r="H34" s="517"/>
      <c r="I34" s="23"/>
      <c r="J34" s="517"/>
    </row>
    <row r="35" spans="1:10" s="21" customFormat="1" ht="15.75" x14ac:dyDescent="0.25">
      <c r="A35" s="506"/>
      <c r="B35" s="23"/>
      <c r="C35" s="23"/>
      <c r="D35" s="517"/>
      <c r="E35" s="23"/>
      <c r="F35" s="517"/>
      <c r="G35" s="23"/>
      <c r="H35" s="517"/>
      <c r="I35" s="23"/>
      <c r="J35" s="517"/>
    </row>
    <row r="36" spans="1:10" s="21" customFormat="1" ht="19.350000000000001" customHeight="1" x14ac:dyDescent="0.25">
      <c r="A36" s="826" t="s">
        <v>437</v>
      </c>
      <c r="B36" s="826"/>
      <c r="C36" s="827"/>
      <c r="D36" s="519">
        <f>D26+D33</f>
        <v>1000</v>
      </c>
      <c r="E36" s="23"/>
      <c r="F36" s="519">
        <f>F26+F33</f>
        <v>23034.01460866096</v>
      </c>
      <c r="G36" s="23"/>
      <c r="H36" s="519">
        <f>H26+H33</f>
        <v>-31000</v>
      </c>
      <c r="I36" s="23"/>
      <c r="J36" s="519">
        <f>J26+J33</f>
        <v>22862.84</v>
      </c>
    </row>
    <row r="37" spans="1:10" s="21" customFormat="1" ht="19.350000000000001" customHeight="1" x14ac:dyDescent="0.25">
      <c r="A37" s="826"/>
      <c r="B37" s="826"/>
      <c r="C37" s="827"/>
      <c r="D37" s="517"/>
      <c r="E37" s="23"/>
      <c r="F37" s="517"/>
      <c r="G37" s="23"/>
      <c r="H37" s="517"/>
      <c r="I37" s="23"/>
      <c r="J37" s="517"/>
    </row>
    <row r="38" spans="1:10" s="21" customFormat="1" ht="15.75" x14ac:dyDescent="0.25">
      <c r="A38" s="506"/>
      <c r="B38" s="23"/>
      <c r="C38" s="23"/>
      <c r="D38" s="517"/>
      <c r="E38" s="23"/>
      <c r="F38" s="517"/>
      <c r="G38" s="23"/>
      <c r="H38" s="517"/>
      <c r="I38" s="23"/>
      <c r="J38" s="517"/>
    </row>
    <row r="39" spans="1:10" s="21" customFormat="1" ht="15.75" x14ac:dyDescent="0.25">
      <c r="A39" s="54" t="s">
        <v>438</v>
      </c>
      <c r="B39" s="23"/>
      <c r="C39" s="23"/>
      <c r="D39" s="520">
        <f>F41</f>
        <v>61643.064608660934</v>
      </c>
      <c r="E39" s="23"/>
      <c r="F39" s="520">
        <f>J41</f>
        <v>133136.37</v>
      </c>
      <c r="G39" s="23"/>
      <c r="H39" s="520">
        <v>79020.600000000006</v>
      </c>
      <c r="I39" s="23"/>
      <c r="J39" s="520">
        <v>110273.53</v>
      </c>
    </row>
    <row r="40" spans="1:10" s="21" customFormat="1" ht="15.75" x14ac:dyDescent="0.25">
      <c r="A40" s="54"/>
      <c r="B40" s="23"/>
      <c r="C40" s="23"/>
      <c r="D40" s="517"/>
      <c r="E40" s="23"/>
      <c r="F40" s="517"/>
      <c r="G40" s="23"/>
      <c r="H40" s="517"/>
      <c r="I40" s="23"/>
      <c r="J40" s="517"/>
    </row>
    <row r="41" spans="1:10" s="21" customFormat="1" ht="15.75" x14ac:dyDescent="0.25">
      <c r="A41" s="54" t="s">
        <v>439</v>
      </c>
      <c r="B41" s="23"/>
      <c r="C41" s="23"/>
      <c r="D41" s="520">
        <f>D39+D36-D30</f>
        <v>53643.064608660934</v>
      </c>
      <c r="E41" s="23"/>
      <c r="F41" s="520">
        <f>F39+F36-F30</f>
        <v>61643.064608660934</v>
      </c>
      <c r="G41" s="23"/>
      <c r="H41" s="520">
        <v>48020.6</v>
      </c>
      <c r="I41" s="23"/>
      <c r="J41" s="520">
        <f>J39+J36-J30</f>
        <v>133136.37</v>
      </c>
    </row>
    <row r="42" spans="1:10" s="21" customFormat="1" ht="15.75" x14ac:dyDescent="0.25">
      <c r="A42" s="54"/>
      <c r="B42" s="23"/>
      <c r="C42" s="23"/>
      <c r="D42" s="517"/>
      <c r="E42" s="23"/>
      <c r="F42" s="517"/>
      <c r="G42" s="23"/>
      <c r="H42" s="517"/>
      <c r="I42" s="23"/>
      <c r="J42" s="517"/>
    </row>
    <row r="43" spans="1:10" s="21" customFormat="1" ht="15.75" x14ac:dyDescent="0.25">
      <c r="A43" s="279" t="s">
        <v>440</v>
      </c>
      <c r="B43" s="17"/>
      <c r="C43" s="23"/>
      <c r="D43" s="517"/>
      <c r="E43" s="23"/>
      <c r="F43" s="517"/>
      <c r="G43" s="23"/>
      <c r="H43" s="517"/>
      <c r="I43" s="23"/>
      <c r="J43" s="517"/>
    </row>
    <row r="44" spans="1:10" s="21" customFormat="1" ht="15.75" x14ac:dyDescent="0.25">
      <c r="A44" s="280"/>
      <c r="B44" s="17" t="s">
        <v>444</v>
      </c>
      <c r="C44" s="23"/>
      <c r="D44" s="517">
        <f>D41-D45</f>
        <v>53643.064608660934</v>
      </c>
      <c r="E44" s="23"/>
      <c r="F44" s="517">
        <f>F41-F45</f>
        <v>58334.608408660933</v>
      </c>
      <c r="G44" s="23"/>
      <c r="H44" s="517">
        <f>H41-H45</f>
        <v>48020.6</v>
      </c>
      <c r="I44" s="23"/>
      <c r="J44" s="517">
        <f>J41-J45</f>
        <v>133136.37</v>
      </c>
    </row>
    <row r="45" spans="1:10" s="21" customFormat="1" ht="15.75" x14ac:dyDescent="0.25">
      <c r="A45" s="54"/>
      <c r="B45" s="17" t="s">
        <v>445</v>
      </c>
      <c r="C45" s="23"/>
      <c r="D45" s="517">
        <f>D24*0.035</f>
        <v>0</v>
      </c>
      <c r="E45" s="23"/>
      <c r="F45" s="517">
        <f>F24*0.035</f>
        <v>3308.4562000000005</v>
      </c>
      <c r="G45" s="23"/>
      <c r="H45" s="517">
        <v>0</v>
      </c>
      <c r="I45" s="23"/>
      <c r="J45" s="517">
        <v>0</v>
      </c>
    </row>
    <row r="46" spans="1:10" s="21" customFormat="1" ht="15.75" x14ac:dyDescent="0.25">
      <c r="A46" s="54"/>
      <c r="B46" s="828" t="s">
        <v>446</v>
      </c>
      <c r="C46" s="829"/>
      <c r="D46" s="517"/>
      <c r="E46" s="23"/>
      <c r="F46" s="517"/>
      <c r="G46" s="23"/>
      <c r="H46" s="517"/>
      <c r="I46" s="23"/>
      <c r="J46" s="517"/>
    </row>
    <row r="47" spans="1:10" s="21" customFormat="1" ht="15.75" x14ac:dyDescent="0.25">
      <c r="A47" s="279" t="s">
        <v>447</v>
      </c>
      <c r="B47" s="23"/>
      <c r="C47" s="23"/>
      <c r="D47" s="518">
        <f>SUM(D44:D46)</f>
        <v>53643.064608660934</v>
      </c>
      <c r="E47" s="23"/>
      <c r="F47" s="518">
        <f>SUM(F44:F46)</f>
        <v>61643.064608660934</v>
      </c>
      <c r="G47" s="23"/>
      <c r="H47" s="518">
        <f>SUM(H44:H46)</f>
        <v>48020.6</v>
      </c>
      <c r="I47" s="23"/>
      <c r="J47" s="518">
        <f>SUM(J44:J46)</f>
        <v>133136.37</v>
      </c>
    </row>
    <row r="48" spans="1:10" s="21" customFormat="1" ht="15.75" x14ac:dyDescent="0.25">
      <c r="A48" s="54"/>
      <c r="B48" s="23"/>
      <c r="C48" s="23"/>
      <c r="D48" s="517"/>
      <c r="E48" s="23"/>
      <c r="F48" s="517"/>
      <c r="G48" s="23"/>
      <c r="H48" s="517"/>
      <c r="I48" s="23"/>
      <c r="J48" s="517"/>
    </row>
    <row r="49" spans="1:10" s="21" customFormat="1" ht="15.75" x14ac:dyDescent="0.25">
      <c r="A49" s="506"/>
      <c r="B49" s="23"/>
      <c r="C49" s="23"/>
      <c r="D49" s="517"/>
      <c r="E49" s="23"/>
      <c r="F49" s="517"/>
      <c r="G49" s="23"/>
      <c r="H49" s="517"/>
      <c r="I49" s="23"/>
      <c r="J49" s="517"/>
    </row>
    <row r="50" spans="1:10" s="21" customFormat="1" ht="15.75" x14ac:dyDescent="0.25">
      <c r="A50" s="506"/>
      <c r="B50" s="23"/>
      <c r="C50" s="23"/>
      <c r="D50" s="517"/>
      <c r="E50" s="23"/>
      <c r="F50" s="517"/>
      <c r="G50" s="23"/>
      <c r="H50" s="517"/>
      <c r="I50" s="23"/>
      <c r="J50" s="517"/>
    </row>
    <row r="51" spans="1:10" s="21" customFormat="1" ht="15.75" x14ac:dyDescent="0.25">
      <c r="A51" s="506"/>
      <c r="B51" s="23"/>
      <c r="C51" s="23"/>
      <c r="D51" s="517"/>
      <c r="E51" s="23"/>
      <c r="F51" s="517"/>
      <c r="G51" s="23"/>
      <c r="H51" s="517"/>
      <c r="I51" s="23"/>
      <c r="J51" s="517"/>
    </row>
    <row r="52" spans="1:10" ht="16.5" thickBot="1" x14ac:dyDescent="0.3">
      <c r="A52" s="506"/>
      <c r="D52" s="521"/>
      <c r="F52" s="521"/>
      <c r="H52" s="521"/>
      <c r="J52" s="521"/>
    </row>
    <row r="53" spans="1:10" x14ac:dyDescent="0.2">
      <c r="F53" s="5"/>
      <c r="H53" s="5"/>
      <c r="J53" s="5"/>
    </row>
    <row r="54" spans="1:10" x14ac:dyDescent="0.2">
      <c r="F54" s="5"/>
      <c r="H54" s="5"/>
      <c r="J54" s="5"/>
    </row>
    <row r="55" spans="1:10" ht="14.25" x14ac:dyDescent="0.2">
      <c r="B55" s="9"/>
      <c r="C55" s="824"/>
      <c r="D55" s="824"/>
      <c r="E55" s="824"/>
      <c r="F55" s="824"/>
      <c r="G55" s="824"/>
      <c r="H55" s="824"/>
      <c r="I55" s="824"/>
    </row>
    <row r="56" spans="1:10" ht="14.25" x14ac:dyDescent="0.2">
      <c r="B56" s="9"/>
      <c r="C56" s="824"/>
      <c r="D56" s="824"/>
      <c r="E56" s="824"/>
      <c r="F56" s="824"/>
      <c r="G56" s="824"/>
      <c r="H56" s="824"/>
      <c r="I56" s="824"/>
    </row>
    <row r="57" spans="1:10" ht="27" customHeight="1" x14ac:dyDescent="0.2">
      <c r="B57" s="26"/>
      <c r="C57" s="825"/>
      <c r="D57" s="825"/>
      <c r="E57" s="825"/>
      <c r="F57" s="825"/>
      <c r="G57" s="825"/>
      <c r="H57" s="825"/>
      <c r="I57" s="825"/>
    </row>
    <row r="58" spans="1:10" x14ac:dyDescent="0.2">
      <c r="F58" s="5"/>
      <c r="H58" s="5"/>
      <c r="J58" s="5"/>
    </row>
    <row r="59" spans="1:10" ht="26.25" customHeight="1" x14ac:dyDescent="0.2">
      <c r="A59" s="540"/>
      <c r="B59" s="25"/>
      <c r="C59" s="823"/>
      <c r="D59" s="823"/>
      <c r="E59" s="823"/>
      <c r="F59" s="823"/>
      <c r="G59" s="823"/>
      <c r="H59" s="823"/>
      <c r="I59" s="823"/>
    </row>
    <row r="60" spans="1:10" x14ac:dyDescent="0.2">
      <c r="F60" s="5"/>
      <c r="H60" s="5"/>
      <c r="J60" s="5"/>
    </row>
    <row r="61" spans="1:10" x14ac:dyDescent="0.2">
      <c r="A61" s="409"/>
      <c r="D61" s="409"/>
      <c r="F61" s="5"/>
      <c r="H61" s="5"/>
      <c r="J61" s="5"/>
    </row>
    <row r="62" spans="1:10" ht="24.75" customHeight="1" x14ac:dyDescent="0.2">
      <c r="A62" s="409"/>
      <c r="D62" s="409"/>
      <c r="F62" s="5"/>
      <c r="H62" s="5"/>
      <c r="J62" s="5"/>
    </row>
    <row r="63" spans="1:10" x14ac:dyDescent="0.2">
      <c r="A63" s="409"/>
      <c r="D63" s="409"/>
      <c r="F63" s="5"/>
      <c r="H63" s="5"/>
      <c r="J63" s="5"/>
    </row>
    <row r="64" spans="1:10" x14ac:dyDescent="0.2">
      <c r="A64" s="409"/>
      <c r="D64" s="409"/>
      <c r="F64" s="5"/>
      <c r="H64" s="5"/>
      <c r="J64" s="5"/>
    </row>
    <row r="65" spans="1:10" x14ac:dyDescent="0.2">
      <c r="A65" s="409"/>
      <c r="D65" s="409"/>
      <c r="F65" s="5"/>
      <c r="H65" s="5"/>
      <c r="J65" s="5"/>
    </row>
    <row r="66" spans="1:10" x14ac:dyDescent="0.2">
      <c r="A66" s="409"/>
      <c r="D66" s="409"/>
      <c r="F66" s="5"/>
      <c r="H66" s="5"/>
      <c r="J66" s="5"/>
    </row>
    <row r="67" spans="1:10" x14ac:dyDescent="0.2">
      <c r="A67" s="409"/>
      <c r="D67" s="409"/>
      <c r="F67" s="5"/>
      <c r="H67" s="5"/>
      <c r="J67" s="5"/>
    </row>
    <row r="68" spans="1:10" x14ac:dyDescent="0.2">
      <c r="A68" s="409"/>
      <c r="D68" s="409"/>
      <c r="F68" s="5"/>
      <c r="H68" s="5"/>
      <c r="J68" s="5"/>
    </row>
    <row r="69" spans="1:10" x14ac:dyDescent="0.2">
      <c r="A69" s="409"/>
      <c r="D69" s="409"/>
      <c r="F69" s="5"/>
      <c r="H69" s="5"/>
      <c r="J69" s="5"/>
    </row>
    <row r="70" spans="1:10" x14ac:dyDescent="0.2">
      <c r="A70" s="409"/>
      <c r="D70" s="409"/>
      <c r="F70" s="5"/>
      <c r="H70" s="5"/>
      <c r="J70" s="5"/>
    </row>
    <row r="71" spans="1:10" x14ac:dyDescent="0.2">
      <c r="A71" s="409"/>
      <c r="D71" s="409"/>
      <c r="F71" s="5"/>
      <c r="H71" s="5"/>
      <c r="J71" s="5"/>
    </row>
    <row r="72" spans="1:10" x14ac:dyDescent="0.2">
      <c r="A72" s="409"/>
      <c r="D72" s="409"/>
      <c r="F72" s="5"/>
      <c r="H72" s="5"/>
      <c r="J72" s="5"/>
    </row>
    <row r="73" spans="1:10" x14ac:dyDescent="0.2">
      <c r="A73" s="409"/>
      <c r="D73" s="409"/>
      <c r="F73" s="5"/>
      <c r="H73" s="5"/>
      <c r="J73" s="5"/>
    </row>
    <row r="74" spans="1:10" x14ac:dyDescent="0.2">
      <c r="A74" s="409"/>
      <c r="D74" s="409"/>
      <c r="F74" s="5"/>
      <c r="H74" s="5"/>
      <c r="J74" s="5"/>
    </row>
    <row r="75" spans="1:10" x14ac:dyDescent="0.2">
      <c r="A75" s="409"/>
      <c r="D75" s="409"/>
      <c r="F75" s="5"/>
      <c r="H75" s="5"/>
      <c r="J75" s="5"/>
    </row>
    <row r="76" spans="1:10" x14ac:dyDescent="0.2">
      <c r="A76" s="409"/>
      <c r="D76" s="409"/>
      <c r="F76" s="5"/>
      <c r="H76" s="5"/>
      <c r="J76" s="5"/>
    </row>
    <row r="77" spans="1:10" x14ac:dyDescent="0.2">
      <c r="A77" s="409"/>
      <c r="D77" s="409"/>
      <c r="F77" s="5"/>
      <c r="H77" s="5"/>
      <c r="J77" s="5"/>
    </row>
    <row r="78" spans="1:10" x14ac:dyDescent="0.2">
      <c r="A78" s="409"/>
      <c r="D78" s="409"/>
      <c r="F78" s="5"/>
      <c r="H78" s="5"/>
      <c r="J78" s="5"/>
    </row>
    <row r="79" spans="1:10" x14ac:dyDescent="0.2">
      <c r="A79" s="409"/>
      <c r="D79" s="409"/>
      <c r="F79" s="5"/>
      <c r="H79" s="5"/>
      <c r="J79" s="5"/>
    </row>
    <row r="80" spans="1:10" x14ac:dyDescent="0.2">
      <c r="A80" s="409"/>
      <c r="D80" s="409"/>
      <c r="F80" s="5"/>
      <c r="H80" s="5"/>
      <c r="J80" s="5"/>
    </row>
    <row r="81" spans="1:10" x14ac:dyDescent="0.2">
      <c r="A81" s="409"/>
      <c r="D81" s="409"/>
      <c r="F81" s="5"/>
      <c r="H81" s="5"/>
      <c r="J81" s="5"/>
    </row>
    <row r="82" spans="1:10" x14ac:dyDescent="0.2">
      <c r="A82" s="409"/>
      <c r="D82" s="409"/>
      <c r="F82" s="5"/>
      <c r="H82" s="5"/>
      <c r="J82" s="5"/>
    </row>
    <row r="83" spans="1:10" x14ac:dyDescent="0.2">
      <c r="A83" s="409"/>
      <c r="D83" s="409"/>
      <c r="F83" s="5"/>
      <c r="H83" s="5"/>
      <c r="J83" s="5"/>
    </row>
    <row r="84" spans="1:10" x14ac:dyDescent="0.2">
      <c r="A84" s="409"/>
      <c r="D84" s="409"/>
      <c r="F84" s="5"/>
      <c r="H84" s="5"/>
      <c r="J84" s="5"/>
    </row>
    <row r="85" spans="1:10" x14ac:dyDescent="0.2">
      <c r="A85" s="409"/>
      <c r="D85" s="409"/>
      <c r="F85" s="5"/>
      <c r="H85" s="5"/>
      <c r="J85" s="5"/>
    </row>
    <row r="86" spans="1:10" x14ac:dyDescent="0.2">
      <c r="A86" s="409"/>
      <c r="D86" s="409"/>
      <c r="F86" s="5"/>
      <c r="H86" s="5"/>
      <c r="J86" s="5"/>
    </row>
    <row r="87" spans="1:10" x14ac:dyDescent="0.2">
      <c r="A87" s="409"/>
      <c r="D87" s="409"/>
      <c r="F87" s="5"/>
      <c r="H87" s="5"/>
      <c r="J87" s="5"/>
    </row>
    <row r="88" spans="1:10" x14ac:dyDescent="0.2">
      <c r="A88" s="409"/>
      <c r="D88" s="409"/>
      <c r="F88" s="5"/>
      <c r="H88" s="5"/>
      <c r="J88" s="5"/>
    </row>
    <row r="89" spans="1:10" x14ac:dyDescent="0.2">
      <c r="A89" s="409"/>
      <c r="D89" s="409"/>
      <c r="F89" s="5"/>
      <c r="H89" s="5"/>
      <c r="J89" s="5"/>
    </row>
    <row r="90" spans="1:10" x14ac:dyDescent="0.2">
      <c r="A90" s="409"/>
      <c r="D90" s="409"/>
      <c r="F90" s="5"/>
      <c r="H90" s="5"/>
      <c r="J90" s="5"/>
    </row>
    <row r="91" spans="1:10" x14ac:dyDescent="0.2">
      <c r="A91" s="409"/>
      <c r="D91" s="409"/>
      <c r="F91" s="5"/>
      <c r="H91" s="5"/>
      <c r="J91" s="5"/>
    </row>
    <row r="92" spans="1:10" x14ac:dyDescent="0.2">
      <c r="A92" s="409"/>
      <c r="D92" s="409"/>
      <c r="F92" s="5"/>
      <c r="H92" s="5"/>
      <c r="J92" s="5"/>
    </row>
  </sheetData>
  <mergeCells count="11">
    <mergeCell ref="J5:J6"/>
    <mergeCell ref="C55:I55"/>
    <mergeCell ref="C56:I56"/>
    <mergeCell ref="C57:I57"/>
    <mergeCell ref="C59:I59"/>
    <mergeCell ref="B46:C46"/>
    <mergeCell ref="D3:H3"/>
    <mergeCell ref="D5:D6"/>
    <mergeCell ref="F5:F6"/>
    <mergeCell ref="H5:H6"/>
    <mergeCell ref="A36:C37"/>
  </mergeCells>
  <pageMargins left="0.7" right="0.7" top="0.75" bottom="0.75" header="0.3" footer="0.3"/>
  <pageSetup scale="7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L97"/>
  <sheetViews>
    <sheetView showGridLines="0" topLeftCell="A28" workbookViewId="0">
      <selection activeCell="D9" sqref="D9"/>
    </sheetView>
  </sheetViews>
  <sheetFormatPr defaultColWidth="8.85546875" defaultRowHeight="12.75" x14ac:dyDescent="0.2"/>
  <cols>
    <col min="1" max="1" width="8" style="2" customWidth="1"/>
    <col min="2" max="2" width="4.42578125" style="409" customWidth="1"/>
    <col min="3" max="3" width="33.42578125" style="409" customWidth="1"/>
    <col min="4" max="4" width="18.42578125" style="2" customWidth="1"/>
    <col min="5" max="5" width="2.140625" style="409" customWidth="1"/>
    <col min="6" max="6" width="19.42578125" style="409" customWidth="1"/>
    <col min="7" max="7" width="2.140625" style="409" customWidth="1"/>
    <col min="8" max="8" width="19.42578125" style="409" customWidth="1"/>
    <col min="9" max="9" width="2.140625" style="409" customWidth="1"/>
    <col min="10" max="10" width="19.42578125" style="409" customWidth="1"/>
    <col min="11" max="11" width="9.140625" style="409" customWidth="1"/>
    <col min="12" max="12" width="80.28515625" style="409" customWidth="1"/>
    <col min="13" max="16384" width="8.85546875" style="409"/>
  </cols>
  <sheetData>
    <row r="1" spans="1:12" ht="20.25" x14ac:dyDescent="0.3">
      <c r="A1" s="526" t="str">
        <f>'Staff Costs Worksheet'!A1</f>
        <v>Pleasant View Metro District</v>
      </c>
      <c r="H1" s="15"/>
    </row>
    <row r="2" spans="1:12" ht="15" x14ac:dyDescent="0.25">
      <c r="A2" s="279" t="str">
        <f>'General Fund Budget Summary'!A2</f>
        <v>2020 Budget</v>
      </c>
    </row>
    <row r="3" spans="1:12" ht="21.6" customHeight="1" x14ac:dyDescent="0.25">
      <c r="A3" s="3"/>
      <c r="D3" s="816" t="s">
        <v>459</v>
      </c>
      <c r="E3" s="816"/>
      <c r="F3" s="816"/>
      <c r="G3" s="816"/>
      <c r="H3" s="816"/>
    </row>
    <row r="4" spans="1:12" ht="8.4499999999999993" customHeight="1" thickBot="1" x14ac:dyDescent="0.3">
      <c r="A4" s="3"/>
      <c r="D4" s="525"/>
      <c r="E4" s="525"/>
      <c r="F4" s="525"/>
      <c r="G4" s="525"/>
      <c r="H4" s="525"/>
      <c r="J4" s="525"/>
    </row>
    <row r="5" spans="1:12" x14ac:dyDescent="0.2">
      <c r="A5" s="53"/>
      <c r="B5" s="395"/>
      <c r="D5" s="819" t="s">
        <v>541</v>
      </c>
      <c r="F5" s="821" t="s">
        <v>542</v>
      </c>
      <c r="H5" s="817" t="s">
        <v>487</v>
      </c>
      <c r="J5" s="814" t="s">
        <v>543</v>
      </c>
    </row>
    <row r="6" spans="1:12" ht="13.5" thickBot="1" x14ac:dyDescent="0.25">
      <c r="A6" s="203"/>
      <c r="D6" s="820"/>
      <c r="F6" s="822"/>
      <c r="H6" s="818"/>
      <c r="J6" s="815"/>
    </row>
    <row r="7" spans="1:12" s="15" customFormat="1" ht="8.1" customHeight="1" x14ac:dyDescent="0.2">
      <c r="A7" s="542"/>
      <c r="C7" s="270"/>
      <c r="D7" s="522"/>
      <c r="F7" s="522"/>
      <c r="H7" s="507"/>
      <c r="J7" s="507"/>
    </row>
    <row r="8" spans="1:12" s="15" customFormat="1" ht="26.25" x14ac:dyDescent="0.25">
      <c r="A8" s="55" t="s">
        <v>255</v>
      </c>
      <c r="C8" s="270"/>
      <c r="D8" s="511"/>
      <c r="F8" s="511" t="s">
        <v>634</v>
      </c>
      <c r="H8" s="508"/>
      <c r="J8" s="508"/>
      <c r="L8" s="795" t="s">
        <v>635</v>
      </c>
    </row>
    <row r="9" spans="1:12" s="270" customFormat="1" x14ac:dyDescent="0.2">
      <c r="A9" s="274"/>
      <c r="B9" s="270" t="s">
        <v>460</v>
      </c>
      <c r="D9" s="527">
        <v>20000</v>
      </c>
      <c r="F9" s="527">
        <v>20000</v>
      </c>
      <c r="H9" s="527">
        <v>20000</v>
      </c>
      <c r="J9" s="527">
        <v>32485</v>
      </c>
      <c r="L9" s="795"/>
    </row>
    <row r="10" spans="1:12" s="270" customFormat="1" x14ac:dyDescent="0.2">
      <c r="A10" s="274"/>
      <c r="B10" s="270" t="s">
        <v>461</v>
      </c>
      <c r="D10" s="527">
        <v>1200</v>
      </c>
      <c r="F10" s="527">
        <v>0</v>
      </c>
      <c r="H10" s="527">
        <v>1200</v>
      </c>
      <c r="J10" s="527">
        <v>0</v>
      </c>
    </row>
    <row r="11" spans="1:12" s="270" customFormat="1" x14ac:dyDescent="0.2">
      <c r="A11" s="274"/>
      <c r="B11" s="270" t="s">
        <v>455</v>
      </c>
      <c r="D11" s="527">
        <v>0</v>
      </c>
      <c r="F11" s="527">
        <f>5612.97*2</f>
        <v>11225.94</v>
      </c>
      <c r="H11" s="527">
        <v>0</v>
      </c>
      <c r="J11" s="527">
        <v>8437.0499999999993</v>
      </c>
    </row>
    <row r="12" spans="1:12" s="270" customFormat="1" x14ac:dyDescent="0.2">
      <c r="A12" s="274"/>
      <c r="B12" s="270" t="s">
        <v>462</v>
      </c>
      <c r="D12" s="527">
        <v>20000</v>
      </c>
      <c r="F12" s="527">
        <f>6826.15*2</f>
        <v>13652.3</v>
      </c>
      <c r="H12" s="527">
        <v>20000</v>
      </c>
      <c r="J12" s="527">
        <v>15526.64</v>
      </c>
    </row>
    <row r="13" spans="1:12" s="270" customFormat="1" x14ac:dyDescent="0.2">
      <c r="A13" s="274"/>
      <c r="B13" s="270" t="s">
        <v>464</v>
      </c>
      <c r="D13" s="527">
        <v>0</v>
      </c>
      <c r="F13" s="527">
        <f>2493.07*2</f>
        <v>4986.1400000000003</v>
      </c>
      <c r="H13" s="527">
        <v>0</v>
      </c>
      <c r="J13" s="527">
        <v>11362.56</v>
      </c>
    </row>
    <row r="14" spans="1:12" s="270" customFormat="1" x14ac:dyDescent="0.2">
      <c r="A14" s="274"/>
      <c r="B14" s="270" t="s">
        <v>491</v>
      </c>
      <c r="D14" s="527">
        <v>0</v>
      </c>
      <c r="F14" s="527">
        <v>0</v>
      </c>
      <c r="H14" s="527">
        <v>0</v>
      </c>
      <c r="J14" s="527">
        <v>980.67</v>
      </c>
    </row>
    <row r="15" spans="1:12" s="270" customFormat="1" x14ac:dyDescent="0.2">
      <c r="A15" s="274"/>
      <c r="B15" s="270" t="s">
        <v>463</v>
      </c>
      <c r="D15" s="527">
        <v>30000</v>
      </c>
      <c r="F15" s="527">
        <f>49806.65*2</f>
        <v>99613.3</v>
      </c>
      <c r="H15" s="527">
        <v>0</v>
      </c>
      <c r="J15" s="527">
        <v>0</v>
      </c>
    </row>
    <row r="16" spans="1:12" s="270" customFormat="1" x14ac:dyDescent="0.2">
      <c r="A16" s="274"/>
      <c r="B16" s="270" t="s">
        <v>490</v>
      </c>
      <c r="D16" s="527">
        <v>0</v>
      </c>
      <c r="F16" s="527">
        <f>119828.86*2</f>
        <v>239657.72</v>
      </c>
      <c r="H16" s="527">
        <v>30000</v>
      </c>
      <c r="J16" s="527">
        <v>98229.07</v>
      </c>
    </row>
    <row r="17" spans="1:11" s="270" customFormat="1" x14ac:dyDescent="0.2">
      <c r="A17" s="274"/>
      <c r="D17" s="527"/>
      <c r="F17" s="527"/>
      <c r="H17" s="527"/>
      <c r="J17" s="527"/>
    </row>
    <row r="18" spans="1:11" s="270" customFormat="1" ht="13.5" thickBot="1" x14ac:dyDescent="0.25">
      <c r="A18" s="274"/>
      <c r="D18" s="527"/>
      <c r="F18" s="527"/>
      <c r="H18" s="527"/>
      <c r="J18" s="527"/>
    </row>
    <row r="19" spans="1:11" s="15" customFormat="1" ht="16.5" thickBot="1" x14ac:dyDescent="0.3">
      <c r="A19" s="59" t="s">
        <v>288</v>
      </c>
      <c r="B19" s="60"/>
      <c r="C19" s="60"/>
      <c r="D19" s="510">
        <f>SUM(D9:D17)</f>
        <v>71200</v>
      </c>
      <c r="E19" s="524"/>
      <c r="F19" s="510">
        <f>SUM(F9:F17)</f>
        <v>389135.4</v>
      </c>
      <c r="G19" s="524"/>
      <c r="H19" s="510">
        <f>SUM(H9:H17)</f>
        <v>71200</v>
      </c>
      <c r="I19" s="524"/>
      <c r="J19" s="510">
        <f>SUM(J9:J17)</f>
        <v>167020.99</v>
      </c>
      <c r="K19" s="364"/>
    </row>
    <row r="20" spans="1:11" s="15" customFormat="1" x14ac:dyDescent="0.2">
      <c r="A20" s="542"/>
      <c r="D20" s="511"/>
      <c r="F20" s="511"/>
      <c r="H20" s="511"/>
      <c r="J20" s="511"/>
    </row>
    <row r="21" spans="1:11" s="15" customFormat="1" ht="15.75" x14ac:dyDescent="0.25">
      <c r="A21" s="55" t="s">
        <v>450</v>
      </c>
      <c r="D21" s="511"/>
      <c r="F21" s="511"/>
      <c r="H21" s="511"/>
      <c r="J21" s="511"/>
    </row>
    <row r="22" spans="1:11" ht="5.0999999999999996" customHeight="1" x14ac:dyDescent="0.2">
      <c r="B22" s="395"/>
      <c r="D22" s="512"/>
      <c r="F22" s="512"/>
      <c r="H22" s="512"/>
      <c r="J22" s="512"/>
    </row>
    <row r="23" spans="1:11" s="196" customFormat="1" ht="12.75" customHeight="1" x14ac:dyDescent="0.2">
      <c r="A23" s="450"/>
      <c r="B23" s="196" t="s">
        <v>465</v>
      </c>
      <c r="D23" s="515">
        <v>50000</v>
      </c>
      <c r="F23" s="515">
        <f>25200*2</f>
        <v>50400</v>
      </c>
      <c r="H23" s="515">
        <v>50000</v>
      </c>
      <c r="J23" s="515">
        <v>41290.67</v>
      </c>
    </row>
    <row r="24" spans="1:11" s="196" customFormat="1" ht="12.75" customHeight="1" x14ac:dyDescent="0.2">
      <c r="A24" s="450"/>
      <c r="B24" s="709" t="s">
        <v>602</v>
      </c>
      <c r="D24" s="515"/>
      <c r="F24" s="515"/>
      <c r="H24" s="515"/>
      <c r="J24" s="515">
        <v>116620.48</v>
      </c>
    </row>
    <row r="25" spans="1:11" s="196" customFormat="1" ht="12.75" customHeight="1" x14ac:dyDescent="0.2">
      <c r="A25" s="450"/>
      <c r="B25" s="196" t="s">
        <v>492</v>
      </c>
      <c r="D25" s="515">
        <v>0</v>
      </c>
      <c r="F25" s="515">
        <f>692.55*2</f>
        <v>1385.1</v>
      </c>
      <c r="H25" s="515">
        <v>0</v>
      </c>
      <c r="J25" s="515">
        <v>430.75</v>
      </c>
    </row>
    <row r="26" spans="1:11" x14ac:dyDescent="0.2">
      <c r="B26" s="196" t="s">
        <v>466</v>
      </c>
      <c r="C26" s="395"/>
      <c r="D26" s="513">
        <v>11000</v>
      </c>
      <c r="F26" s="513">
        <v>0</v>
      </c>
      <c r="H26" s="513">
        <v>11000</v>
      </c>
      <c r="J26" s="513">
        <v>10754.39</v>
      </c>
    </row>
    <row r="27" spans="1:11" x14ac:dyDescent="0.2">
      <c r="B27" s="196" t="s">
        <v>458</v>
      </c>
      <c r="C27" s="196"/>
      <c r="D27" s="513">
        <v>0</v>
      </c>
      <c r="F27" s="513">
        <v>0</v>
      </c>
      <c r="H27" s="513">
        <v>0</v>
      </c>
      <c r="J27" s="513">
        <v>0</v>
      </c>
    </row>
    <row r="28" spans="1:11" x14ac:dyDescent="0.2">
      <c r="B28" s="196" t="s">
        <v>493</v>
      </c>
      <c r="C28" s="196"/>
      <c r="D28" s="513">
        <v>0</v>
      </c>
      <c r="F28" s="513">
        <f>4473.84*2</f>
        <v>8947.68</v>
      </c>
      <c r="H28" s="513">
        <v>0</v>
      </c>
      <c r="J28" s="513">
        <v>17865.54</v>
      </c>
    </row>
    <row r="29" spans="1:11" ht="13.5" thickBot="1" x14ac:dyDescent="0.25">
      <c r="D29" s="513"/>
      <c r="F29" s="513"/>
      <c r="H29" s="513"/>
      <c r="J29" s="513"/>
    </row>
    <row r="30" spans="1:11" s="21" customFormat="1" ht="15.75" x14ac:dyDescent="0.25">
      <c r="A30" s="22" t="s">
        <v>429</v>
      </c>
      <c r="B30" s="23"/>
      <c r="C30" s="23"/>
      <c r="D30" s="516">
        <f>SUM(D23:D28)</f>
        <v>61000</v>
      </c>
      <c r="E30" s="23"/>
      <c r="F30" s="516">
        <f>SUM(F23:F28)</f>
        <v>60732.78</v>
      </c>
      <c r="G30" s="23"/>
      <c r="H30" s="516">
        <f>SUM(H23:H28)</f>
        <v>61000</v>
      </c>
      <c r="I30" s="23"/>
      <c r="J30" s="516">
        <f>SUM(J23:J28)</f>
        <v>186961.83</v>
      </c>
    </row>
    <row r="31" spans="1:11" s="21" customFormat="1" ht="15.75" x14ac:dyDescent="0.25">
      <c r="A31" s="22"/>
      <c r="B31" s="23"/>
      <c r="C31" s="23"/>
      <c r="D31" s="517"/>
      <c r="E31" s="23"/>
      <c r="F31" s="517"/>
      <c r="G31" s="23"/>
      <c r="H31" s="517"/>
      <c r="I31" s="23"/>
      <c r="J31" s="517"/>
    </row>
    <row r="32" spans="1:11" s="21" customFormat="1" ht="15.75" x14ac:dyDescent="0.25">
      <c r="A32" s="279" t="s">
        <v>430</v>
      </c>
      <c r="B32" s="19"/>
      <c r="C32" s="19"/>
      <c r="D32" s="517">
        <v>18200</v>
      </c>
      <c r="E32" s="23"/>
      <c r="F32" s="517">
        <f>F19-F30</f>
        <v>328402.62</v>
      </c>
      <c r="G32" s="23"/>
      <c r="H32" s="517">
        <f>H19-H30</f>
        <v>10200</v>
      </c>
      <c r="I32" s="23"/>
      <c r="J32" s="517">
        <f>J19-J30</f>
        <v>-19940.839999999997</v>
      </c>
    </row>
    <row r="33" spans="1:10" s="21" customFormat="1" ht="15.75" x14ac:dyDescent="0.25">
      <c r="A33" s="506"/>
      <c r="B33" s="23"/>
      <c r="C33" s="23"/>
      <c r="D33" s="517"/>
      <c r="E33" s="23"/>
      <c r="F33" s="517"/>
      <c r="G33" s="23"/>
      <c r="H33" s="517"/>
      <c r="I33" s="23"/>
      <c r="J33" s="517"/>
    </row>
    <row r="34" spans="1:10" s="21" customFormat="1" ht="15.75" x14ac:dyDescent="0.25">
      <c r="A34" s="279" t="s">
        <v>431</v>
      </c>
      <c r="B34" s="54"/>
      <c r="C34" s="23"/>
      <c r="D34" s="517"/>
      <c r="E34" s="23"/>
      <c r="F34" s="517"/>
      <c r="G34" s="23"/>
      <c r="H34" s="517"/>
      <c r="I34" s="23"/>
      <c r="J34" s="517"/>
    </row>
    <row r="35" spans="1:10" s="21" customFormat="1" ht="15.75" x14ac:dyDescent="0.25">
      <c r="A35" s="276"/>
      <c r="B35" s="276" t="s">
        <v>432</v>
      </c>
      <c r="C35" s="23"/>
      <c r="D35" s="517">
        <v>0</v>
      </c>
      <c r="E35" s="23"/>
      <c r="F35" s="517">
        <v>0</v>
      </c>
      <c r="G35" s="23"/>
      <c r="H35" s="517"/>
      <c r="I35" s="23"/>
      <c r="J35" s="517"/>
    </row>
    <row r="36" spans="1:10" s="21" customFormat="1" ht="15.75" x14ac:dyDescent="0.25">
      <c r="A36" s="279"/>
      <c r="B36" s="276" t="s">
        <v>434</v>
      </c>
      <c r="C36" s="23"/>
      <c r="D36" s="517"/>
      <c r="E36" s="23"/>
      <c r="F36" s="517"/>
      <c r="G36" s="23"/>
      <c r="H36" s="517"/>
      <c r="I36" s="23"/>
      <c r="J36" s="517"/>
    </row>
    <row r="37" spans="1:10" s="21" customFormat="1" ht="15.75" x14ac:dyDescent="0.25">
      <c r="A37" s="279"/>
      <c r="B37" s="276" t="s">
        <v>435</v>
      </c>
      <c r="C37" s="23"/>
      <c r="D37" s="517"/>
      <c r="E37" s="23"/>
      <c r="F37" s="517"/>
      <c r="G37" s="23"/>
      <c r="H37" s="517"/>
      <c r="I37" s="23"/>
      <c r="J37" s="517"/>
    </row>
    <row r="38" spans="1:10" s="21" customFormat="1" ht="15.75" x14ac:dyDescent="0.25">
      <c r="A38" s="53" t="s">
        <v>436</v>
      </c>
      <c r="B38" s="53"/>
      <c r="C38" s="23"/>
      <c r="D38" s="518">
        <f>SUM(D35:D37)</f>
        <v>0</v>
      </c>
      <c r="E38" s="23"/>
      <c r="F38" s="518">
        <f>SUM(F35:F37)</f>
        <v>0</v>
      </c>
      <c r="G38" s="23"/>
      <c r="H38" s="518">
        <f>SUM(H35:H37)</f>
        <v>0</v>
      </c>
      <c r="I38" s="23"/>
      <c r="J38" s="518">
        <f>SUM(J35:J37)</f>
        <v>0</v>
      </c>
    </row>
    <row r="39" spans="1:10" s="21" customFormat="1" ht="15.75" x14ac:dyDescent="0.25">
      <c r="A39" s="506"/>
      <c r="B39" s="23"/>
      <c r="C39" s="23"/>
      <c r="D39" s="517"/>
      <c r="E39" s="23"/>
      <c r="F39" s="517"/>
      <c r="G39" s="23"/>
      <c r="H39" s="517"/>
      <c r="I39" s="23"/>
      <c r="J39" s="517"/>
    </row>
    <row r="40" spans="1:10" s="21" customFormat="1" ht="15.75" x14ac:dyDescent="0.25">
      <c r="A40" s="506"/>
      <c r="B40" s="23"/>
      <c r="C40" s="23"/>
      <c r="D40" s="517"/>
      <c r="E40" s="23"/>
      <c r="F40" s="517"/>
      <c r="G40" s="23"/>
      <c r="H40" s="517"/>
      <c r="I40" s="23"/>
      <c r="J40" s="517"/>
    </row>
    <row r="41" spans="1:10" s="21" customFormat="1" ht="19.350000000000001" customHeight="1" x14ac:dyDescent="0.25">
      <c r="A41" s="826" t="s">
        <v>437</v>
      </c>
      <c r="B41" s="826"/>
      <c r="C41" s="827"/>
      <c r="D41" s="519">
        <f>D32+D38</f>
        <v>18200</v>
      </c>
      <c r="E41" s="23"/>
      <c r="F41" s="519">
        <f>F32+F38</f>
        <v>328402.62</v>
      </c>
      <c r="G41" s="23"/>
      <c r="H41" s="519">
        <f>H32+H38</f>
        <v>10200</v>
      </c>
      <c r="I41" s="23"/>
      <c r="J41" s="519">
        <f>J32+J38</f>
        <v>-19940.839999999997</v>
      </c>
    </row>
    <row r="42" spans="1:10" s="21" customFormat="1" ht="19.350000000000001" customHeight="1" x14ac:dyDescent="0.25">
      <c r="A42" s="826"/>
      <c r="B42" s="826"/>
      <c r="C42" s="827"/>
      <c r="D42" s="517"/>
      <c r="E42" s="23"/>
      <c r="F42" s="517"/>
      <c r="G42" s="23"/>
      <c r="H42" s="517"/>
      <c r="I42" s="23"/>
      <c r="J42" s="517"/>
    </row>
    <row r="43" spans="1:10" s="21" customFormat="1" ht="15.75" x14ac:dyDescent="0.25">
      <c r="A43" s="506"/>
      <c r="B43" s="23"/>
      <c r="C43" s="23"/>
      <c r="D43" s="517"/>
      <c r="E43" s="23"/>
      <c r="F43" s="517"/>
      <c r="G43" s="23"/>
      <c r="H43" s="517"/>
      <c r="I43" s="23"/>
      <c r="J43" s="517"/>
    </row>
    <row r="44" spans="1:10" s="21" customFormat="1" ht="15.75" x14ac:dyDescent="0.25">
      <c r="A44" s="54" t="s">
        <v>438</v>
      </c>
      <c r="B44" s="23"/>
      <c r="C44" s="23"/>
      <c r="D44" s="520">
        <f>F46</f>
        <v>2323023.0499999998</v>
      </c>
      <c r="E44" s="23"/>
      <c r="F44" s="520">
        <f>J46</f>
        <v>1994620.43</v>
      </c>
      <c r="G44" s="23"/>
      <c r="H44" s="520">
        <v>2067220.05</v>
      </c>
      <c r="I44" s="23"/>
      <c r="J44" s="520">
        <v>2014561.27</v>
      </c>
    </row>
    <row r="45" spans="1:10" s="21" customFormat="1" ht="15.75" x14ac:dyDescent="0.25">
      <c r="A45" s="54"/>
      <c r="B45" s="23"/>
      <c r="C45" s="23"/>
      <c r="D45" s="517"/>
      <c r="E45" s="23"/>
      <c r="F45" s="517"/>
      <c r="G45" s="23"/>
      <c r="H45" s="517"/>
      <c r="I45" s="23"/>
      <c r="J45" s="517"/>
    </row>
    <row r="46" spans="1:10" s="21" customFormat="1" ht="15.75" x14ac:dyDescent="0.25">
      <c r="A46" s="54" t="s">
        <v>439</v>
      </c>
      <c r="B46" s="23"/>
      <c r="C46" s="23"/>
      <c r="D46" s="520">
        <f>D44+D41-D35</f>
        <v>2341223.0499999998</v>
      </c>
      <c r="E46" s="23"/>
      <c r="F46" s="520">
        <f>F44+F41-F35</f>
        <v>2323023.0499999998</v>
      </c>
      <c r="G46" s="23"/>
      <c r="H46" s="520">
        <f>H44+H41</f>
        <v>2077420.05</v>
      </c>
      <c r="I46" s="23"/>
      <c r="J46" s="520">
        <f>J44+J41</f>
        <v>1994620.43</v>
      </c>
    </row>
    <row r="47" spans="1:10" s="21" customFormat="1" ht="15.75" x14ac:dyDescent="0.25">
      <c r="A47" s="54"/>
      <c r="B47" s="23"/>
      <c r="C47" s="23"/>
      <c r="D47" s="517"/>
      <c r="E47" s="23"/>
      <c r="F47" s="517"/>
      <c r="G47" s="23"/>
      <c r="H47" s="517"/>
      <c r="I47" s="23"/>
      <c r="J47" s="517"/>
    </row>
    <row r="48" spans="1:10" s="21" customFormat="1" ht="15.75" x14ac:dyDescent="0.25">
      <c r="A48" s="279" t="s">
        <v>440</v>
      </c>
      <c r="B48" s="17"/>
      <c r="C48" s="23"/>
      <c r="D48" s="517"/>
      <c r="E48" s="23"/>
      <c r="F48" s="517"/>
      <c r="G48" s="23"/>
      <c r="H48" s="517"/>
      <c r="I48" s="23"/>
      <c r="J48" s="517"/>
    </row>
    <row r="49" spans="1:10" s="21" customFormat="1" ht="15.75" x14ac:dyDescent="0.25">
      <c r="A49" s="280"/>
      <c r="B49" s="17" t="s">
        <v>444</v>
      </c>
      <c r="C49" s="23"/>
      <c r="D49" s="517">
        <f>D46-D50</f>
        <v>2341223.0499999998</v>
      </c>
      <c r="E49" s="23"/>
      <c r="F49" s="517">
        <f>F46-F50</f>
        <v>2323023.0499999998</v>
      </c>
      <c r="G49" s="23"/>
      <c r="H49" s="517">
        <f>H46-H50</f>
        <v>2077420.05</v>
      </c>
      <c r="I49" s="23"/>
      <c r="J49" s="517">
        <f>J46-J50</f>
        <v>1994620.43</v>
      </c>
    </row>
    <row r="50" spans="1:10" s="21" customFormat="1" ht="15.75" x14ac:dyDescent="0.25">
      <c r="A50" s="54"/>
      <c r="B50" s="17" t="s">
        <v>445</v>
      </c>
      <c r="C50" s="23"/>
      <c r="D50" s="517">
        <v>0</v>
      </c>
      <c r="E50" s="23"/>
      <c r="F50" s="517">
        <v>0</v>
      </c>
      <c r="G50" s="23"/>
      <c r="H50" s="517">
        <v>0</v>
      </c>
      <c r="I50" s="23"/>
      <c r="J50" s="517">
        <v>0</v>
      </c>
    </row>
    <row r="51" spans="1:10" s="21" customFormat="1" ht="15.75" x14ac:dyDescent="0.25">
      <c r="A51" s="54"/>
      <c r="B51" s="828" t="s">
        <v>446</v>
      </c>
      <c r="C51" s="829"/>
      <c r="D51" s="517"/>
      <c r="E51" s="23"/>
      <c r="F51" s="517"/>
      <c r="G51" s="23"/>
      <c r="H51" s="517"/>
      <c r="I51" s="23"/>
      <c r="J51" s="517"/>
    </row>
    <row r="52" spans="1:10" s="21" customFormat="1" ht="15.75" x14ac:dyDescent="0.25">
      <c r="A52" s="279" t="s">
        <v>447</v>
      </c>
      <c r="B52" s="23"/>
      <c r="C52" s="23"/>
      <c r="D52" s="518">
        <f>SUM(D49:D51)</f>
        <v>2341223.0499999998</v>
      </c>
      <c r="E52" s="23"/>
      <c r="F52" s="518">
        <f>SUM(F49:F51)</f>
        <v>2323023.0499999998</v>
      </c>
      <c r="G52" s="23"/>
      <c r="H52" s="518">
        <f>SUM(H49:H51)</f>
        <v>2077420.05</v>
      </c>
      <c r="I52" s="23"/>
      <c r="J52" s="518">
        <f>SUM(J49:J51)</f>
        <v>1994620.43</v>
      </c>
    </row>
    <row r="53" spans="1:10" s="21" customFormat="1" ht="15.75" x14ac:dyDescent="0.25">
      <c r="A53" s="54"/>
      <c r="B53" s="23"/>
      <c r="C53" s="23"/>
      <c r="D53" s="517"/>
      <c r="E53" s="23"/>
      <c r="F53" s="517"/>
      <c r="G53" s="23"/>
      <c r="H53" s="517"/>
      <c r="I53" s="23"/>
      <c r="J53" s="517"/>
    </row>
    <row r="54" spans="1:10" s="21" customFormat="1" ht="15.75" x14ac:dyDescent="0.25">
      <c r="A54" s="506"/>
      <c r="B54" s="23"/>
      <c r="C54" s="23"/>
      <c r="D54" s="517"/>
      <c r="E54" s="23"/>
      <c r="F54" s="517"/>
      <c r="G54" s="23"/>
      <c r="H54" s="517"/>
      <c r="I54" s="23"/>
      <c r="J54" s="517"/>
    </row>
    <row r="55" spans="1:10" s="21" customFormat="1" ht="15.75" x14ac:dyDescent="0.25">
      <c r="A55" s="506"/>
      <c r="B55" s="23"/>
      <c r="C55" s="23"/>
      <c r="D55" s="517"/>
      <c r="E55" s="23"/>
      <c r="F55" s="517"/>
      <c r="G55" s="23"/>
      <c r="H55" s="517"/>
      <c r="I55" s="23"/>
      <c r="J55" s="517"/>
    </row>
    <row r="56" spans="1:10" s="21" customFormat="1" ht="15.75" x14ac:dyDescent="0.25">
      <c r="A56" s="506"/>
      <c r="B56" s="23"/>
      <c r="C56" s="23"/>
      <c r="D56" s="517"/>
      <c r="E56" s="23"/>
      <c r="F56" s="517"/>
      <c r="G56" s="23"/>
      <c r="H56" s="517"/>
      <c r="I56" s="23"/>
      <c r="J56" s="517"/>
    </row>
    <row r="57" spans="1:10" ht="16.5" thickBot="1" x14ac:dyDescent="0.3">
      <c r="A57" s="506"/>
      <c r="D57" s="521"/>
      <c r="F57" s="521"/>
      <c r="H57" s="521"/>
      <c r="J57" s="521"/>
    </row>
    <row r="58" spans="1:10" x14ac:dyDescent="0.2">
      <c r="F58" s="5"/>
      <c r="H58" s="5"/>
      <c r="J58" s="5"/>
    </row>
    <row r="59" spans="1:10" x14ac:dyDescent="0.2">
      <c r="F59" s="5"/>
      <c r="H59" s="5"/>
      <c r="J59" s="5"/>
    </row>
    <row r="60" spans="1:10" ht="14.25" x14ac:dyDescent="0.2">
      <c r="B60" s="9"/>
      <c r="C60" s="824"/>
      <c r="D60" s="824"/>
      <c r="E60" s="824"/>
      <c r="F60" s="824"/>
      <c r="G60" s="824"/>
      <c r="H60" s="824"/>
      <c r="I60" s="824"/>
    </row>
    <row r="61" spans="1:10" ht="14.25" x14ac:dyDescent="0.2">
      <c r="B61" s="9"/>
      <c r="C61" s="824"/>
      <c r="D61" s="824"/>
      <c r="E61" s="824"/>
      <c r="F61" s="824"/>
      <c r="G61" s="824"/>
      <c r="H61" s="824"/>
      <c r="I61" s="824"/>
    </row>
    <row r="62" spans="1:10" ht="27" customHeight="1" x14ac:dyDescent="0.2">
      <c r="B62" s="26"/>
      <c r="C62" s="825"/>
      <c r="D62" s="825"/>
      <c r="E62" s="825"/>
      <c r="F62" s="825"/>
      <c r="G62" s="825"/>
      <c r="H62" s="825"/>
      <c r="I62" s="825"/>
    </row>
    <row r="63" spans="1:10" x14ac:dyDescent="0.2">
      <c r="F63" s="5"/>
      <c r="H63" s="5"/>
      <c r="J63" s="5"/>
    </row>
    <row r="64" spans="1:10" ht="26.25" customHeight="1" x14ac:dyDescent="0.2">
      <c r="A64" s="540"/>
      <c r="B64" s="25"/>
      <c r="C64" s="823"/>
      <c r="D64" s="823"/>
      <c r="E64" s="823"/>
      <c r="F64" s="823"/>
      <c r="G64" s="823"/>
      <c r="H64" s="823"/>
      <c r="I64" s="823"/>
    </row>
    <row r="65" spans="1:10" x14ac:dyDescent="0.2">
      <c r="F65" s="5"/>
      <c r="H65" s="5"/>
      <c r="J65" s="5"/>
    </row>
    <row r="66" spans="1:10" x14ac:dyDescent="0.2">
      <c r="A66" s="409"/>
      <c r="D66" s="409"/>
      <c r="F66" s="5"/>
      <c r="H66" s="5"/>
      <c r="J66" s="5"/>
    </row>
    <row r="67" spans="1:10" ht="24.75" customHeight="1" x14ac:dyDescent="0.2">
      <c r="A67" s="409"/>
      <c r="D67" s="409"/>
      <c r="F67" s="5"/>
      <c r="H67" s="5"/>
      <c r="J67" s="5"/>
    </row>
    <row r="68" spans="1:10" x14ac:dyDescent="0.2">
      <c r="A68" s="409"/>
      <c r="D68" s="409"/>
      <c r="F68" s="5"/>
      <c r="H68" s="5"/>
      <c r="J68" s="5"/>
    </row>
    <row r="69" spans="1:10" x14ac:dyDescent="0.2">
      <c r="A69" s="409"/>
      <c r="D69" s="409"/>
      <c r="F69" s="5"/>
      <c r="H69" s="5"/>
      <c r="J69" s="5"/>
    </row>
    <row r="70" spans="1:10" x14ac:dyDescent="0.2">
      <c r="A70" s="409"/>
      <c r="D70" s="409"/>
      <c r="F70" s="5"/>
      <c r="H70" s="5"/>
      <c r="J70" s="5"/>
    </row>
    <row r="71" spans="1:10" x14ac:dyDescent="0.2">
      <c r="A71" s="409"/>
      <c r="D71" s="409"/>
      <c r="F71" s="5"/>
      <c r="H71" s="5"/>
      <c r="J71" s="5"/>
    </row>
    <row r="72" spans="1:10" x14ac:dyDescent="0.2">
      <c r="A72" s="409"/>
      <c r="D72" s="409"/>
      <c r="F72" s="5"/>
      <c r="H72" s="5"/>
      <c r="J72" s="5"/>
    </row>
    <row r="73" spans="1:10" x14ac:dyDescent="0.2">
      <c r="A73" s="409"/>
      <c r="D73" s="409"/>
      <c r="F73" s="5"/>
      <c r="H73" s="5"/>
      <c r="J73" s="5"/>
    </row>
    <row r="74" spans="1:10" x14ac:dyDescent="0.2">
      <c r="A74" s="409"/>
      <c r="D74" s="409"/>
      <c r="F74" s="5"/>
      <c r="H74" s="5"/>
      <c r="J74" s="5"/>
    </row>
    <row r="75" spans="1:10" x14ac:dyDescent="0.2">
      <c r="A75" s="409"/>
      <c r="D75" s="409"/>
      <c r="F75" s="5"/>
      <c r="H75" s="5"/>
      <c r="J75" s="5"/>
    </row>
    <row r="76" spans="1:10" x14ac:dyDescent="0.2">
      <c r="A76" s="409"/>
      <c r="D76" s="409"/>
      <c r="F76" s="5"/>
      <c r="H76" s="5"/>
      <c r="J76" s="5"/>
    </row>
    <row r="77" spans="1:10" x14ac:dyDescent="0.2">
      <c r="A77" s="409"/>
      <c r="D77" s="409"/>
      <c r="F77" s="5"/>
      <c r="H77" s="5"/>
      <c r="J77" s="5"/>
    </row>
    <row r="78" spans="1:10" x14ac:dyDescent="0.2">
      <c r="A78" s="409"/>
      <c r="D78" s="409"/>
      <c r="F78" s="5"/>
      <c r="H78" s="5"/>
      <c r="J78" s="5"/>
    </row>
    <row r="79" spans="1:10" x14ac:dyDescent="0.2">
      <c r="A79" s="409"/>
      <c r="D79" s="409"/>
      <c r="F79" s="5"/>
      <c r="H79" s="5"/>
      <c r="J79" s="5"/>
    </row>
    <row r="80" spans="1:10" x14ac:dyDescent="0.2">
      <c r="A80" s="409"/>
      <c r="D80" s="409"/>
      <c r="F80" s="5"/>
      <c r="H80" s="5"/>
      <c r="J80" s="5"/>
    </row>
    <row r="81" spans="1:10" x14ac:dyDescent="0.2">
      <c r="A81" s="409"/>
      <c r="D81" s="409"/>
      <c r="F81" s="5"/>
      <c r="H81" s="5"/>
      <c r="J81" s="5"/>
    </row>
    <row r="82" spans="1:10" x14ac:dyDescent="0.2">
      <c r="A82" s="409"/>
      <c r="D82" s="409"/>
      <c r="F82" s="5"/>
      <c r="H82" s="5"/>
      <c r="J82" s="5"/>
    </row>
    <row r="83" spans="1:10" x14ac:dyDescent="0.2">
      <c r="A83" s="409"/>
      <c r="D83" s="409"/>
      <c r="F83" s="5"/>
      <c r="H83" s="5"/>
      <c r="J83" s="5"/>
    </row>
    <row r="84" spans="1:10" x14ac:dyDescent="0.2">
      <c r="A84" s="409"/>
      <c r="D84" s="409"/>
      <c r="F84" s="5"/>
      <c r="H84" s="5"/>
      <c r="J84" s="5"/>
    </row>
    <row r="85" spans="1:10" x14ac:dyDescent="0.2">
      <c r="A85" s="409"/>
      <c r="D85" s="409"/>
      <c r="F85" s="5"/>
      <c r="H85" s="5"/>
      <c r="J85" s="5"/>
    </row>
    <row r="86" spans="1:10" x14ac:dyDescent="0.2">
      <c r="A86" s="409"/>
      <c r="D86" s="409"/>
      <c r="F86" s="5"/>
      <c r="H86" s="5"/>
      <c r="J86" s="5"/>
    </row>
    <row r="87" spans="1:10" x14ac:dyDescent="0.2">
      <c r="A87" s="409"/>
      <c r="D87" s="409"/>
      <c r="F87" s="5"/>
      <c r="H87" s="5"/>
      <c r="J87" s="5"/>
    </row>
    <row r="88" spans="1:10" x14ac:dyDescent="0.2">
      <c r="A88" s="409"/>
      <c r="D88" s="409"/>
      <c r="F88" s="5"/>
      <c r="H88" s="5"/>
      <c r="J88" s="5"/>
    </row>
    <row r="89" spans="1:10" x14ac:dyDescent="0.2">
      <c r="A89" s="409"/>
      <c r="D89" s="409"/>
      <c r="F89" s="5"/>
      <c r="H89" s="5"/>
      <c r="J89" s="5"/>
    </row>
    <row r="90" spans="1:10" x14ac:dyDescent="0.2">
      <c r="A90" s="409"/>
      <c r="D90" s="409"/>
      <c r="F90" s="5"/>
      <c r="H90" s="5"/>
      <c r="J90" s="5"/>
    </row>
    <row r="91" spans="1:10" x14ac:dyDescent="0.2">
      <c r="A91" s="409"/>
      <c r="D91" s="409"/>
      <c r="F91" s="5"/>
      <c r="H91" s="5"/>
      <c r="J91" s="5"/>
    </row>
    <row r="92" spans="1:10" x14ac:dyDescent="0.2">
      <c r="A92" s="409"/>
      <c r="D92" s="409"/>
      <c r="F92" s="5"/>
      <c r="H92" s="5"/>
      <c r="J92" s="5"/>
    </row>
    <row r="93" spans="1:10" x14ac:dyDescent="0.2">
      <c r="A93" s="409"/>
      <c r="D93" s="409"/>
      <c r="F93" s="5"/>
      <c r="H93" s="5"/>
      <c r="J93" s="5"/>
    </row>
    <row r="94" spans="1:10" x14ac:dyDescent="0.2">
      <c r="A94" s="409"/>
      <c r="D94" s="409"/>
      <c r="F94" s="5"/>
      <c r="H94" s="5"/>
      <c r="J94" s="5"/>
    </row>
    <row r="95" spans="1:10" x14ac:dyDescent="0.2">
      <c r="A95" s="409"/>
      <c r="D95" s="409"/>
      <c r="F95" s="5"/>
      <c r="H95" s="5"/>
      <c r="J95" s="5"/>
    </row>
    <row r="96" spans="1:10" x14ac:dyDescent="0.2">
      <c r="A96" s="409"/>
      <c r="D96" s="409"/>
      <c r="F96" s="5"/>
      <c r="H96" s="5"/>
      <c r="J96" s="5"/>
    </row>
    <row r="97" spans="1:10" x14ac:dyDescent="0.2">
      <c r="A97" s="409"/>
      <c r="D97" s="409"/>
      <c r="F97" s="5"/>
      <c r="H97" s="5"/>
      <c r="J97" s="5"/>
    </row>
  </sheetData>
  <mergeCells count="11">
    <mergeCell ref="J5:J6"/>
    <mergeCell ref="C60:I60"/>
    <mergeCell ref="C61:I61"/>
    <mergeCell ref="C62:I62"/>
    <mergeCell ref="C64:I64"/>
    <mergeCell ref="B51:C51"/>
    <mergeCell ref="D3:H3"/>
    <mergeCell ref="D5:D6"/>
    <mergeCell ref="F5:F6"/>
    <mergeCell ref="H5:H6"/>
    <mergeCell ref="A41:C42"/>
  </mergeCells>
  <pageMargins left="0.7" right="0.7" top="0.75" bottom="0.75" header="0.3" footer="0.3"/>
  <pageSetup scale="70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fitToPage="1"/>
  </sheetPr>
  <dimension ref="A1:K91"/>
  <sheetViews>
    <sheetView showGridLines="0" topLeftCell="A10" workbookViewId="0">
      <selection activeCell="L30" sqref="L30"/>
    </sheetView>
  </sheetViews>
  <sheetFormatPr defaultColWidth="8.85546875" defaultRowHeight="12.75" x14ac:dyDescent="0.2"/>
  <cols>
    <col min="1" max="1" width="8" style="2" customWidth="1"/>
    <col min="2" max="2" width="4.42578125" style="409" customWidth="1"/>
    <col min="3" max="3" width="33.42578125" style="409" customWidth="1"/>
    <col min="4" max="4" width="18.42578125" style="2" customWidth="1"/>
    <col min="5" max="5" width="2.140625" style="409" customWidth="1"/>
    <col min="6" max="6" width="19.42578125" style="409" customWidth="1"/>
    <col min="7" max="7" width="2.140625" style="409" customWidth="1"/>
    <col min="8" max="8" width="19.42578125" style="409" customWidth="1"/>
    <col min="9" max="9" width="2.140625" style="409" customWidth="1"/>
    <col min="10" max="10" width="19.42578125" style="409" customWidth="1"/>
    <col min="11" max="11" width="9.140625" style="409" customWidth="1"/>
    <col min="12" max="12" width="24" style="409" customWidth="1"/>
    <col min="13" max="16384" width="8.85546875" style="409"/>
  </cols>
  <sheetData>
    <row r="1" spans="1:11" ht="20.25" x14ac:dyDescent="0.3">
      <c r="A1" s="526" t="str">
        <f>'Staff Costs Worksheet'!A1</f>
        <v>Pleasant View Metro District</v>
      </c>
      <c r="H1" s="15"/>
    </row>
    <row r="2" spans="1:11" ht="15" x14ac:dyDescent="0.25">
      <c r="A2" s="279" t="str">
        <f>'General Fund Budget Summary'!A2</f>
        <v>2020 Budget</v>
      </c>
    </row>
    <row r="3" spans="1:11" ht="21.6" customHeight="1" x14ac:dyDescent="0.25">
      <c r="A3" s="3"/>
      <c r="D3" s="816" t="s">
        <v>453</v>
      </c>
      <c r="E3" s="816"/>
      <c r="F3" s="816"/>
      <c r="G3" s="816"/>
      <c r="H3" s="816"/>
    </row>
    <row r="4" spans="1:11" ht="8.4499999999999993" customHeight="1" thickBot="1" x14ac:dyDescent="0.3">
      <c r="A4" s="3"/>
      <c r="D4" s="525"/>
      <c r="E4" s="525"/>
      <c r="F4" s="525"/>
      <c r="G4" s="525"/>
      <c r="H4" s="525"/>
      <c r="J4" s="525"/>
    </row>
    <row r="5" spans="1:11" x14ac:dyDescent="0.2">
      <c r="A5" s="53"/>
      <c r="B5" s="395"/>
      <c r="D5" s="819" t="s">
        <v>541</v>
      </c>
      <c r="F5" s="821" t="s">
        <v>542</v>
      </c>
      <c r="H5" s="817" t="s">
        <v>487</v>
      </c>
      <c r="J5" s="814" t="s">
        <v>543</v>
      </c>
    </row>
    <row r="6" spans="1:11" ht="13.5" thickBot="1" x14ac:dyDescent="0.25">
      <c r="A6" s="203"/>
      <c r="D6" s="820"/>
      <c r="F6" s="822"/>
      <c r="H6" s="818"/>
      <c r="J6" s="815"/>
    </row>
    <row r="7" spans="1:11" s="15" customFormat="1" ht="8.1" customHeight="1" x14ac:dyDescent="0.2">
      <c r="A7" s="542"/>
      <c r="C7" s="270"/>
      <c r="D7" s="522"/>
      <c r="F7" s="522"/>
      <c r="H7" s="507"/>
      <c r="J7" s="507"/>
    </row>
    <row r="8" spans="1:11" s="15" customFormat="1" ht="15.75" x14ac:dyDescent="0.25">
      <c r="A8" s="55" t="s">
        <v>255</v>
      </c>
      <c r="C8" s="270"/>
      <c r="D8" s="511"/>
      <c r="F8" s="511"/>
      <c r="H8" s="508"/>
      <c r="J8" s="508"/>
    </row>
    <row r="9" spans="1:11" s="270" customFormat="1" x14ac:dyDescent="0.2">
      <c r="A9" s="274"/>
      <c r="B9" s="270" t="s">
        <v>454</v>
      </c>
      <c r="D9" s="527">
        <v>1200</v>
      </c>
      <c r="F9" s="527">
        <f>2370.17+350</f>
        <v>2720.17</v>
      </c>
      <c r="H9" s="527">
        <v>1200</v>
      </c>
      <c r="J9" s="527">
        <v>2916.45</v>
      </c>
    </row>
    <row r="10" spans="1:11" s="270" customFormat="1" x14ac:dyDescent="0.2">
      <c r="A10" s="274"/>
      <c r="B10" s="270" t="s">
        <v>455</v>
      </c>
      <c r="D10" s="527"/>
      <c r="F10" s="527"/>
      <c r="H10" s="527"/>
      <c r="J10" s="527"/>
    </row>
    <row r="11" spans="1:11" s="270" customFormat="1" x14ac:dyDescent="0.2">
      <c r="A11" s="274"/>
      <c r="B11" s="270" t="s">
        <v>285</v>
      </c>
      <c r="D11" s="527"/>
      <c r="F11" s="527"/>
      <c r="H11" s="527"/>
      <c r="J11" s="527"/>
    </row>
    <row r="12" spans="1:11" s="270" customFormat="1" x14ac:dyDescent="0.2">
      <c r="A12" s="274"/>
      <c r="D12" s="527"/>
      <c r="F12" s="527"/>
      <c r="H12" s="527"/>
      <c r="J12" s="527"/>
    </row>
    <row r="13" spans="1:11" s="270" customFormat="1" ht="13.5" thickBot="1" x14ac:dyDescent="0.25">
      <c r="A13" s="274"/>
      <c r="D13" s="527"/>
      <c r="F13" s="527"/>
      <c r="H13" s="527"/>
      <c r="J13" s="527"/>
    </row>
    <row r="14" spans="1:11" s="15" customFormat="1" ht="16.5" thickBot="1" x14ac:dyDescent="0.3">
      <c r="A14" s="59" t="s">
        <v>288</v>
      </c>
      <c r="B14" s="60"/>
      <c r="C14" s="60"/>
      <c r="D14" s="510">
        <f>SUM(D11,D10,D9)</f>
        <v>1200</v>
      </c>
      <c r="E14" s="524"/>
      <c r="F14" s="510">
        <f>SUM(F11,F10,F9)</f>
        <v>2720.17</v>
      </c>
      <c r="G14" s="524"/>
      <c r="H14" s="510">
        <f>SUM(H11,H10,H9)</f>
        <v>1200</v>
      </c>
      <c r="I14" s="524"/>
      <c r="J14" s="510">
        <f>SUM(J11,J10,J9)</f>
        <v>2916.45</v>
      </c>
      <c r="K14" s="364"/>
    </row>
    <row r="15" spans="1:11" s="15" customFormat="1" x14ac:dyDescent="0.2">
      <c r="A15" s="542"/>
      <c r="D15" s="511"/>
      <c r="F15" s="511"/>
      <c r="H15" s="511"/>
      <c r="J15" s="511"/>
    </row>
    <row r="16" spans="1:11" s="15" customFormat="1" ht="15.75" x14ac:dyDescent="0.25">
      <c r="A16" s="55" t="s">
        <v>450</v>
      </c>
      <c r="D16" s="511"/>
      <c r="F16" s="511"/>
      <c r="H16" s="511"/>
      <c r="J16" s="511"/>
    </row>
    <row r="17" spans="1:10" ht="5.0999999999999996" customHeight="1" x14ac:dyDescent="0.2">
      <c r="B17" s="395"/>
      <c r="D17" s="512"/>
      <c r="F17" s="512"/>
      <c r="H17" s="512"/>
      <c r="J17" s="512"/>
    </row>
    <row r="18" spans="1:10" ht="12.75" customHeight="1" x14ac:dyDescent="0.2">
      <c r="A18" s="4"/>
      <c r="B18" s="395"/>
      <c r="D18" s="513"/>
      <c r="F18" s="513"/>
      <c r="H18" s="513"/>
      <c r="J18" s="513"/>
    </row>
    <row r="19" spans="1:10" s="196" customFormat="1" ht="12.75" customHeight="1" x14ac:dyDescent="0.2">
      <c r="A19" s="450"/>
      <c r="B19" s="196" t="s">
        <v>456</v>
      </c>
      <c r="D19" s="515">
        <v>200</v>
      </c>
      <c r="F19" s="515">
        <v>0</v>
      </c>
      <c r="H19" s="515">
        <v>200</v>
      </c>
      <c r="J19" s="515">
        <v>434.95</v>
      </c>
    </row>
    <row r="20" spans="1:10" s="196" customFormat="1" ht="12.75" customHeight="1" x14ac:dyDescent="0.2">
      <c r="A20" s="450"/>
      <c r="B20" s="196" t="s">
        <v>489</v>
      </c>
      <c r="D20" s="515">
        <v>0</v>
      </c>
      <c r="F20" s="515">
        <v>0</v>
      </c>
      <c r="H20" s="515">
        <v>0</v>
      </c>
      <c r="J20" s="515">
        <v>0</v>
      </c>
    </row>
    <row r="21" spans="1:10" x14ac:dyDescent="0.2">
      <c r="B21" s="196" t="s">
        <v>457</v>
      </c>
      <c r="C21" s="395"/>
      <c r="D21" s="513">
        <v>1500</v>
      </c>
      <c r="F21" s="513">
        <v>2081.6</v>
      </c>
      <c r="H21" s="513">
        <v>1500</v>
      </c>
      <c r="J21" s="513">
        <v>0</v>
      </c>
    </row>
    <row r="22" spans="1:10" x14ac:dyDescent="0.2">
      <c r="B22" s="196" t="s">
        <v>458</v>
      </c>
      <c r="C22" s="196"/>
      <c r="D22" s="513"/>
      <c r="F22" s="513">
        <v>253</v>
      </c>
      <c r="H22" s="513">
        <v>0</v>
      </c>
      <c r="J22" s="513">
        <v>92.96</v>
      </c>
    </row>
    <row r="23" spans="1:10" ht="13.5" thickBot="1" x14ac:dyDescent="0.25">
      <c r="D23" s="513"/>
      <c r="F23" s="513"/>
      <c r="H23" s="513"/>
      <c r="J23" s="513"/>
    </row>
    <row r="24" spans="1:10" s="21" customFormat="1" ht="15.75" x14ac:dyDescent="0.25">
      <c r="A24" s="22" t="s">
        <v>429</v>
      </c>
      <c r="B24" s="23"/>
      <c r="C24" s="23"/>
      <c r="D24" s="516">
        <f>SUM(D19:D22)</f>
        <v>1700</v>
      </c>
      <c r="E24" s="23"/>
      <c r="F24" s="516">
        <f>SUM(F19:F22)</f>
        <v>2334.6</v>
      </c>
      <c r="G24" s="23"/>
      <c r="H24" s="516">
        <f>SUM(H19:H22)</f>
        <v>1700</v>
      </c>
      <c r="I24" s="23"/>
      <c r="J24" s="516">
        <f>SUM(J19:J22)</f>
        <v>527.91</v>
      </c>
    </row>
    <row r="25" spans="1:10" s="21" customFormat="1" ht="15.75" x14ac:dyDescent="0.25">
      <c r="A25" s="22"/>
      <c r="B25" s="23"/>
      <c r="C25" s="23"/>
      <c r="D25" s="517"/>
      <c r="E25" s="23"/>
      <c r="F25" s="517"/>
      <c r="G25" s="23"/>
      <c r="H25" s="517"/>
      <c r="I25" s="23"/>
      <c r="J25" s="517"/>
    </row>
    <row r="26" spans="1:10" s="21" customFormat="1" ht="15.75" x14ac:dyDescent="0.25">
      <c r="A26" s="279" t="s">
        <v>430</v>
      </c>
      <c r="B26" s="19"/>
      <c r="C26" s="19"/>
      <c r="D26" s="517">
        <f>D14-D24</f>
        <v>-500</v>
      </c>
      <c r="E26" s="23"/>
      <c r="F26" s="517">
        <f>F14-F24</f>
        <v>385.57000000000016</v>
      </c>
      <c r="G26" s="23"/>
      <c r="H26" s="517">
        <f>H14-H24</f>
        <v>-500</v>
      </c>
      <c r="I26" s="23"/>
      <c r="J26" s="517">
        <f>J14-J24</f>
        <v>2388.54</v>
      </c>
    </row>
    <row r="27" spans="1:10" s="21" customFormat="1" ht="15.75" x14ac:dyDescent="0.25">
      <c r="A27" s="506"/>
      <c r="B27" s="23"/>
      <c r="C27" s="23"/>
      <c r="D27" s="517"/>
      <c r="E27" s="23"/>
      <c r="F27" s="517"/>
      <c r="G27" s="23"/>
      <c r="H27" s="517"/>
      <c r="I27" s="23"/>
      <c r="J27" s="517"/>
    </row>
    <row r="28" spans="1:10" s="21" customFormat="1" ht="15.75" x14ac:dyDescent="0.25">
      <c r="A28" s="279" t="s">
        <v>431</v>
      </c>
      <c r="B28" s="54"/>
      <c r="C28" s="23"/>
      <c r="D28" s="517"/>
      <c r="E28" s="23"/>
      <c r="F28" s="517"/>
      <c r="G28" s="23"/>
      <c r="H28" s="517"/>
      <c r="I28" s="23"/>
      <c r="J28" s="517"/>
    </row>
    <row r="29" spans="1:10" s="21" customFormat="1" ht="15.75" x14ac:dyDescent="0.25">
      <c r="A29" s="276"/>
      <c r="B29" s="276" t="s">
        <v>432</v>
      </c>
      <c r="C29" s="23"/>
      <c r="D29" s="517">
        <v>500</v>
      </c>
      <c r="E29" s="23"/>
      <c r="F29" s="517">
        <v>0</v>
      </c>
      <c r="G29" s="23"/>
      <c r="H29" s="517">
        <v>500</v>
      </c>
      <c r="I29" s="23"/>
      <c r="J29" s="517">
        <v>0</v>
      </c>
    </row>
    <row r="30" spans="1:10" s="21" customFormat="1" ht="15.75" x14ac:dyDescent="0.25">
      <c r="A30" s="279"/>
      <c r="B30" s="276" t="s">
        <v>434</v>
      </c>
      <c r="C30" s="23"/>
      <c r="D30" s="517"/>
      <c r="E30" s="23"/>
      <c r="F30" s="517"/>
      <c r="G30" s="23"/>
      <c r="H30" s="517"/>
      <c r="I30" s="23"/>
      <c r="J30" s="517"/>
    </row>
    <row r="31" spans="1:10" s="21" customFormat="1" ht="15.75" x14ac:dyDescent="0.25">
      <c r="A31" s="279"/>
      <c r="B31" s="276" t="s">
        <v>435</v>
      </c>
      <c r="C31" s="23"/>
      <c r="D31" s="517"/>
      <c r="E31" s="23"/>
      <c r="F31" s="517"/>
      <c r="G31" s="23"/>
      <c r="H31" s="517"/>
      <c r="I31" s="23"/>
      <c r="J31" s="517"/>
    </row>
    <row r="32" spans="1:10" s="21" customFormat="1" ht="15.75" x14ac:dyDescent="0.25">
      <c r="A32" s="53" t="s">
        <v>436</v>
      </c>
      <c r="B32" s="53"/>
      <c r="C32" s="23"/>
      <c r="D32" s="518">
        <f>SUM(D29:D31)</f>
        <v>500</v>
      </c>
      <c r="E32" s="23"/>
      <c r="F32" s="518">
        <f>SUM(F29:F31)</f>
        <v>0</v>
      </c>
      <c r="G32" s="23"/>
      <c r="H32" s="518">
        <f>SUM(H29:H31)</f>
        <v>500</v>
      </c>
      <c r="I32" s="23"/>
      <c r="J32" s="518">
        <f>SUM(J29:J31)</f>
        <v>0</v>
      </c>
    </row>
    <row r="33" spans="1:10" s="21" customFormat="1" ht="15.75" x14ac:dyDescent="0.25">
      <c r="A33" s="506"/>
      <c r="B33" s="23"/>
      <c r="C33" s="23"/>
      <c r="D33" s="517"/>
      <c r="E33" s="23"/>
      <c r="F33" s="517"/>
      <c r="G33" s="23"/>
      <c r="H33" s="517"/>
      <c r="I33" s="23"/>
      <c r="J33" s="517"/>
    </row>
    <row r="34" spans="1:10" s="21" customFormat="1" ht="15.75" x14ac:dyDescent="0.25">
      <c r="A34" s="506"/>
      <c r="B34" s="23"/>
      <c r="C34" s="23"/>
      <c r="D34" s="517"/>
      <c r="E34" s="23"/>
      <c r="F34" s="517"/>
      <c r="G34" s="23"/>
      <c r="H34" s="517"/>
      <c r="I34" s="23"/>
      <c r="J34" s="517"/>
    </row>
    <row r="35" spans="1:10" s="21" customFormat="1" ht="19.350000000000001" customHeight="1" x14ac:dyDescent="0.25">
      <c r="A35" s="826" t="s">
        <v>437</v>
      </c>
      <c r="B35" s="826"/>
      <c r="C35" s="827"/>
      <c r="D35" s="519">
        <f>D26+D32</f>
        <v>0</v>
      </c>
      <c r="E35" s="23"/>
      <c r="F35" s="519">
        <f>F26+F32</f>
        <v>385.57000000000016</v>
      </c>
      <c r="G35" s="23"/>
      <c r="H35" s="519">
        <f>H26+H32</f>
        <v>0</v>
      </c>
      <c r="I35" s="23"/>
      <c r="J35" s="519">
        <f>J26+J32</f>
        <v>2388.54</v>
      </c>
    </row>
    <row r="36" spans="1:10" s="21" customFormat="1" ht="19.350000000000001" customHeight="1" x14ac:dyDescent="0.25">
      <c r="A36" s="826"/>
      <c r="B36" s="826"/>
      <c r="C36" s="827"/>
      <c r="D36" s="517"/>
      <c r="E36" s="23"/>
      <c r="F36" s="517"/>
      <c r="G36" s="23"/>
      <c r="H36" s="517"/>
      <c r="I36" s="23"/>
      <c r="J36" s="517"/>
    </row>
    <row r="37" spans="1:10" s="21" customFormat="1" ht="15.75" x14ac:dyDescent="0.25">
      <c r="A37" s="506"/>
      <c r="B37" s="23"/>
      <c r="C37" s="23"/>
      <c r="D37" s="517"/>
      <c r="E37" s="23"/>
      <c r="F37" s="517"/>
      <c r="G37" s="23"/>
      <c r="H37" s="517"/>
      <c r="I37" s="23"/>
      <c r="J37" s="517"/>
    </row>
    <row r="38" spans="1:10" s="21" customFormat="1" ht="15.75" x14ac:dyDescent="0.25">
      <c r="A38" s="54" t="s">
        <v>438</v>
      </c>
      <c r="B38" s="23"/>
      <c r="C38" s="23"/>
      <c r="D38" s="520">
        <f>F40</f>
        <v>9711.369999999999</v>
      </c>
      <c r="E38" s="23"/>
      <c r="F38" s="520">
        <f>J40</f>
        <v>9325.7999999999993</v>
      </c>
      <c r="G38" s="23"/>
      <c r="H38" s="520">
        <v>7205.35</v>
      </c>
      <c r="I38" s="23"/>
      <c r="J38" s="520">
        <v>6937.26</v>
      </c>
    </row>
    <row r="39" spans="1:10" s="21" customFormat="1" ht="15.75" x14ac:dyDescent="0.25">
      <c r="A39" s="54"/>
      <c r="B39" s="23"/>
      <c r="C39" s="23"/>
      <c r="D39" s="517"/>
      <c r="E39" s="23"/>
      <c r="F39" s="517"/>
      <c r="G39" s="23"/>
      <c r="H39" s="517"/>
      <c r="I39" s="23"/>
      <c r="J39" s="517"/>
    </row>
    <row r="40" spans="1:10" s="21" customFormat="1" ht="15.75" x14ac:dyDescent="0.25">
      <c r="A40" s="54" t="s">
        <v>439</v>
      </c>
      <c r="B40" s="23"/>
      <c r="C40" s="23"/>
      <c r="D40" s="520">
        <f>D38+D35-D29</f>
        <v>9211.369999999999</v>
      </c>
      <c r="E40" s="23"/>
      <c r="F40" s="520">
        <f>F38+F35-F29</f>
        <v>9711.369999999999</v>
      </c>
      <c r="G40" s="23"/>
      <c r="H40" s="520">
        <f t="shared" ref="H40" si="0">H38+H35-H29</f>
        <v>6705.35</v>
      </c>
      <c r="I40" s="23"/>
      <c r="J40" s="520">
        <f t="shared" ref="J40" si="1">J38+J35-J29</f>
        <v>9325.7999999999993</v>
      </c>
    </row>
    <row r="41" spans="1:10" s="21" customFormat="1" ht="15.75" x14ac:dyDescent="0.25">
      <c r="A41" s="54"/>
      <c r="B41" s="23"/>
      <c r="C41" s="23"/>
      <c r="D41" s="517"/>
      <c r="E41" s="23"/>
      <c r="F41" s="517"/>
      <c r="G41" s="23"/>
      <c r="H41" s="517"/>
      <c r="I41" s="23"/>
      <c r="J41" s="517"/>
    </row>
    <row r="42" spans="1:10" s="21" customFormat="1" ht="15.75" x14ac:dyDescent="0.25">
      <c r="A42" s="279" t="s">
        <v>440</v>
      </c>
      <c r="B42" s="17"/>
      <c r="C42" s="23"/>
      <c r="D42" s="517"/>
      <c r="E42" s="23"/>
      <c r="F42" s="517"/>
      <c r="G42" s="23"/>
      <c r="H42" s="517"/>
      <c r="I42" s="23"/>
      <c r="J42" s="517"/>
    </row>
    <row r="43" spans="1:10" s="21" customFormat="1" ht="15.75" x14ac:dyDescent="0.25">
      <c r="A43" s="280"/>
      <c r="B43" s="17" t="s">
        <v>444</v>
      </c>
      <c r="C43" s="23"/>
      <c r="D43" s="517">
        <f>D40-D44</f>
        <v>9211.369999999999</v>
      </c>
      <c r="E43" s="23"/>
      <c r="F43" s="517">
        <f>F40-F44</f>
        <v>9711.369999999999</v>
      </c>
      <c r="G43" s="23"/>
      <c r="H43" s="517">
        <f>H40-H44</f>
        <v>6705.35</v>
      </c>
      <c r="I43" s="23"/>
      <c r="J43" s="517">
        <f>J40-J44</f>
        <v>9325.7999999999993</v>
      </c>
    </row>
    <row r="44" spans="1:10" s="21" customFormat="1" ht="15.75" x14ac:dyDescent="0.25">
      <c r="A44" s="54"/>
      <c r="B44" s="17" t="s">
        <v>445</v>
      </c>
      <c r="C44" s="23"/>
      <c r="D44" s="517">
        <v>0</v>
      </c>
      <c r="E44" s="23"/>
      <c r="F44" s="517">
        <v>0</v>
      </c>
      <c r="G44" s="23"/>
      <c r="H44" s="517">
        <v>0</v>
      </c>
      <c r="I44" s="23"/>
      <c r="J44" s="517">
        <v>0</v>
      </c>
    </row>
    <row r="45" spans="1:10" s="21" customFormat="1" ht="15.75" x14ac:dyDescent="0.25">
      <c r="A45" s="54"/>
      <c r="B45" s="828" t="s">
        <v>446</v>
      </c>
      <c r="C45" s="829"/>
      <c r="D45" s="517"/>
      <c r="E45" s="23"/>
      <c r="F45" s="517"/>
      <c r="G45" s="23"/>
      <c r="H45" s="517"/>
      <c r="I45" s="23"/>
      <c r="J45" s="517"/>
    </row>
    <row r="46" spans="1:10" s="21" customFormat="1" ht="15.75" x14ac:dyDescent="0.25">
      <c r="A46" s="279" t="s">
        <v>447</v>
      </c>
      <c r="B46" s="23"/>
      <c r="C46" s="23"/>
      <c r="D46" s="518">
        <f>SUM(D43:D45)</f>
        <v>9211.369999999999</v>
      </c>
      <c r="E46" s="23"/>
      <c r="F46" s="518">
        <f>SUM(F43:F45)</f>
        <v>9711.369999999999</v>
      </c>
      <c r="G46" s="23"/>
      <c r="H46" s="518">
        <f>SUM(H43:H45)</f>
        <v>6705.35</v>
      </c>
      <c r="I46" s="23"/>
      <c r="J46" s="518">
        <f>SUM(J43:J45)</f>
        <v>9325.7999999999993</v>
      </c>
    </row>
    <row r="47" spans="1:10" s="21" customFormat="1" ht="15.75" x14ac:dyDescent="0.25">
      <c r="A47" s="54"/>
      <c r="B47" s="23"/>
      <c r="C47" s="23"/>
      <c r="D47" s="517"/>
      <c r="E47" s="23"/>
      <c r="F47" s="517"/>
      <c r="G47" s="23"/>
      <c r="H47" s="517"/>
      <c r="I47" s="23"/>
      <c r="J47" s="517"/>
    </row>
    <row r="48" spans="1:10" s="21" customFormat="1" ht="15.75" x14ac:dyDescent="0.25">
      <c r="A48" s="506"/>
      <c r="B48" s="23"/>
      <c r="C48" s="23"/>
      <c r="D48" s="517"/>
      <c r="E48" s="23"/>
      <c r="F48" s="517"/>
      <c r="G48" s="23"/>
      <c r="H48" s="517"/>
      <c r="I48" s="23"/>
      <c r="J48" s="517"/>
    </row>
    <row r="49" spans="1:10" s="21" customFormat="1" ht="15.75" x14ac:dyDescent="0.25">
      <c r="A49" s="506"/>
      <c r="B49" s="23"/>
      <c r="C49" s="23"/>
      <c r="D49" s="517"/>
      <c r="E49" s="23"/>
      <c r="F49" s="517"/>
      <c r="G49" s="23"/>
      <c r="H49" s="517"/>
      <c r="I49" s="23"/>
      <c r="J49" s="517"/>
    </row>
    <row r="50" spans="1:10" s="21" customFormat="1" ht="15.75" x14ac:dyDescent="0.25">
      <c r="A50" s="506"/>
      <c r="B50" s="23"/>
      <c r="C50" s="23"/>
      <c r="D50" s="517"/>
      <c r="E50" s="23"/>
      <c r="F50" s="517"/>
      <c r="G50" s="23"/>
      <c r="H50" s="517"/>
      <c r="I50" s="23"/>
      <c r="J50" s="517"/>
    </row>
    <row r="51" spans="1:10" ht="16.5" thickBot="1" x14ac:dyDescent="0.3">
      <c r="A51" s="506"/>
      <c r="D51" s="521"/>
      <c r="F51" s="521"/>
      <c r="H51" s="521"/>
      <c r="J51" s="521"/>
    </row>
    <row r="52" spans="1:10" x14ac:dyDescent="0.2">
      <c r="F52" s="5"/>
      <c r="H52" s="5"/>
      <c r="J52" s="5"/>
    </row>
    <row r="53" spans="1:10" x14ac:dyDescent="0.2">
      <c r="F53" s="5"/>
      <c r="H53" s="5"/>
      <c r="J53" s="5"/>
    </row>
    <row r="54" spans="1:10" ht="14.25" x14ac:dyDescent="0.2">
      <c r="B54" s="9"/>
      <c r="C54" s="824"/>
      <c r="D54" s="824"/>
      <c r="E54" s="824"/>
      <c r="F54" s="824"/>
      <c r="G54" s="824"/>
      <c r="H54" s="824"/>
      <c r="I54" s="824"/>
    </row>
    <row r="55" spans="1:10" ht="14.25" x14ac:dyDescent="0.2">
      <c r="B55" s="9"/>
      <c r="C55" s="824"/>
      <c r="D55" s="824"/>
      <c r="E55" s="824"/>
      <c r="F55" s="824"/>
      <c r="G55" s="824"/>
      <c r="H55" s="824"/>
      <c r="I55" s="824"/>
    </row>
    <row r="56" spans="1:10" ht="27" customHeight="1" x14ac:dyDescent="0.2">
      <c r="B56" s="26"/>
      <c r="C56" s="825"/>
      <c r="D56" s="825"/>
      <c r="E56" s="825"/>
      <c r="F56" s="825"/>
      <c r="G56" s="825"/>
      <c r="H56" s="825"/>
      <c r="I56" s="825"/>
    </row>
    <row r="57" spans="1:10" x14ac:dyDescent="0.2">
      <c r="F57" s="5"/>
      <c r="H57" s="5"/>
      <c r="J57" s="5"/>
    </row>
    <row r="58" spans="1:10" ht="26.25" customHeight="1" x14ac:dyDescent="0.2">
      <c r="A58" s="540"/>
      <c r="B58" s="25"/>
      <c r="C58" s="823"/>
      <c r="D58" s="823"/>
      <c r="E58" s="823"/>
      <c r="F58" s="823"/>
      <c r="G58" s="823"/>
      <c r="H58" s="823"/>
      <c r="I58" s="823"/>
    </row>
    <row r="59" spans="1:10" x14ac:dyDescent="0.2">
      <c r="F59" s="5"/>
      <c r="H59" s="5"/>
      <c r="J59" s="5"/>
    </row>
    <row r="60" spans="1:10" x14ac:dyDescent="0.2">
      <c r="A60" s="409"/>
      <c r="D60" s="409"/>
      <c r="F60" s="5"/>
      <c r="H60" s="5"/>
      <c r="J60" s="5"/>
    </row>
    <row r="61" spans="1:10" ht="24.75" customHeight="1" x14ac:dyDescent="0.2">
      <c r="A61" s="409"/>
      <c r="D61" s="409"/>
      <c r="F61" s="5"/>
      <c r="H61" s="5"/>
      <c r="J61" s="5"/>
    </row>
    <row r="62" spans="1:10" x14ac:dyDescent="0.2">
      <c r="A62" s="409"/>
      <c r="D62" s="409"/>
      <c r="F62" s="5"/>
      <c r="H62" s="5"/>
      <c r="J62" s="5"/>
    </row>
    <row r="63" spans="1:10" x14ac:dyDescent="0.2">
      <c r="A63" s="409"/>
      <c r="D63" s="409"/>
      <c r="F63" s="5"/>
      <c r="H63" s="5"/>
      <c r="J63" s="5"/>
    </row>
    <row r="64" spans="1:10" x14ac:dyDescent="0.2">
      <c r="A64" s="409"/>
      <c r="D64" s="409"/>
      <c r="F64" s="5"/>
      <c r="H64" s="5"/>
      <c r="J64" s="5"/>
    </row>
    <row r="65" spans="1:10" x14ac:dyDescent="0.2">
      <c r="A65" s="409"/>
      <c r="D65" s="409"/>
      <c r="F65" s="5"/>
      <c r="H65" s="5"/>
      <c r="J65" s="5"/>
    </row>
    <row r="66" spans="1:10" x14ac:dyDescent="0.2">
      <c r="A66" s="409"/>
      <c r="D66" s="409"/>
      <c r="F66" s="5"/>
      <c r="H66" s="5"/>
      <c r="J66" s="5"/>
    </row>
    <row r="67" spans="1:10" x14ac:dyDescent="0.2">
      <c r="A67" s="409"/>
      <c r="D67" s="409"/>
      <c r="F67" s="5"/>
      <c r="H67" s="5"/>
      <c r="J67" s="5"/>
    </row>
    <row r="68" spans="1:10" x14ac:dyDescent="0.2">
      <c r="A68" s="409"/>
      <c r="D68" s="409"/>
      <c r="F68" s="5"/>
      <c r="H68" s="5"/>
      <c r="J68" s="5"/>
    </row>
    <row r="69" spans="1:10" x14ac:dyDescent="0.2">
      <c r="A69" s="409"/>
      <c r="D69" s="409"/>
      <c r="F69" s="5"/>
      <c r="H69" s="5"/>
      <c r="J69" s="5"/>
    </row>
    <row r="70" spans="1:10" x14ac:dyDescent="0.2">
      <c r="A70" s="409"/>
      <c r="D70" s="409"/>
      <c r="F70" s="5"/>
      <c r="H70" s="5"/>
      <c r="J70" s="5"/>
    </row>
    <row r="71" spans="1:10" x14ac:dyDescent="0.2">
      <c r="A71" s="409"/>
      <c r="D71" s="409"/>
      <c r="F71" s="5"/>
      <c r="H71" s="5"/>
      <c r="J71" s="5"/>
    </row>
    <row r="72" spans="1:10" x14ac:dyDescent="0.2">
      <c r="A72" s="409"/>
      <c r="D72" s="409"/>
      <c r="F72" s="5"/>
      <c r="H72" s="5"/>
      <c r="J72" s="5"/>
    </row>
    <row r="73" spans="1:10" x14ac:dyDescent="0.2">
      <c r="A73" s="409"/>
      <c r="D73" s="409"/>
      <c r="F73" s="5"/>
      <c r="H73" s="5"/>
      <c r="J73" s="5"/>
    </row>
    <row r="74" spans="1:10" x14ac:dyDescent="0.2">
      <c r="A74" s="409"/>
      <c r="D74" s="409"/>
      <c r="F74" s="5"/>
      <c r="H74" s="5"/>
      <c r="J74" s="5"/>
    </row>
    <row r="75" spans="1:10" x14ac:dyDescent="0.2">
      <c r="A75" s="409"/>
      <c r="D75" s="409"/>
      <c r="F75" s="5"/>
      <c r="H75" s="5"/>
      <c r="J75" s="5"/>
    </row>
    <row r="76" spans="1:10" x14ac:dyDescent="0.2">
      <c r="A76" s="409"/>
      <c r="D76" s="409"/>
      <c r="F76" s="5"/>
      <c r="H76" s="5"/>
      <c r="J76" s="5"/>
    </row>
    <row r="77" spans="1:10" x14ac:dyDescent="0.2">
      <c r="A77" s="409"/>
      <c r="D77" s="409"/>
      <c r="F77" s="5"/>
      <c r="H77" s="5"/>
      <c r="J77" s="5"/>
    </row>
    <row r="78" spans="1:10" x14ac:dyDescent="0.2">
      <c r="A78" s="409"/>
      <c r="D78" s="409"/>
      <c r="F78" s="5"/>
      <c r="H78" s="5"/>
      <c r="J78" s="5"/>
    </row>
    <row r="79" spans="1:10" x14ac:dyDescent="0.2">
      <c r="A79" s="409"/>
      <c r="D79" s="409"/>
      <c r="F79" s="5"/>
      <c r="H79" s="5"/>
      <c r="J79" s="5"/>
    </row>
    <row r="80" spans="1:10" x14ac:dyDescent="0.2">
      <c r="A80" s="409"/>
      <c r="D80" s="409"/>
      <c r="F80" s="5"/>
      <c r="H80" s="5"/>
      <c r="J80" s="5"/>
    </row>
    <row r="81" spans="1:10" x14ac:dyDescent="0.2">
      <c r="A81" s="409"/>
      <c r="D81" s="409"/>
      <c r="F81" s="5"/>
      <c r="H81" s="5"/>
      <c r="J81" s="5"/>
    </row>
    <row r="82" spans="1:10" x14ac:dyDescent="0.2">
      <c r="A82" s="409"/>
      <c r="D82" s="409"/>
      <c r="F82" s="5"/>
      <c r="H82" s="5"/>
      <c r="J82" s="5"/>
    </row>
    <row r="83" spans="1:10" x14ac:dyDescent="0.2">
      <c r="A83" s="409"/>
      <c r="D83" s="409"/>
      <c r="F83" s="5"/>
      <c r="H83" s="5"/>
      <c r="J83" s="5"/>
    </row>
    <row r="84" spans="1:10" x14ac:dyDescent="0.2">
      <c r="A84" s="409"/>
      <c r="D84" s="409"/>
      <c r="F84" s="5"/>
      <c r="H84" s="5"/>
      <c r="J84" s="5"/>
    </row>
    <row r="85" spans="1:10" x14ac:dyDescent="0.2">
      <c r="A85" s="409"/>
      <c r="D85" s="409"/>
      <c r="F85" s="5"/>
      <c r="H85" s="5"/>
      <c r="J85" s="5"/>
    </row>
    <row r="86" spans="1:10" x14ac:dyDescent="0.2">
      <c r="A86" s="409"/>
      <c r="D86" s="409"/>
      <c r="F86" s="5"/>
      <c r="H86" s="5"/>
      <c r="J86" s="5"/>
    </row>
    <row r="87" spans="1:10" x14ac:dyDescent="0.2">
      <c r="A87" s="409"/>
      <c r="D87" s="409"/>
      <c r="F87" s="5"/>
      <c r="H87" s="5"/>
      <c r="J87" s="5"/>
    </row>
    <row r="88" spans="1:10" x14ac:dyDescent="0.2">
      <c r="A88" s="409"/>
      <c r="D88" s="409"/>
      <c r="F88" s="5"/>
      <c r="H88" s="5"/>
      <c r="J88" s="5"/>
    </row>
    <row r="89" spans="1:10" x14ac:dyDescent="0.2">
      <c r="A89" s="409"/>
      <c r="D89" s="409"/>
      <c r="F89" s="5"/>
      <c r="H89" s="5"/>
      <c r="J89" s="5"/>
    </row>
    <row r="90" spans="1:10" x14ac:dyDescent="0.2">
      <c r="A90" s="409"/>
      <c r="D90" s="409"/>
      <c r="F90" s="5"/>
      <c r="H90" s="5"/>
      <c r="J90" s="5"/>
    </row>
    <row r="91" spans="1:10" x14ac:dyDescent="0.2">
      <c r="A91" s="409"/>
      <c r="D91" s="409"/>
      <c r="F91" s="5"/>
      <c r="H91" s="5"/>
      <c r="J91" s="5"/>
    </row>
  </sheetData>
  <mergeCells count="11">
    <mergeCell ref="J5:J6"/>
    <mergeCell ref="C54:I54"/>
    <mergeCell ref="C55:I55"/>
    <mergeCell ref="C56:I56"/>
    <mergeCell ref="C58:I58"/>
    <mergeCell ref="B45:C45"/>
    <mergeCell ref="D3:H3"/>
    <mergeCell ref="D5:D6"/>
    <mergeCell ref="F5:F6"/>
    <mergeCell ref="H5:H6"/>
    <mergeCell ref="A35:C36"/>
  </mergeCells>
  <pageMargins left="0.7" right="0.7" top="0.75" bottom="0.75" header="0.3" footer="0.3"/>
  <pageSetup scale="7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BG321"/>
  <sheetViews>
    <sheetView showGridLines="0" workbookViewId="0">
      <pane xSplit="3" ySplit="4" topLeftCell="AK5" activePane="bottomRight" state="frozen"/>
      <selection pane="topRight" activeCell="D1" sqref="D1"/>
      <selection pane="bottomLeft" activeCell="A5" sqref="A5"/>
      <selection pane="bottomRight" activeCell="AZ247" sqref="AZ247"/>
    </sheetView>
  </sheetViews>
  <sheetFormatPr defaultColWidth="8.85546875" defaultRowHeight="12.75" x14ac:dyDescent="0.2"/>
  <cols>
    <col min="1" max="1" width="8" style="2" customWidth="1"/>
    <col min="2" max="2" width="5" customWidth="1"/>
    <col min="3" max="3" width="32.42578125" customWidth="1"/>
    <col min="4" max="4" width="18.42578125" style="2" customWidth="1"/>
    <col min="5" max="7" width="1" customWidth="1"/>
    <col min="8" max="8" width="18.42578125" style="2" customWidth="1"/>
    <col min="9" max="11" width="1" customWidth="1"/>
    <col min="12" max="12" width="18.42578125" style="2" customWidth="1"/>
    <col min="13" max="15" width="1" customWidth="1"/>
    <col min="16" max="16" width="18.42578125" style="2" customWidth="1"/>
    <col min="17" max="19" width="1" customWidth="1"/>
    <col min="20" max="20" width="18.42578125" style="2" customWidth="1"/>
    <col min="21" max="23" width="1" customWidth="1"/>
    <col min="24" max="24" width="18.42578125" style="2" customWidth="1"/>
    <col min="25" max="27" width="1" customWidth="1"/>
    <col min="28" max="28" width="18.42578125" style="2" customWidth="1"/>
    <col min="29" max="31" width="1" customWidth="1"/>
    <col min="32" max="32" width="18.42578125" style="2" customWidth="1"/>
    <col min="33" max="35" width="1" customWidth="1"/>
    <col min="36" max="36" width="18.42578125" style="2" customWidth="1"/>
    <col min="37" max="39" width="1" customWidth="1"/>
    <col min="40" max="40" width="18.42578125" style="2" customWidth="1"/>
    <col min="41" max="43" width="1" customWidth="1"/>
    <col min="44" max="44" width="18.42578125" style="2" customWidth="1"/>
    <col min="45" max="47" width="1" customWidth="1"/>
    <col min="48" max="48" width="18.42578125" style="2" customWidth="1"/>
    <col min="49" max="49" width="1.42578125" customWidth="1"/>
    <col min="50" max="50" width="18.42578125" style="2" customWidth="1"/>
    <col min="51" max="51" width="2.140625" customWidth="1"/>
    <col min="52" max="52" width="19.42578125" customWidth="1"/>
    <col min="53" max="53" width="2.140625" customWidth="1"/>
    <col min="54" max="54" width="19.42578125" style="409" customWidth="1"/>
    <col min="55" max="56" width="2.140625" customWidth="1"/>
    <col min="59" max="59" width="4.85546875" customWidth="1"/>
    <col min="60" max="60" width="24" customWidth="1"/>
  </cols>
  <sheetData>
    <row r="1" spans="1:55" ht="18.75" thickBot="1" x14ac:dyDescent="0.3">
      <c r="A1" s="3" t="s">
        <v>467</v>
      </c>
      <c r="B1" s="409"/>
      <c r="C1" s="409"/>
      <c r="E1" s="409"/>
      <c r="F1" s="409"/>
      <c r="G1" s="409"/>
      <c r="I1" s="409"/>
      <c r="J1" s="409"/>
      <c r="K1" s="409"/>
      <c r="M1" s="409"/>
      <c r="N1" s="409"/>
      <c r="O1" s="409"/>
      <c r="Q1" s="409"/>
      <c r="R1" s="409"/>
      <c r="S1" s="409"/>
      <c r="U1" s="409"/>
      <c r="V1" s="409"/>
      <c r="W1" s="409"/>
      <c r="Y1" s="409"/>
      <c r="Z1" s="409"/>
      <c r="AA1" s="409"/>
      <c r="AC1" s="409"/>
      <c r="AD1" s="409"/>
      <c r="AE1" s="409"/>
      <c r="AG1" s="409"/>
      <c r="AH1" s="409"/>
      <c r="AI1" s="409"/>
      <c r="AK1" s="409"/>
      <c r="AL1" s="409"/>
      <c r="AM1" s="409"/>
      <c r="AO1" s="409"/>
      <c r="AP1" s="409"/>
      <c r="AQ1" s="409"/>
      <c r="AS1" s="409"/>
      <c r="AT1" s="409"/>
      <c r="AU1" s="409"/>
      <c r="AW1" s="409"/>
      <c r="AY1" s="409"/>
      <c r="AZ1" s="409"/>
      <c r="BA1" s="409"/>
      <c r="BC1" s="409"/>
    </row>
    <row r="2" spans="1:55" x14ac:dyDescent="0.2">
      <c r="A2" s="53" t="str">
        <f>'General Fund Budget Summary'!A2</f>
        <v>2020 Budget</v>
      </c>
      <c r="B2" s="395"/>
      <c r="C2" s="409"/>
      <c r="D2" s="831" t="s">
        <v>604</v>
      </c>
      <c r="E2" s="409"/>
      <c r="F2" s="409"/>
      <c r="G2" s="409"/>
      <c r="H2" s="831" t="s">
        <v>605</v>
      </c>
      <c r="I2" s="409"/>
      <c r="J2" s="409"/>
      <c r="K2" s="409"/>
      <c r="L2" s="831" t="s">
        <v>606</v>
      </c>
      <c r="M2" s="409"/>
      <c r="N2" s="409"/>
      <c r="O2" s="409"/>
      <c r="P2" s="831" t="s">
        <v>607</v>
      </c>
      <c r="Q2" s="409"/>
      <c r="R2" s="409"/>
      <c r="S2" s="409"/>
      <c r="T2" s="831" t="s">
        <v>608</v>
      </c>
      <c r="U2" s="409"/>
      <c r="V2" s="409"/>
      <c r="W2" s="409"/>
      <c r="X2" s="831" t="s">
        <v>609</v>
      </c>
      <c r="Y2" s="409"/>
      <c r="Z2" s="409"/>
      <c r="AA2" s="409"/>
      <c r="AB2" s="831" t="s">
        <v>610</v>
      </c>
      <c r="AC2" s="409"/>
      <c r="AD2" s="409"/>
      <c r="AE2" s="409"/>
      <c r="AF2" s="831" t="s">
        <v>611</v>
      </c>
      <c r="AG2" s="409"/>
      <c r="AH2" s="409"/>
      <c r="AI2" s="409"/>
      <c r="AJ2" s="831" t="s">
        <v>612</v>
      </c>
      <c r="AK2" s="409"/>
      <c r="AL2" s="409"/>
      <c r="AM2" s="409"/>
      <c r="AN2" s="831" t="s">
        <v>613</v>
      </c>
      <c r="AO2" s="409"/>
      <c r="AP2" s="409"/>
      <c r="AQ2" s="409"/>
      <c r="AR2" s="831" t="s">
        <v>614</v>
      </c>
      <c r="AS2" s="409"/>
      <c r="AT2" s="409"/>
      <c r="AU2" s="409"/>
      <c r="AV2" s="831" t="s">
        <v>615</v>
      </c>
      <c r="AW2" s="409"/>
      <c r="AX2" s="838" t="s">
        <v>541</v>
      </c>
      <c r="AY2" s="409"/>
      <c r="AZ2" s="839" t="s">
        <v>542</v>
      </c>
      <c r="BA2" s="409"/>
      <c r="BB2" s="841" t="s">
        <v>543</v>
      </c>
      <c r="BC2" s="14"/>
    </row>
    <row r="3" spans="1:55" ht="13.5" thickBot="1" x14ac:dyDescent="0.25">
      <c r="A3" s="539" t="s">
        <v>468</v>
      </c>
      <c r="B3" s="409"/>
      <c r="C3" s="409"/>
      <c r="D3" s="832"/>
      <c r="E3" s="409"/>
      <c r="F3" s="409"/>
      <c r="G3" s="409"/>
      <c r="H3" s="832"/>
      <c r="I3" s="409"/>
      <c r="J3" s="409"/>
      <c r="K3" s="409"/>
      <c r="L3" s="832"/>
      <c r="M3" s="409"/>
      <c r="N3" s="409"/>
      <c r="O3" s="409"/>
      <c r="P3" s="832"/>
      <c r="Q3" s="409"/>
      <c r="R3" s="409"/>
      <c r="S3" s="409"/>
      <c r="T3" s="832"/>
      <c r="U3" s="409"/>
      <c r="V3" s="409"/>
      <c r="W3" s="409"/>
      <c r="X3" s="832"/>
      <c r="Y3" s="409"/>
      <c r="Z3" s="409"/>
      <c r="AA3" s="409"/>
      <c r="AB3" s="832"/>
      <c r="AC3" s="409"/>
      <c r="AD3" s="409"/>
      <c r="AE3" s="409"/>
      <c r="AF3" s="832"/>
      <c r="AG3" s="409"/>
      <c r="AH3" s="409"/>
      <c r="AI3" s="409"/>
      <c r="AJ3" s="832"/>
      <c r="AK3" s="409"/>
      <c r="AL3" s="409"/>
      <c r="AM3" s="409"/>
      <c r="AN3" s="832"/>
      <c r="AO3" s="409"/>
      <c r="AP3" s="409"/>
      <c r="AQ3" s="409"/>
      <c r="AR3" s="832"/>
      <c r="AS3" s="409"/>
      <c r="AT3" s="409"/>
      <c r="AU3" s="409"/>
      <c r="AV3" s="832"/>
      <c r="AW3" s="409"/>
      <c r="AX3" s="832"/>
      <c r="AY3" s="409"/>
      <c r="AZ3" s="840"/>
      <c r="BA3" s="409"/>
      <c r="BB3" s="842"/>
      <c r="BC3" s="14"/>
    </row>
    <row r="4" spans="1:55" s="15" customFormat="1" x14ac:dyDescent="0.2">
      <c r="A4" s="542"/>
      <c r="B4" s="836" t="s">
        <v>100</v>
      </c>
      <c r="C4" s="837"/>
      <c r="D4" s="67"/>
      <c r="E4" s="270"/>
      <c r="F4" s="270"/>
      <c r="G4" s="270"/>
      <c r="H4" s="67"/>
      <c r="I4" s="270"/>
      <c r="J4" s="270"/>
      <c r="K4" s="270"/>
      <c r="L4" s="67"/>
      <c r="M4" s="270"/>
      <c r="N4" s="270"/>
      <c r="O4" s="270"/>
      <c r="P4" s="67"/>
      <c r="Q4" s="270"/>
      <c r="R4" s="270"/>
      <c r="S4" s="270"/>
      <c r="T4" s="67"/>
      <c r="U4" s="270"/>
      <c r="V4" s="270"/>
      <c r="W4" s="270"/>
      <c r="X4" s="67"/>
      <c r="Y4" s="270"/>
      <c r="Z4" s="270"/>
      <c r="AA4" s="270"/>
      <c r="AB4" s="67"/>
      <c r="AC4" s="270"/>
      <c r="AD4" s="270"/>
      <c r="AE4" s="270"/>
      <c r="AF4" s="67"/>
      <c r="AG4" s="270"/>
      <c r="AH4" s="270"/>
      <c r="AI4" s="270"/>
      <c r="AJ4" s="67"/>
      <c r="AK4" s="270"/>
      <c r="AL4" s="270"/>
      <c r="AM4" s="270"/>
      <c r="AN4" s="67"/>
      <c r="AO4" s="270"/>
      <c r="AP4" s="270"/>
      <c r="AQ4" s="270"/>
      <c r="AR4" s="67"/>
      <c r="AS4" s="270"/>
      <c r="AT4" s="270"/>
      <c r="AU4" s="270"/>
      <c r="AV4" s="67"/>
      <c r="AW4" s="270"/>
      <c r="AX4" s="67"/>
      <c r="AZ4" s="74"/>
      <c r="BB4" s="82"/>
      <c r="BC4" s="14"/>
    </row>
    <row r="5" spans="1:55" s="15" customFormat="1" ht="15.75" x14ac:dyDescent="0.25">
      <c r="A5" s="55" t="s">
        <v>255</v>
      </c>
      <c r="C5" s="270"/>
      <c r="D5" s="68"/>
      <c r="E5" s="270"/>
      <c r="F5" s="270"/>
      <c r="G5" s="270"/>
      <c r="H5" s="68"/>
      <c r="I5" s="270"/>
      <c r="J5" s="270"/>
      <c r="K5" s="270"/>
      <c r="L5" s="68"/>
      <c r="M5" s="270"/>
      <c r="N5" s="270"/>
      <c r="O5" s="270"/>
      <c r="P5" s="68"/>
      <c r="Q5" s="270"/>
      <c r="R5" s="270"/>
      <c r="S5" s="270"/>
      <c r="T5" s="68"/>
      <c r="U5" s="270"/>
      <c r="V5" s="270"/>
      <c r="W5" s="270"/>
      <c r="X5" s="68"/>
      <c r="Y5" s="270"/>
      <c r="Z5" s="270"/>
      <c r="AA5" s="270"/>
      <c r="AB5" s="68"/>
      <c r="AC5" s="270"/>
      <c r="AD5" s="270"/>
      <c r="AE5" s="270"/>
      <c r="AF5" s="68"/>
      <c r="AG5" s="270"/>
      <c r="AH5" s="270"/>
      <c r="AI5" s="270"/>
      <c r="AJ5" s="68"/>
      <c r="AK5" s="270"/>
      <c r="AL5" s="270"/>
      <c r="AM5" s="270"/>
      <c r="AN5" s="68"/>
      <c r="AO5" s="270"/>
      <c r="AP5" s="270"/>
      <c r="AQ5" s="270"/>
      <c r="AR5" s="68"/>
      <c r="AS5" s="270"/>
      <c r="AT5" s="270"/>
      <c r="AU5" s="270"/>
      <c r="AV5" s="68"/>
      <c r="AW5" s="270"/>
      <c r="AX5" s="68"/>
      <c r="AZ5" s="75"/>
      <c r="BB5" s="83"/>
      <c r="BC5" s="14"/>
    </row>
    <row r="6" spans="1:55" s="15" customFormat="1" x14ac:dyDescent="0.2">
      <c r="A6" s="542">
        <v>41000</v>
      </c>
      <c r="B6" s="58" t="s">
        <v>130</v>
      </c>
      <c r="C6" s="270"/>
      <c r="D6" s="271"/>
      <c r="E6" s="270"/>
      <c r="F6" s="270"/>
      <c r="G6" s="270"/>
      <c r="H6" s="271"/>
      <c r="I6" s="270"/>
      <c r="J6" s="270"/>
      <c r="K6" s="270"/>
      <c r="L6" s="271"/>
      <c r="M6" s="270"/>
      <c r="N6" s="270"/>
      <c r="O6" s="270"/>
      <c r="P6" s="271"/>
      <c r="Q6" s="270"/>
      <c r="R6" s="270"/>
      <c r="S6" s="270"/>
      <c r="T6" s="271"/>
      <c r="U6" s="270"/>
      <c r="V6" s="270"/>
      <c r="W6" s="270"/>
      <c r="X6" s="271"/>
      <c r="Y6" s="270"/>
      <c r="Z6" s="270"/>
      <c r="AA6" s="270"/>
      <c r="AB6" s="271"/>
      <c r="AC6" s="270"/>
      <c r="AD6" s="270"/>
      <c r="AE6" s="270"/>
      <c r="AF6" s="271"/>
      <c r="AG6" s="270"/>
      <c r="AH6" s="270"/>
      <c r="AI6" s="270"/>
      <c r="AJ6" s="271"/>
      <c r="AK6" s="270"/>
      <c r="AL6" s="270"/>
      <c r="AM6" s="270"/>
      <c r="AN6" s="271"/>
      <c r="AO6" s="270"/>
      <c r="AP6" s="270"/>
      <c r="AQ6" s="270"/>
      <c r="AR6" s="271"/>
      <c r="AS6" s="270"/>
      <c r="AT6" s="270"/>
      <c r="AU6" s="270"/>
      <c r="AV6" s="271"/>
      <c r="AW6" s="270"/>
      <c r="AX6" s="271"/>
      <c r="AY6" s="270"/>
      <c r="AZ6" s="272"/>
      <c r="BA6" s="270"/>
      <c r="BB6" s="273"/>
      <c r="BC6" s="274"/>
    </row>
    <row r="7" spans="1:55" s="15" customFormat="1" x14ac:dyDescent="0.2">
      <c r="A7" s="542">
        <v>40010</v>
      </c>
      <c r="B7" s="58"/>
      <c r="C7" s="270" t="s">
        <v>256</v>
      </c>
      <c r="D7" s="271">
        <f>SUMIF('Budgeting Worksheet'!H15,$B$4,'Budgeting Worksheet'!J15)</f>
        <v>7666.6666599999999</v>
      </c>
      <c r="E7" s="270"/>
      <c r="F7" s="270"/>
      <c r="G7" s="270"/>
      <c r="H7" s="271">
        <f>SUMIF('Budgeting Worksheet'!L15,$B$4,'Budgeting Worksheet'!N15)</f>
        <v>7666.6666599999999</v>
      </c>
      <c r="I7" s="270"/>
      <c r="J7" s="270"/>
      <c r="K7" s="270"/>
      <c r="L7" s="271">
        <f>SUMIF('Budgeting Worksheet'!P15,$B$4,'Budgeting Worksheet'!R15)</f>
        <v>7666.6666599999999</v>
      </c>
      <c r="M7" s="270"/>
      <c r="N7" s="270"/>
      <c r="O7" s="270"/>
      <c r="P7" s="271">
        <f>SUMIF('Budgeting Worksheet'!T15,$B$4,'Budgeting Worksheet'!V15)</f>
        <v>7666.6666599999999</v>
      </c>
      <c r="Q7" s="270"/>
      <c r="R7" s="270"/>
      <c r="S7" s="270"/>
      <c r="T7" s="271">
        <f>SUMIF('Budgeting Worksheet'!X15,$B$4,'Budgeting Worksheet'!Z15)</f>
        <v>7666.6666599999999</v>
      </c>
      <c r="U7" s="270"/>
      <c r="V7" s="270"/>
      <c r="W7" s="270"/>
      <c r="X7" s="271">
        <f>SUMIF('Budgeting Worksheet'!AB15,$B$4,'Budgeting Worksheet'!AD15)</f>
        <v>7666.6666599999999</v>
      </c>
      <c r="Y7" s="270"/>
      <c r="Z7" s="270"/>
      <c r="AA7" s="270"/>
      <c r="AB7" s="271">
        <f>SUMIF('Budgeting Worksheet'!AF15,$B$4,'Budgeting Worksheet'!AH15)</f>
        <v>7666.6666599999999</v>
      </c>
      <c r="AC7" s="270"/>
      <c r="AD7" s="270"/>
      <c r="AE7" s="270"/>
      <c r="AF7" s="271">
        <f>SUMIF('Budgeting Worksheet'!AJ15,$B$4,'Budgeting Worksheet'!AL15)</f>
        <v>7666.6666599999999</v>
      </c>
      <c r="AG7" s="270"/>
      <c r="AH7" s="270"/>
      <c r="AI7" s="270"/>
      <c r="AJ7" s="271">
        <f>SUMIF('Budgeting Worksheet'!AN15,$B$4,'Budgeting Worksheet'!AP15)</f>
        <v>7666.6666599999999</v>
      </c>
      <c r="AK7" s="270"/>
      <c r="AL7" s="270"/>
      <c r="AM7" s="270"/>
      <c r="AN7" s="271">
        <f>SUMIF('Budgeting Worksheet'!AR15,$B$4,'Budgeting Worksheet'!AT15)</f>
        <v>7666.6666599999999</v>
      </c>
      <c r="AO7" s="270"/>
      <c r="AP7" s="270"/>
      <c r="AQ7" s="270"/>
      <c r="AR7" s="271">
        <f>SUMIF('Budgeting Worksheet'!AV15,$B$4,'Budgeting Worksheet'!AX15)</f>
        <v>7666.6666599999999</v>
      </c>
      <c r="AS7" s="270"/>
      <c r="AT7" s="270"/>
      <c r="AU7" s="270"/>
      <c r="AV7" s="271">
        <f>SUMIF('Budgeting Worksheet'!AZ15,$B$4,'Budgeting Worksheet'!BB15)</f>
        <v>7666.6666599999999</v>
      </c>
      <c r="AW7" s="270"/>
      <c r="AX7" s="271">
        <f>SUM(D7:AV7)</f>
        <v>91999.999920000017</v>
      </c>
      <c r="AY7" s="270"/>
      <c r="AZ7" s="78">
        <f>SUMIF('Budgeting Worksheet'!H15,$B$4,'Budgeting Worksheet'!BJ15)</f>
        <v>80063.276923076919</v>
      </c>
      <c r="BA7" s="270"/>
      <c r="BB7" s="273">
        <v>104244.99</v>
      </c>
      <c r="BC7" s="274"/>
    </row>
    <row r="8" spans="1:55" s="15" customFormat="1" x14ac:dyDescent="0.2">
      <c r="A8" s="542">
        <v>41020</v>
      </c>
      <c r="B8" s="58"/>
      <c r="C8" s="270" t="s">
        <v>257</v>
      </c>
      <c r="D8" s="271">
        <f>SUMIF('Budgeting Worksheet'!H16,$B$4,'Budgeting Worksheet'!J16)</f>
        <v>2074.2237297178144</v>
      </c>
      <c r="E8" s="270"/>
      <c r="F8" s="270"/>
      <c r="G8" s="270"/>
      <c r="H8" s="271">
        <f>SUMIF('Budgeting Worksheet'!L16,$B$4,'Budgeting Worksheet'!N16)</f>
        <v>8392.4891287092196</v>
      </c>
      <c r="I8" s="270"/>
      <c r="J8" s="270"/>
      <c r="K8" s="270"/>
      <c r="L8" s="271">
        <f>SUMIF('Budgeting Worksheet'!P16,$B$4,'Budgeting Worksheet'!R16)</f>
        <v>404159.98264759441</v>
      </c>
      <c r="M8" s="270"/>
      <c r="N8" s="270"/>
      <c r="O8" s="270"/>
      <c r="P8" s="271">
        <f>SUMIF('Budgeting Worksheet'!T16,$B$4,'Budgeting Worksheet'!V16)</f>
        <v>77276.221945830897</v>
      </c>
      <c r="Q8" s="270"/>
      <c r="R8" s="270"/>
      <c r="S8" s="270"/>
      <c r="T8" s="271">
        <f>SUMIF('Budgeting Worksheet'!X16,$B$4,'Budgeting Worksheet'!Z16)</f>
        <v>262922.72558237746</v>
      </c>
      <c r="U8" s="270"/>
      <c r="V8" s="270"/>
      <c r="W8" s="270"/>
      <c r="X8" s="271">
        <f>SUMIF('Budgeting Worksheet'!AB16,$B$4,'Budgeting Worksheet'!AD16)</f>
        <v>103388.34836060439</v>
      </c>
      <c r="Y8" s="270"/>
      <c r="Z8" s="270"/>
      <c r="AA8" s="270"/>
      <c r="AB8" s="271">
        <f>SUMIF('Budgeting Worksheet'!AF16,$B$4,'Budgeting Worksheet'!AH16)</f>
        <v>308825.72709703224</v>
      </c>
      <c r="AC8" s="270"/>
      <c r="AD8" s="270"/>
      <c r="AE8" s="270"/>
      <c r="AF8" s="271">
        <f>SUMIF('Budgeting Worksheet'!AJ16,$B$4,'Budgeting Worksheet'!AL16)</f>
        <v>14645.951172440531</v>
      </c>
      <c r="AG8" s="270"/>
      <c r="AH8" s="270"/>
      <c r="AI8" s="270"/>
      <c r="AJ8" s="271">
        <f>SUMIF('Budgeting Worksheet'!AN16,$B$4,'Budgeting Worksheet'!AP16)</f>
        <v>8340.6172588570371</v>
      </c>
      <c r="AK8" s="270"/>
      <c r="AL8" s="270"/>
      <c r="AM8" s="270"/>
      <c r="AN8" s="271">
        <f>SUMIF('Budgeting Worksheet'!AR16,$B$4,'Budgeting Worksheet'!AT16)</f>
        <v>5888.1700314548661</v>
      </c>
      <c r="AO8" s="270"/>
      <c r="AP8" s="270"/>
      <c r="AQ8" s="270"/>
      <c r="AR8" s="271">
        <f>SUMIF('Budgeting Worksheet'!AV16,$B$4,'Budgeting Worksheet'!AX16)</f>
        <v>10442.028538625058</v>
      </c>
      <c r="AS8" s="270"/>
      <c r="AT8" s="270"/>
      <c r="AU8" s="270"/>
      <c r="AV8" s="271">
        <f>SUMIF('Budgeting Worksheet'!AZ16,$B$4,'Budgeting Worksheet'!BB16)</f>
        <v>7495.2999770525284</v>
      </c>
      <c r="AW8" s="270"/>
      <c r="AX8" s="271">
        <f t="shared" ref="AX8:AX10" si="0">SUM(D8:AV8)</f>
        <v>1213851.7854702962</v>
      </c>
      <c r="AY8" s="270"/>
      <c r="AZ8" s="78">
        <f>SUMIF('Budgeting Worksheet'!H16,$B$4,'Budgeting Worksheet'!BJ16)</f>
        <v>1623603.6</v>
      </c>
      <c r="BA8" s="270"/>
      <c r="BB8" s="273">
        <v>1112641.3799999999</v>
      </c>
      <c r="BC8" s="274"/>
    </row>
    <row r="9" spans="1:55" s="15" customFormat="1" x14ac:dyDescent="0.2">
      <c r="A9" s="542">
        <v>41040</v>
      </c>
      <c r="B9" s="58"/>
      <c r="C9" s="270" t="s">
        <v>258</v>
      </c>
      <c r="D9" s="271">
        <f>SUMIF('Budgeting Worksheet'!H17,$B$4,'Budgeting Worksheet'!J17)</f>
        <v>0</v>
      </c>
      <c r="E9" s="270"/>
      <c r="F9" s="270"/>
      <c r="G9" s="270"/>
      <c r="H9" s="271">
        <f>SUMIF('Budgeting Worksheet'!L17,$B$4,'Budgeting Worksheet'!N17)</f>
        <v>0</v>
      </c>
      <c r="I9" s="270"/>
      <c r="J9" s="270"/>
      <c r="K9" s="270"/>
      <c r="L9" s="271">
        <f>SUMIF('Budgeting Worksheet'!P17,$B$4,'Budgeting Worksheet'!R17)</f>
        <v>0</v>
      </c>
      <c r="M9" s="270"/>
      <c r="N9" s="270"/>
      <c r="O9" s="270"/>
      <c r="P9" s="271">
        <f>SUMIF('Budgeting Worksheet'!T17,$B$4,'Budgeting Worksheet'!V17)</f>
        <v>0</v>
      </c>
      <c r="Q9" s="270"/>
      <c r="R9" s="270"/>
      <c r="S9" s="270"/>
      <c r="T9" s="271">
        <f>SUMIF('Budgeting Worksheet'!X17,$B$4,'Budgeting Worksheet'!Z17)</f>
        <v>0</v>
      </c>
      <c r="U9" s="270"/>
      <c r="V9" s="270"/>
      <c r="W9" s="270"/>
      <c r="X9" s="271">
        <f>SUMIF('Budgeting Worksheet'!AB17,$B$4,'Budgeting Worksheet'!AD17)</f>
        <v>0</v>
      </c>
      <c r="Y9" s="270"/>
      <c r="Z9" s="270"/>
      <c r="AA9" s="270"/>
      <c r="AB9" s="271">
        <f>SUMIF('Budgeting Worksheet'!AF17,$B$4,'Budgeting Worksheet'!AH17)</f>
        <v>0</v>
      </c>
      <c r="AC9" s="270"/>
      <c r="AD9" s="270"/>
      <c r="AE9" s="270"/>
      <c r="AF9" s="271">
        <f>SUMIF('Budgeting Worksheet'!AJ17,$B$4,'Budgeting Worksheet'!AL17)</f>
        <v>0</v>
      </c>
      <c r="AG9" s="270"/>
      <c r="AH9" s="270"/>
      <c r="AI9" s="270"/>
      <c r="AJ9" s="271">
        <f>SUMIF('Budgeting Worksheet'!AN17,$B$4,'Budgeting Worksheet'!AP17)</f>
        <v>0</v>
      </c>
      <c r="AK9" s="270"/>
      <c r="AL9" s="270"/>
      <c r="AM9" s="270"/>
      <c r="AN9" s="271">
        <f>SUMIF('Budgeting Worksheet'!AR17,$B$4,'Budgeting Worksheet'!AT17)</f>
        <v>0</v>
      </c>
      <c r="AO9" s="270"/>
      <c r="AP9" s="270"/>
      <c r="AQ9" s="270"/>
      <c r="AR9" s="271">
        <f>SUMIF('Budgeting Worksheet'!AV17,$B$4,'Budgeting Worksheet'!AX17)</f>
        <v>0</v>
      </c>
      <c r="AS9" s="270"/>
      <c r="AT9" s="270"/>
      <c r="AU9" s="270"/>
      <c r="AV9" s="271">
        <f>SUMIF('Budgeting Worksheet'!AZ17,$B$4,'Budgeting Worksheet'!BB17)</f>
        <v>0</v>
      </c>
      <c r="AW9" s="270"/>
      <c r="AX9" s="271">
        <f t="shared" si="0"/>
        <v>0</v>
      </c>
      <c r="AY9" s="270"/>
      <c r="AZ9" s="78">
        <f>SUMIF('Budgeting Worksheet'!H17,$B$4,'Budgeting Worksheet'!BJ17)</f>
        <v>0</v>
      </c>
      <c r="BA9" s="270"/>
      <c r="BB9" s="273">
        <v>310.83999999999997</v>
      </c>
      <c r="BC9" s="274"/>
    </row>
    <row r="10" spans="1:55" s="15" customFormat="1" x14ac:dyDescent="0.2">
      <c r="A10" s="542">
        <v>41045</v>
      </c>
      <c r="B10" s="58"/>
      <c r="C10" s="270" t="s">
        <v>259</v>
      </c>
      <c r="D10" s="271">
        <f>SUMIF('Budgeting Worksheet'!H33:H38,$B$4,'Budgeting Worksheet'!J33:J38)</f>
        <v>0</v>
      </c>
      <c r="E10" s="270"/>
      <c r="F10" s="270"/>
      <c r="G10" s="270"/>
      <c r="H10" s="271">
        <f>SUMIF('Budgeting Worksheet'!L33:L38,$B$4,'Budgeting Worksheet'!N33:N38)</f>
        <v>0</v>
      </c>
      <c r="I10" s="270"/>
      <c r="J10" s="270"/>
      <c r="K10" s="270"/>
      <c r="L10" s="271">
        <f>SUMIF('Budgeting Worksheet'!P33:P38,$B$4,'Budgeting Worksheet'!R33:R38)</f>
        <v>0</v>
      </c>
      <c r="M10" s="270"/>
      <c r="N10" s="270"/>
      <c r="O10" s="270"/>
      <c r="P10" s="271">
        <f>SUMIF('Budgeting Worksheet'!T33:T38,$B$4,'Budgeting Worksheet'!V33:V38)</f>
        <v>0</v>
      </c>
      <c r="Q10" s="270"/>
      <c r="R10" s="270"/>
      <c r="S10" s="270"/>
      <c r="T10" s="271">
        <f>SUMIF('Budgeting Worksheet'!X33:X38,$B$4,'Budgeting Worksheet'!Z33:Z38)</f>
        <v>0</v>
      </c>
      <c r="U10" s="270"/>
      <c r="V10" s="270"/>
      <c r="W10" s="270"/>
      <c r="X10" s="271">
        <f>SUMIF('Budgeting Worksheet'!AB33:AB38,$B$4,'Budgeting Worksheet'!AD33:AD38)</f>
        <v>0</v>
      </c>
      <c r="Y10" s="270"/>
      <c r="Z10" s="270"/>
      <c r="AA10" s="270"/>
      <c r="AB10" s="271">
        <f>SUMIF('Budgeting Worksheet'!AF33:AF38,$B$4,'Budgeting Worksheet'!AH33:AH38)</f>
        <v>0</v>
      </c>
      <c r="AC10" s="270"/>
      <c r="AD10" s="270"/>
      <c r="AE10" s="270"/>
      <c r="AF10" s="271">
        <f>SUMIF('Budgeting Worksheet'!AJ33:AJ38,$B$4,'Budgeting Worksheet'!AL33:AL38)</f>
        <v>0</v>
      </c>
      <c r="AG10" s="270"/>
      <c r="AH10" s="270"/>
      <c r="AI10" s="270"/>
      <c r="AJ10" s="271">
        <f>SUMIF('Budgeting Worksheet'!AN33:AN38,$B$4,'Budgeting Worksheet'!AP33:AP38)</f>
        <v>0</v>
      </c>
      <c r="AK10" s="270"/>
      <c r="AL10" s="270"/>
      <c r="AM10" s="270"/>
      <c r="AN10" s="271">
        <f>SUMIF('Budgeting Worksheet'!AR33:AR38,$B$4,'Budgeting Worksheet'!AT33:AT38)</f>
        <v>0</v>
      </c>
      <c r="AO10" s="270"/>
      <c r="AP10" s="270"/>
      <c r="AQ10" s="270"/>
      <c r="AR10" s="271">
        <f>SUMIF('Budgeting Worksheet'!AV33:AV38,$B$4,'Budgeting Worksheet'!AX33:AX38)</f>
        <v>0</v>
      </c>
      <c r="AS10" s="270"/>
      <c r="AT10" s="270"/>
      <c r="AU10" s="270"/>
      <c r="AV10" s="271">
        <f>SUMIF('Budgeting Worksheet'!AZ33:AZ38,$B$4,'Budgeting Worksheet'!BB33:BB38)</f>
        <v>0</v>
      </c>
      <c r="AW10" s="270"/>
      <c r="AX10" s="271">
        <f t="shared" si="0"/>
        <v>0</v>
      </c>
      <c r="AY10" s="270"/>
      <c r="AZ10" s="778">
        <f>SUMIF('Budgeting Worksheet'!H18,$B$4,'Budgeting Worksheet'!BJ18)</f>
        <v>454.76923076923083</v>
      </c>
      <c r="BA10" s="270"/>
      <c r="BB10" s="273">
        <v>-44.12</v>
      </c>
      <c r="BC10" s="274"/>
    </row>
    <row r="11" spans="1:55" s="15" customFormat="1" x14ac:dyDescent="0.2">
      <c r="A11" s="542"/>
      <c r="B11" s="58" t="s">
        <v>130</v>
      </c>
      <c r="C11" s="270"/>
      <c r="D11" s="640">
        <f>SUM(D6:D10)</f>
        <v>9740.8903897178134</v>
      </c>
      <c r="E11" s="270"/>
      <c r="F11" s="270"/>
      <c r="G11" s="270"/>
      <c r="H11" s="640">
        <f>SUM(H6:H10)</f>
        <v>16059.15578870922</v>
      </c>
      <c r="I11" s="270"/>
      <c r="J11" s="270"/>
      <c r="K11" s="270"/>
      <c r="L11" s="640">
        <f>SUM(L6:L10)</f>
        <v>411826.6493075944</v>
      </c>
      <c r="M11" s="270"/>
      <c r="N11" s="270"/>
      <c r="O11" s="270"/>
      <c r="P11" s="640">
        <f>SUM(P6:P10)</f>
        <v>84942.8886058309</v>
      </c>
      <c r="Q11" s="270"/>
      <c r="R11" s="270"/>
      <c r="S11" s="270"/>
      <c r="T11" s="640">
        <f>SUM(T6:T10)</f>
        <v>270589.39224237745</v>
      </c>
      <c r="U11" s="270"/>
      <c r="V11" s="270"/>
      <c r="W11" s="270"/>
      <c r="X11" s="640">
        <f>SUM(X6:X10)</f>
        <v>111055.01502060439</v>
      </c>
      <c r="Y11" s="270"/>
      <c r="Z11" s="270"/>
      <c r="AA11" s="270"/>
      <c r="AB11" s="640">
        <f>SUM(AB6:AB10)</f>
        <v>316492.39375703223</v>
      </c>
      <c r="AC11" s="270"/>
      <c r="AD11" s="270"/>
      <c r="AE11" s="270"/>
      <c r="AF11" s="640">
        <f>SUM(AF6:AF10)</f>
        <v>22312.61783244053</v>
      </c>
      <c r="AG11" s="270"/>
      <c r="AH11" s="270"/>
      <c r="AI11" s="270"/>
      <c r="AJ11" s="640">
        <f>SUM(AJ6:AJ10)</f>
        <v>16007.283918857036</v>
      </c>
      <c r="AK11" s="270"/>
      <c r="AL11" s="270"/>
      <c r="AM11" s="270"/>
      <c r="AN11" s="640">
        <f>SUM(AN6:AN10)</f>
        <v>13554.836691454866</v>
      </c>
      <c r="AO11" s="270"/>
      <c r="AP11" s="270"/>
      <c r="AQ11" s="270"/>
      <c r="AR11" s="640">
        <f>SUM(AR6:AR10)</f>
        <v>18108.695198625057</v>
      </c>
      <c r="AS11" s="270"/>
      <c r="AT11" s="270"/>
      <c r="AU11" s="270"/>
      <c r="AV11" s="640">
        <f>SUM(AV6:AV10)</f>
        <v>15161.966637052528</v>
      </c>
      <c r="AW11" s="270"/>
      <c r="AX11" s="640">
        <f>SUM(AX6:AX10)</f>
        <v>1305851.7853902963</v>
      </c>
      <c r="AY11" s="270"/>
      <c r="AZ11" s="78">
        <f>SUM(AZ7:AZ10)</f>
        <v>1704121.6461538463</v>
      </c>
      <c r="BA11" s="270"/>
      <c r="BB11" s="275">
        <f>SUM(BB7:BB10)</f>
        <v>1217153.0899999999</v>
      </c>
      <c r="BC11" s="274"/>
    </row>
    <row r="12" spans="1:55" s="15" customFormat="1" x14ac:dyDescent="0.2">
      <c r="A12" s="542"/>
      <c r="B12" s="58"/>
      <c r="C12" s="270"/>
      <c r="D12" s="271"/>
      <c r="E12" s="270"/>
      <c r="F12" s="270"/>
      <c r="G12" s="270"/>
      <c r="H12" s="271"/>
      <c r="I12" s="270"/>
      <c r="J12" s="270"/>
      <c r="K12" s="270"/>
      <c r="L12" s="271"/>
      <c r="M12" s="270"/>
      <c r="N12" s="270"/>
      <c r="O12" s="270"/>
      <c r="P12" s="271"/>
      <c r="Q12" s="270"/>
      <c r="R12" s="270"/>
      <c r="S12" s="270"/>
      <c r="T12" s="271"/>
      <c r="U12" s="270"/>
      <c r="V12" s="270"/>
      <c r="W12" s="270"/>
      <c r="X12" s="271"/>
      <c r="Y12" s="270"/>
      <c r="Z12" s="270"/>
      <c r="AA12" s="270"/>
      <c r="AB12" s="271"/>
      <c r="AC12" s="270"/>
      <c r="AD12" s="270"/>
      <c r="AE12" s="270"/>
      <c r="AF12" s="271"/>
      <c r="AG12" s="270"/>
      <c r="AH12" s="270"/>
      <c r="AI12" s="270"/>
      <c r="AJ12" s="271"/>
      <c r="AK12" s="270"/>
      <c r="AL12" s="270"/>
      <c r="AM12" s="270"/>
      <c r="AN12" s="271"/>
      <c r="AO12" s="270"/>
      <c r="AP12" s="270"/>
      <c r="AQ12" s="270"/>
      <c r="AR12" s="271"/>
      <c r="AS12" s="270"/>
      <c r="AT12" s="270"/>
      <c r="AU12" s="270"/>
      <c r="AV12" s="271"/>
      <c r="AW12" s="270"/>
      <c r="AX12" s="271"/>
      <c r="AY12" s="270"/>
      <c r="AZ12" s="272"/>
      <c r="BA12" s="270"/>
      <c r="BB12" s="273"/>
      <c r="BC12" s="274"/>
    </row>
    <row r="13" spans="1:55" s="15" customFormat="1" x14ac:dyDescent="0.2">
      <c r="A13" s="12">
        <v>42000</v>
      </c>
      <c r="B13" s="58" t="s">
        <v>260</v>
      </c>
      <c r="C13" s="270"/>
      <c r="D13" s="271"/>
      <c r="E13" s="270"/>
      <c r="F13" s="270"/>
      <c r="G13" s="270"/>
      <c r="H13" s="271"/>
      <c r="I13" s="270"/>
      <c r="J13" s="270"/>
      <c r="K13" s="270"/>
      <c r="L13" s="271"/>
      <c r="M13" s="270"/>
      <c r="N13" s="270"/>
      <c r="O13" s="270"/>
      <c r="P13" s="271"/>
      <c r="Q13" s="270"/>
      <c r="R13" s="270"/>
      <c r="S13" s="270"/>
      <c r="T13" s="271"/>
      <c r="U13" s="270"/>
      <c r="V13" s="270"/>
      <c r="W13" s="270"/>
      <c r="X13" s="271"/>
      <c r="Y13" s="270"/>
      <c r="Z13" s="270"/>
      <c r="AA13" s="270"/>
      <c r="AB13" s="271"/>
      <c r="AC13" s="270"/>
      <c r="AD13" s="270"/>
      <c r="AE13" s="270"/>
      <c r="AF13" s="271"/>
      <c r="AG13" s="270"/>
      <c r="AH13" s="270"/>
      <c r="AI13" s="270"/>
      <c r="AJ13" s="271"/>
      <c r="AK13" s="270"/>
      <c r="AL13" s="270"/>
      <c r="AM13" s="270"/>
      <c r="AN13" s="271"/>
      <c r="AO13" s="270"/>
      <c r="AP13" s="270"/>
      <c r="AQ13" s="270"/>
      <c r="AR13" s="271"/>
      <c r="AS13" s="270"/>
      <c r="AT13" s="270"/>
      <c r="AU13" s="270"/>
      <c r="AV13" s="271"/>
      <c r="AW13" s="270"/>
      <c r="AX13" s="271"/>
      <c r="AY13" s="270"/>
      <c r="AZ13" s="272"/>
      <c r="BA13" s="270"/>
      <c r="BB13" s="273">
        <v>350</v>
      </c>
      <c r="BC13" s="274"/>
    </row>
    <row r="14" spans="1:55" s="15" customFormat="1" x14ac:dyDescent="0.2">
      <c r="A14" s="759">
        <v>42040</v>
      </c>
      <c r="B14" s="58"/>
      <c r="C14" s="713" t="s">
        <v>603</v>
      </c>
      <c r="D14" s="271">
        <f>SUMIF('Budgeting Worksheet'!H25:H30,$B$4,'Budgeting Worksheet'!J25:J30)</f>
        <v>0</v>
      </c>
      <c r="E14" s="270"/>
      <c r="F14" s="270"/>
      <c r="G14" s="270"/>
      <c r="H14" s="271">
        <f>SUMIF('Budgeting Worksheet'!L25:L30,$B$4,'Budgeting Worksheet'!N25:N30)</f>
        <v>0</v>
      </c>
      <c r="I14" s="270"/>
      <c r="J14" s="270"/>
      <c r="K14" s="270"/>
      <c r="L14" s="271">
        <f>SUMIF('Budgeting Worksheet'!P25:P30,$B$4,'Budgeting Worksheet'!R25:R30)</f>
        <v>0</v>
      </c>
      <c r="M14" s="270"/>
      <c r="N14" s="270"/>
      <c r="O14" s="270"/>
      <c r="P14" s="271">
        <f>SUMIF('Budgeting Worksheet'!T25:T30,$B$4,'Budgeting Worksheet'!V25:V30)</f>
        <v>0</v>
      </c>
      <c r="Q14" s="270"/>
      <c r="R14" s="270"/>
      <c r="S14" s="270"/>
      <c r="T14" s="271">
        <f>SUMIF('Budgeting Worksheet'!X25:X30,$B$4,'Budgeting Worksheet'!Z25:Z30)</f>
        <v>0</v>
      </c>
      <c r="U14" s="270"/>
      <c r="V14" s="270"/>
      <c r="W14" s="270"/>
      <c r="X14" s="271">
        <f>SUMIF('Budgeting Worksheet'!AB25:AB30,$B$4,'Budgeting Worksheet'!AD25:AD30)</f>
        <v>0</v>
      </c>
      <c r="Y14" s="270"/>
      <c r="Z14" s="270"/>
      <c r="AA14" s="270"/>
      <c r="AB14" s="271">
        <f>SUMIF('Budgeting Worksheet'!AF25:AF30,$B$4,'Budgeting Worksheet'!AH25:AH30)</f>
        <v>0</v>
      </c>
      <c r="AC14" s="270"/>
      <c r="AD14" s="270"/>
      <c r="AE14" s="270"/>
      <c r="AF14" s="271">
        <f>SUMIF('Budgeting Worksheet'!AJ25:AJ30,$B$4,'Budgeting Worksheet'!AL25:AL30)</f>
        <v>0</v>
      </c>
      <c r="AG14" s="270"/>
      <c r="AH14" s="270"/>
      <c r="AI14" s="270"/>
      <c r="AJ14" s="271">
        <f>SUMIF('Budgeting Worksheet'!AN25:AN30,$B$4,'Budgeting Worksheet'!AP25:AP30)</f>
        <v>0</v>
      </c>
      <c r="AK14" s="270"/>
      <c r="AL14" s="270"/>
      <c r="AM14" s="270"/>
      <c r="AN14" s="271">
        <f>SUMIF('Budgeting Worksheet'!AR25:AR30,$B$4,'Budgeting Worksheet'!AT25:AT30)</f>
        <v>0</v>
      </c>
      <c r="AO14" s="270"/>
      <c r="AP14" s="270"/>
      <c r="AQ14" s="270"/>
      <c r="AR14" s="271">
        <f>SUMIF('Budgeting Worksheet'!AV25:AV30,$B$4,'Budgeting Worksheet'!AX25:AX30)</f>
        <v>0</v>
      </c>
      <c r="AS14" s="270"/>
      <c r="AT14" s="270"/>
      <c r="AU14" s="270"/>
      <c r="AV14" s="271">
        <f>SUMIF('Budgeting Worksheet'!AZ25:AZ30,$B$4,'Budgeting Worksheet'!BB25:BB30)</f>
        <v>0</v>
      </c>
      <c r="AW14" s="270"/>
      <c r="AX14" s="271">
        <f>SUM(D14:AV14)</f>
        <v>0</v>
      </c>
      <c r="AY14" s="270"/>
      <c r="AZ14" s="272">
        <f ca="1">SUMIF('Budgeting Worksheet'!H31:H35,$B$4,'Budgeting Worksheet'!BJ30)</f>
        <v>0</v>
      </c>
      <c r="BA14" s="270"/>
      <c r="BB14" s="273">
        <v>6471.49</v>
      </c>
      <c r="BC14" s="274"/>
    </row>
    <row r="15" spans="1:55" s="15" customFormat="1" x14ac:dyDescent="0.2">
      <c r="A15" s="542">
        <v>42050</v>
      </c>
      <c r="B15" s="58"/>
      <c r="C15" s="270" t="s">
        <v>261</v>
      </c>
      <c r="D15" s="271">
        <f>SUMIF('Budgeting Worksheet'!H32:H37,$B$4,'Budgeting Worksheet'!J32:J37)</f>
        <v>0</v>
      </c>
      <c r="E15" s="270"/>
      <c r="F15" s="270"/>
      <c r="G15" s="270"/>
      <c r="H15" s="271">
        <f>SUMIF('Budgeting Worksheet'!L32:L37,$B$4,'Budgeting Worksheet'!N32:N37)</f>
        <v>0</v>
      </c>
      <c r="I15" s="270"/>
      <c r="J15" s="270"/>
      <c r="K15" s="270"/>
      <c r="L15" s="271">
        <f>SUMIF('Budgeting Worksheet'!P32:P37,$B$4,'Budgeting Worksheet'!R32:R37)</f>
        <v>0</v>
      </c>
      <c r="M15" s="270"/>
      <c r="N15" s="270"/>
      <c r="O15" s="270"/>
      <c r="P15" s="271">
        <f>SUMIF('Budgeting Worksheet'!T32:T37,$B$4,'Budgeting Worksheet'!V32:V37)</f>
        <v>0</v>
      </c>
      <c r="Q15" s="270"/>
      <c r="R15" s="270"/>
      <c r="S15" s="270"/>
      <c r="T15" s="271">
        <f>SUMIF('Budgeting Worksheet'!X32:X37,$B$4,'Budgeting Worksheet'!Z32:Z37)</f>
        <v>0</v>
      </c>
      <c r="U15" s="270"/>
      <c r="V15" s="270"/>
      <c r="W15" s="270"/>
      <c r="X15" s="271">
        <f>SUMIF('Budgeting Worksheet'!AB32:AB37,$B$4,'Budgeting Worksheet'!AD32:AD37)</f>
        <v>0</v>
      </c>
      <c r="Y15" s="270"/>
      <c r="Z15" s="270"/>
      <c r="AA15" s="270"/>
      <c r="AB15" s="271">
        <f>SUMIF('Budgeting Worksheet'!AF32:AF37,$B$4,'Budgeting Worksheet'!AH32:AH37)</f>
        <v>0</v>
      </c>
      <c r="AC15" s="270"/>
      <c r="AD15" s="270"/>
      <c r="AE15" s="270"/>
      <c r="AF15" s="271">
        <f>SUMIF('Budgeting Worksheet'!AJ32:AJ37,$B$4,'Budgeting Worksheet'!AL32:AL37)</f>
        <v>0</v>
      </c>
      <c r="AG15" s="270"/>
      <c r="AH15" s="270"/>
      <c r="AI15" s="270"/>
      <c r="AJ15" s="271">
        <f>SUMIF('Budgeting Worksheet'!AN32:AN37,$B$4,'Budgeting Worksheet'!AP32:AP37)</f>
        <v>0</v>
      </c>
      <c r="AK15" s="270"/>
      <c r="AL15" s="270"/>
      <c r="AM15" s="270"/>
      <c r="AN15" s="271">
        <f>SUMIF('Budgeting Worksheet'!AR32:AR37,$B$4,'Budgeting Worksheet'!AT32:AT37)</f>
        <v>0</v>
      </c>
      <c r="AO15" s="270"/>
      <c r="AP15" s="270"/>
      <c r="AQ15" s="270"/>
      <c r="AR15" s="271">
        <f>SUMIF('Budgeting Worksheet'!AV32:AV37,$B$4,'Budgeting Worksheet'!AX32:AX37)</f>
        <v>0</v>
      </c>
      <c r="AS15" s="270"/>
      <c r="AT15" s="270"/>
      <c r="AU15" s="270"/>
      <c r="AV15" s="271">
        <f>SUMIF('Budgeting Worksheet'!AZ32:AZ37,$B$4,'Budgeting Worksheet'!BB32:BB37)</f>
        <v>0</v>
      </c>
      <c r="AW15" s="270"/>
      <c r="AX15" s="271">
        <f>SUM(D15:AV15)</f>
        <v>0</v>
      </c>
      <c r="AY15" s="270"/>
      <c r="AZ15" s="272">
        <f ca="1">SUMIF('Budgeting Worksheet'!H32:H36,$B$4,'Budgeting Worksheet'!BJ37)</f>
        <v>0</v>
      </c>
      <c r="BA15" s="270"/>
      <c r="BB15" s="273">
        <v>0</v>
      </c>
      <c r="BC15" s="274"/>
    </row>
    <row r="16" spans="1:55" s="15" customFormat="1" x14ac:dyDescent="0.2">
      <c r="A16" s="542">
        <v>42060</v>
      </c>
      <c r="B16" s="58"/>
      <c r="C16" s="270" t="s">
        <v>262</v>
      </c>
      <c r="D16" s="271">
        <f>SUMIF('Budgeting Worksheet'!H39:H43,$B$4,'Budgeting Worksheet'!J39:J43)</f>
        <v>0</v>
      </c>
      <c r="E16" s="270"/>
      <c r="F16" s="270"/>
      <c r="G16" s="270"/>
      <c r="H16" s="271">
        <f>SUMIF('Budgeting Worksheet'!L39:L43,$B$4,'Budgeting Worksheet'!N39:N43)</f>
        <v>0</v>
      </c>
      <c r="I16" s="270"/>
      <c r="J16" s="270"/>
      <c r="K16" s="270"/>
      <c r="L16" s="271">
        <f>SUMIF('Budgeting Worksheet'!P39:P43,$B$4,'Budgeting Worksheet'!R39:R43)</f>
        <v>0</v>
      </c>
      <c r="M16" s="270"/>
      <c r="N16" s="270"/>
      <c r="O16" s="270"/>
      <c r="P16" s="271">
        <f>SUMIF('Budgeting Worksheet'!T39:T43,$B$4,'Budgeting Worksheet'!V39:V43)</f>
        <v>0</v>
      </c>
      <c r="Q16" s="270"/>
      <c r="R16" s="270"/>
      <c r="S16" s="270"/>
      <c r="T16" s="271">
        <f>SUMIF('Budgeting Worksheet'!X39:X43,$B$4,'Budgeting Worksheet'!Z39:Z43)</f>
        <v>0</v>
      </c>
      <c r="U16" s="270"/>
      <c r="V16" s="270"/>
      <c r="W16" s="270"/>
      <c r="X16" s="271">
        <f>SUMIF('Budgeting Worksheet'!AB39:AB43,$B$4,'Budgeting Worksheet'!AD39:AD43)</f>
        <v>0</v>
      </c>
      <c r="Y16" s="270"/>
      <c r="Z16" s="270"/>
      <c r="AA16" s="270"/>
      <c r="AB16" s="271">
        <f>SUMIF('Budgeting Worksheet'!AF39:AF43,$B$4,'Budgeting Worksheet'!AH39:AH43)</f>
        <v>0</v>
      </c>
      <c r="AC16" s="270"/>
      <c r="AD16" s="270"/>
      <c r="AE16" s="270"/>
      <c r="AF16" s="271">
        <f>SUMIF('Budgeting Worksheet'!AJ39:AJ43,$B$4,'Budgeting Worksheet'!AL39:AL43)</f>
        <v>0</v>
      </c>
      <c r="AG16" s="270"/>
      <c r="AH16" s="270"/>
      <c r="AI16" s="270"/>
      <c r="AJ16" s="271">
        <f>SUMIF('Budgeting Worksheet'!AN39:AN43,$B$4,'Budgeting Worksheet'!AP39:AP43)</f>
        <v>0</v>
      </c>
      <c r="AK16" s="270"/>
      <c r="AL16" s="270"/>
      <c r="AM16" s="270"/>
      <c r="AN16" s="271">
        <f>SUMIF('Budgeting Worksheet'!AR39:AR43,$B$4,'Budgeting Worksheet'!AT39:AT43)</f>
        <v>0</v>
      </c>
      <c r="AO16" s="270"/>
      <c r="AP16" s="270"/>
      <c r="AQ16" s="270"/>
      <c r="AR16" s="271">
        <f>SUMIF('Budgeting Worksheet'!AV39:AV43,$B$4,'Budgeting Worksheet'!AX39:AX43)</f>
        <v>0</v>
      </c>
      <c r="AS16" s="270"/>
      <c r="AT16" s="270"/>
      <c r="AU16" s="270"/>
      <c r="AV16" s="271">
        <f>SUMIF('Budgeting Worksheet'!AZ39:AZ43,$B$4,'Budgeting Worksheet'!BB39:BB43)</f>
        <v>0</v>
      </c>
      <c r="AW16" s="270"/>
      <c r="AX16" s="271">
        <f>SUM(D16:AV16)</f>
        <v>0</v>
      </c>
      <c r="AY16" s="270"/>
      <c r="AZ16" s="272">
        <f ca="1">SUMIF('Budgeting Worksheet'!H33:H37,$B$4,'Budgeting Worksheet'!BJ44)</f>
        <v>0</v>
      </c>
      <c r="BA16" s="270"/>
      <c r="BB16" s="273">
        <v>0</v>
      </c>
      <c r="BC16" s="274"/>
    </row>
    <row r="17" spans="1:55" s="15" customFormat="1" x14ac:dyDescent="0.2">
      <c r="A17" s="542">
        <v>42070</v>
      </c>
      <c r="B17" s="58"/>
      <c r="C17" s="270" t="s">
        <v>263</v>
      </c>
      <c r="D17" s="271">
        <f>SUMIF('Budgeting Worksheet'!H46:H50,$B$4,'Budgeting Worksheet'!J46:J50)</f>
        <v>0</v>
      </c>
      <c r="E17" s="270"/>
      <c r="F17" s="270"/>
      <c r="G17" s="270"/>
      <c r="H17" s="271">
        <f>SUMIF('Budgeting Worksheet'!L46:L50,$B$4,'Budgeting Worksheet'!N46:N50)</f>
        <v>0</v>
      </c>
      <c r="I17" s="270"/>
      <c r="J17" s="270"/>
      <c r="K17" s="270"/>
      <c r="L17" s="271">
        <f>SUMIF('Budgeting Worksheet'!P46:P50,$B$4,'Budgeting Worksheet'!R46:R50)</f>
        <v>0</v>
      </c>
      <c r="M17" s="270"/>
      <c r="N17" s="270"/>
      <c r="O17" s="270"/>
      <c r="P17" s="271">
        <f>SUMIF('Budgeting Worksheet'!T46:T50,$B$4,'Budgeting Worksheet'!V46:V50)</f>
        <v>0</v>
      </c>
      <c r="Q17" s="270"/>
      <c r="R17" s="270"/>
      <c r="S17" s="270"/>
      <c r="T17" s="271">
        <f>SUMIF('Budgeting Worksheet'!X46:X50,$B$4,'Budgeting Worksheet'!Z46:Z50)</f>
        <v>0</v>
      </c>
      <c r="U17" s="270"/>
      <c r="V17" s="270"/>
      <c r="W17" s="270"/>
      <c r="X17" s="271">
        <f>SUMIF('Budgeting Worksheet'!AB46:AB50,$B$4,'Budgeting Worksheet'!AD46:AD50)</f>
        <v>0</v>
      </c>
      <c r="Y17" s="270"/>
      <c r="Z17" s="270"/>
      <c r="AA17" s="270"/>
      <c r="AB17" s="271">
        <f>SUMIF('Budgeting Worksheet'!AF46:AF50,$B$4,'Budgeting Worksheet'!AH46:AH50)</f>
        <v>0</v>
      </c>
      <c r="AC17" s="270"/>
      <c r="AD17" s="270"/>
      <c r="AE17" s="270"/>
      <c r="AF17" s="271">
        <f>SUMIF('Budgeting Worksheet'!AJ46:AJ50,$B$4,'Budgeting Worksheet'!AL46:AL50)</f>
        <v>0</v>
      </c>
      <c r="AG17" s="270"/>
      <c r="AH17" s="270"/>
      <c r="AI17" s="270"/>
      <c r="AJ17" s="271">
        <f>SUMIF('Budgeting Worksheet'!AN46:AN50,$B$4,'Budgeting Worksheet'!AP46:AP50)</f>
        <v>0</v>
      </c>
      <c r="AK17" s="270"/>
      <c r="AL17" s="270"/>
      <c r="AM17" s="270"/>
      <c r="AN17" s="271">
        <f>SUMIF('Budgeting Worksheet'!AR46:AR50,$B$4,'Budgeting Worksheet'!AT46:AT50)</f>
        <v>0</v>
      </c>
      <c r="AO17" s="270"/>
      <c r="AP17" s="270"/>
      <c r="AQ17" s="270"/>
      <c r="AR17" s="271">
        <f>SUMIF('Budgeting Worksheet'!AV46:AV50,$B$4,'Budgeting Worksheet'!AX46:AX50)</f>
        <v>0</v>
      </c>
      <c r="AS17" s="270"/>
      <c r="AT17" s="270"/>
      <c r="AU17" s="270"/>
      <c r="AV17" s="271">
        <f>SUMIF('Budgeting Worksheet'!AZ46:AZ50,$B$4,'Budgeting Worksheet'!BB46:BB50)</f>
        <v>0</v>
      </c>
      <c r="AW17" s="270"/>
      <c r="AX17" s="271">
        <f>SUM(D17:AV17)</f>
        <v>0</v>
      </c>
      <c r="AY17" s="270"/>
      <c r="AZ17" s="272">
        <f ca="1">SUMIF('Budgeting Worksheet'!H34:H38,$B$4,'Budgeting Worksheet'!BJ51)</f>
        <v>0</v>
      </c>
      <c r="BA17" s="270"/>
      <c r="BB17" s="273">
        <v>0</v>
      </c>
      <c r="BC17" s="274"/>
    </row>
    <row r="18" spans="1:55" s="15" customFormat="1" x14ac:dyDescent="0.2">
      <c r="A18" s="542">
        <v>42080</v>
      </c>
      <c r="B18" s="407"/>
      <c r="C18" s="270" t="s">
        <v>264</v>
      </c>
      <c r="D18" s="271">
        <f>SUMIF('Budgeting Worksheet'!H40:H45,$B$4,'Budgeting Worksheet'!J40:J45)</f>
        <v>0</v>
      </c>
      <c r="E18" s="270"/>
      <c r="F18" s="270"/>
      <c r="G18" s="270"/>
      <c r="H18" s="271">
        <f>SUMIF('Budgeting Worksheet'!L40:L45,$B$4,'Budgeting Worksheet'!N40:N45)</f>
        <v>0</v>
      </c>
      <c r="I18" s="270"/>
      <c r="J18" s="270"/>
      <c r="K18" s="270"/>
      <c r="L18" s="271">
        <f>SUMIF('Budgeting Worksheet'!P40:P45,$B$4,'Budgeting Worksheet'!R40:R45)</f>
        <v>0</v>
      </c>
      <c r="M18" s="270"/>
      <c r="N18" s="270"/>
      <c r="O18" s="270"/>
      <c r="P18" s="271">
        <f>SUMIF('Budgeting Worksheet'!T40:T45,$B$4,'Budgeting Worksheet'!V40:V45)</f>
        <v>0</v>
      </c>
      <c r="Q18" s="270"/>
      <c r="R18" s="270"/>
      <c r="S18" s="270"/>
      <c r="T18" s="271">
        <f>SUMIF('Budgeting Worksheet'!X40:X45,$B$4,'Budgeting Worksheet'!Z40:Z45)</f>
        <v>0</v>
      </c>
      <c r="U18" s="270"/>
      <c r="V18" s="270"/>
      <c r="W18" s="270"/>
      <c r="X18" s="271">
        <f>SUMIF('Budgeting Worksheet'!AB40:AB45,$B$4,'Budgeting Worksheet'!AD40:AD45)</f>
        <v>0</v>
      </c>
      <c r="Y18" s="270"/>
      <c r="Z18" s="270"/>
      <c r="AA18" s="270"/>
      <c r="AB18" s="271">
        <f>SUMIF('Budgeting Worksheet'!AF40:AF45,$B$4,'Budgeting Worksheet'!AH40:AH45)</f>
        <v>0</v>
      </c>
      <c r="AC18" s="270"/>
      <c r="AD18" s="270"/>
      <c r="AE18" s="270"/>
      <c r="AF18" s="271">
        <f>SUMIF('Budgeting Worksheet'!AJ40:AJ45,$B$4,'Budgeting Worksheet'!AL40:AL45)</f>
        <v>0</v>
      </c>
      <c r="AG18" s="270"/>
      <c r="AH18" s="270"/>
      <c r="AI18" s="270"/>
      <c r="AJ18" s="271">
        <f>SUMIF('Budgeting Worksheet'!AN40:AN45,$B$4,'Budgeting Worksheet'!AP40:AP45)</f>
        <v>0</v>
      </c>
      <c r="AK18" s="270"/>
      <c r="AL18" s="270"/>
      <c r="AM18" s="270"/>
      <c r="AN18" s="271">
        <f>SUMIF('Budgeting Worksheet'!AR40:AR45,$B$4,'Budgeting Worksheet'!AT40:AT45)</f>
        <v>0</v>
      </c>
      <c r="AO18" s="270"/>
      <c r="AP18" s="270"/>
      <c r="AQ18" s="270"/>
      <c r="AR18" s="271">
        <f>SUMIF('Budgeting Worksheet'!AV40:AV45,$B$4,'Budgeting Worksheet'!AX40:AX45)</f>
        <v>0</v>
      </c>
      <c r="AS18" s="270"/>
      <c r="AT18" s="270"/>
      <c r="AU18" s="270"/>
      <c r="AV18" s="271">
        <f>SUMIF('Budgeting Worksheet'!AZ40:AZ45,$B$4,'Budgeting Worksheet'!BB40:BB45)</f>
        <v>0</v>
      </c>
      <c r="AW18" s="270"/>
      <c r="AX18" s="271">
        <f>SUM(D18:AV18)</f>
        <v>0</v>
      </c>
      <c r="AY18" s="270"/>
      <c r="AZ18" s="272">
        <f ca="1">SUMIF('Budgeting Worksheet'!H35:H39,$B$4,'Budgeting Worksheet'!BJ58)</f>
        <v>0</v>
      </c>
      <c r="BA18" s="270"/>
      <c r="BB18" s="273">
        <v>0</v>
      </c>
      <c r="BC18" s="274"/>
    </row>
    <row r="19" spans="1:55" s="15" customFormat="1" x14ac:dyDescent="0.2">
      <c r="A19" s="542">
        <v>42000</v>
      </c>
      <c r="C19" s="270" t="s">
        <v>265</v>
      </c>
      <c r="D19" s="503">
        <f>SUM(D13:D18)</f>
        <v>0</v>
      </c>
      <c r="E19" s="270"/>
      <c r="F19" s="270"/>
      <c r="G19" s="270"/>
      <c r="H19" s="503">
        <f>SUM(H13:H18)</f>
        <v>0</v>
      </c>
      <c r="I19" s="270"/>
      <c r="J19" s="270"/>
      <c r="K19" s="270"/>
      <c r="L19" s="503">
        <f>SUM(L13:L18)</f>
        <v>0</v>
      </c>
      <c r="M19" s="270"/>
      <c r="N19" s="270"/>
      <c r="O19" s="270"/>
      <c r="P19" s="503">
        <f>SUM(P13:P18)</f>
        <v>0</v>
      </c>
      <c r="Q19" s="270"/>
      <c r="R19" s="270"/>
      <c r="S19" s="270"/>
      <c r="T19" s="503">
        <f>SUM(T13:T18)</f>
        <v>0</v>
      </c>
      <c r="U19" s="270"/>
      <c r="V19" s="270"/>
      <c r="W19" s="270"/>
      <c r="X19" s="503">
        <f>SUM(X13:X18)</f>
        <v>0</v>
      </c>
      <c r="Y19" s="270"/>
      <c r="Z19" s="270"/>
      <c r="AA19" s="270"/>
      <c r="AB19" s="503">
        <f>SUM(AB13:AB18)</f>
        <v>0</v>
      </c>
      <c r="AC19" s="270"/>
      <c r="AD19" s="270"/>
      <c r="AE19" s="270"/>
      <c r="AF19" s="503">
        <f>SUM(AF13:AF18)</f>
        <v>0</v>
      </c>
      <c r="AG19" s="270"/>
      <c r="AH19" s="270"/>
      <c r="AI19" s="270"/>
      <c r="AJ19" s="503">
        <f>SUM(AJ13:AJ18)</f>
        <v>0</v>
      </c>
      <c r="AK19" s="270"/>
      <c r="AL19" s="270"/>
      <c r="AM19" s="270"/>
      <c r="AN19" s="503">
        <f>SUM(AN13:AN18)</f>
        <v>0</v>
      </c>
      <c r="AO19" s="270"/>
      <c r="AP19" s="270"/>
      <c r="AQ19" s="270"/>
      <c r="AR19" s="503">
        <f>SUM(AR13:AR18)</f>
        <v>0</v>
      </c>
      <c r="AS19" s="270"/>
      <c r="AT19" s="270"/>
      <c r="AU19" s="270"/>
      <c r="AV19" s="503">
        <f>SUM(AV13:AV18)</f>
        <v>0</v>
      </c>
      <c r="AW19" s="270"/>
      <c r="AX19" s="271">
        <f>SUM(AX13:AX18)</f>
        <v>0</v>
      </c>
      <c r="AY19" s="270"/>
      <c r="AZ19" s="272">
        <f ca="1">SUMIF('Budgeting Worksheet'!H36:H40,$B$4,'Budgeting Worksheet'!BJ65)</f>
        <v>0</v>
      </c>
      <c r="BA19" s="270"/>
      <c r="BB19" s="273">
        <v>0</v>
      </c>
      <c r="BC19" s="274"/>
    </row>
    <row r="20" spans="1:55" s="15" customFormat="1" x14ac:dyDescent="0.2">
      <c r="A20" s="542"/>
      <c r="B20" s="58" t="s">
        <v>135</v>
      </c>
      <c r="C20" s="270"/>
      <c r="D20" s="640">
        <f>SUM(D15:D19)</f>
        <v>0</v>
      </c>
      <c r="E20" s="270"/>
      <c r="F20" s="270"/>
      <c r="G20" s="270"/>
      <c r="H20" s="271">
        <f>SUM(H15:H19)</f>
        <v>0</v>
      </c>
      <c r="I20" s="270"/>
      <c r="J20" s="270"/>
      <c r="K20" s="270"/>
      <c r="L20" s="271">
        <f>SUM(L15:L19)</f>
        <v>0</v>
      </c>
      <c r="M20" s="270"/>
      <c r="N20" s="270"/>
      <c r="O20" s="270"/>
      <c r="P20" s="271">
        <f>SUM(P15:P19)</f>
        <v>0</v>
      </c>
      <c r="Q20" s="270"/>
      <c r="R20" s="270"/>
      <c r="S20" s="270"/>
      <c r="T20" s="271">
        <f>SUM(T15:T19)</f>
        <v>0</v>
      </c>
      <c r="U20" s="270"/>
      <c r="V20" s="270"/>
      <c r="W20" s="270"/>
      <c r="X20" s="271">
        <f>SUM(X15:X19)</f>
        <v>0</v>
      </c>
      <c r="Y20" s="270"/>
      <c r="Z20" s="270"/>
      <c r="AA20" s="270"/>
      <c r="AB20" s="271">
        <f>SUM(AB15:AB19)</f>
        <v>0</v>
      </c>
      <c r="AC20" s="270"/>
      <c r="AD20" s="270"/>
      <c r="AE20" s="270"/>
      <c r="AF20" s="271">
        <f>SUM(AF15:AF19)</f>
        <v>0</v>
      </c>
      <c r="AG20" s="270"/>
      <c r="AH20" s="270"/>
      <c r="AI20" s="270"/>
      <c r="AJ20" s="271">
        <f>SUM(AJ15:AJ19)</f>
        <v>0</v>
      </c>
      <c r="AK20" s="270"/>
      <c r="AL20" s="270"/>
      <c r="AM20" s="270"/>
      <c r="AN20" s="271">
        <f>SUM(AN15:AN19)</f>
        <v>0</v>
      </c>
      <c r="AO20" s="270"/>
      <c r="AP20" s="270"/>
      <c r="AQ20" s="270"/>
      <c r="AR20" s="271">
        <f>SUM(AR15:AR19)</f>
        <v>0</v>
      </c>
      <c r="AS20" s="270"/>
      <c r="AT20" s="270"/>
      <c r="AU20" s="270"/>
      <c r="AV20" s="271">
        <f>SUM(AV15:AV19)</f>
        <v>0</v>
      </c>
      <c r="AW20" s="270"/>
      <c r="AX20" s="664"/>
      <c r="AY20" s="270"/>
      <c r="AZ20" s="665"/>
      <c r="BA20" s="270"/>
      <c r="BB20" s="666">
        <f>SUM(BB13:BB19)</f>
        <v>6821.49</v>
      </c>
      <c r="BC20" s="274"/>
    </row>
    <row r="21" spans="1:55" s="15" customFormat="1" x14ac:dyDescent="0.2">
      <c r="A21" s="542"/>
      <c r="B21" s="58"/>
      <c r="C21" s="270"/>
      <c r="D21" s="271"/>
      <c r="E21" s="270"/>
      <c r="F21" s="270"/>
      <c r="G21" s="270"/>
      <c r="H21" s="271"/>
      <c r="I21" s="270"/>
      <c r="J21" s="270"/>
      <c r="K21" s="270"/>
      <c r="L21" s="271"/>
      <c r="M21" s="270"/>
      <c r="N21" s="270"/>
      <c r="O21" s="270"/>
      <c r="P21" s="271"/>
      <c r="Q21" s="270"/>
      <c r="R21" s="270"/>
      <c r="S21" s="270"/>
      <c r="T21" s="271"/>
      <c r="U21" s="270"/>
      <c r="V21" s="270"/>
      <c r="W21" s="270"/>
      <c r="X21" s="271"/>
      <c r="Y21" s="270"/>
      <c r="Z21" s="270"/>
      <c r="AA21" s="270"/>
      <c r="AB21" s="271"/>
      <c r="AC21" s="270"/>
      <c r="AD21" s="270"/>
      <c r="AE21" s="270"/>
      <c r="AF21" s="271"/>
      <c r="AG21" s="270"/>
      <c r="AH21" s="270"/>
      <c r="AI21" s="270"/>
      <c r="AJ21" s="271"/>
      <c r="AK21" s="270"/>
      <c r="AL21" s="270"/>
      <c r="AM21" s="270"/>
      <c r="AN21" s="271"/>
      <c r="AO21" s="270"/>
      <c r="AP21" s="270"/>
      <c r="AQ21" s="270"/>
      <c r="AR21" s="271"/>
      <c r="AS21" s="270"/>
      <c r="AT21" s="270"/>
      <c r="AU21" s="270"/>
      <c r="AV21" s="271"/>
      <c r="AW21" s="270"/>
      <c r="AX21" s="271"/>
      <c r="AY21" s="270"/>
      <c r="AZ21" s="272"/>
      <c r="BA21" s="270"/>
      <c r="BB21" s="273"/>
      <c r="BC21" s="274"/>
    </row>
    <row r="22" spans="1:55" s="15" customFormat="1" x14ac:dyDescent="0.2">
      <c r="A22" s="12">
        <v>42400</v>
      </c>
      <c r="B22" s="58" t="s">
        <v>266</v>
      </c>
      <c r="C22" s="270"/>
      <c r="D22" s="271"/>
      <c r="E22" s="270"/>
      <c r="F22" s="270"/>
      <c r="G22" s="270"/>
      <c r="H22" s="271"/>
      <c r="I22" s="270"/>
      <c r="J22" s="270"/>
      <c r="K22" s="270"/>
      <c r="L22" s="271"/>
      <c r="M22" s="270"/>
      <c r="N22" s="270"/>
      <c r="O22" s="270"/>
      <c r="P22" s="271"/>
      <c r="Q22" s="270"/>
      <c r="R22" s="270"/>
      <c r="S22" s="270"/>
      <c r="T22" s="271"/>
      <c r="U22" s="270"/>
      <c r="V22" s="270"/>
      <c r="W22" s="270"/>
      <c r="X22" s="271"/>
      <c r="Y22" s="270"/>
      <c r="Z22" s="270"/>
      <c r="AA22" s="270"/>
      <c r="AB22" s="271"/>
      <c r="AC22" s="270"/>
      <c r="AD22" s="270"/>
      <c r="AE22" s="270"/>
      <c r="AF22" s="271"/>
      <c r="AG22" s="270"/>
      <c r="AH22" s="270"/>
      <c r="AI22" s="270"/>
      <c r="AJ22" s="271"/>
      <c r="AK22" s="270"/>
      <c r="AL22" s="270"/>
      <c r="AM22" s="270"/>
      <c r="AN22" s="271"/>
      <c r="AO22" s="270"/>
      <c r="AP22" s="270"/>
      <c r="AQ22" s="270"/>
      <c r="AR22" s="271"/>
      <c r="AS22" s="270"/>
      <c r="AT22" s="270"/>
      <c r="AU22" s="270"/>
      <c r="AV22" s="271"/>
      <c r="AW22" s="270"/>
      <c r="AX22" s="271"/>
      <c r="AY22" s="270"/>
      <c r="AZ22" s="272"/>
      <c r="BA22" s="270"/>
      <c r="BB22" s="273"/>
      <c r="BC22" s="274"/>
    </row>
    <row r="23" spans="1:55" s="15" customFormat="1" x14ac:dyDescent="0.2">
      <c r="A23" s="542">
        <v>42410</v>
      </c>
      <c r="B23" s="58"/>
      <c r="C23" s="58" t="s">
        <v>267</v>
      </c>
      <c r="D23" s="271">
        <f>SUMIF('Budgeting Worksheet'!H71:H75,$B$4,'Budgeting Worksheet'!J71:J75)</f>
        <v>0</v>
      </c>
      <c r="E23" s="270"/>
      <c r="F23" s="270"/>
      <c r="G23" s="270"/>
      <c r="H23" s="271">
        <f>SUMIF('Budgeting Worksheet'!L71:L75,$B$4,'Budgeting Worksheet'!N71:N75)</f>
        <v>0</v>
      </c>
      <c r="I23" s="270"/>
      <c r="J23" s="270"/>
      <c r="K23" s="270"/>
      <c r="L23" s="271">
        <f>SUMIF('Budgeting Worksheet'!P71:P75,$B$4,'Budgeting Worksheet'!R71:R75)</f>
        <v>0</v>
      </c>
      <c r="M23" s="270"/>
      <c r="N23" s="270"/>
      <c r="O23" s="270"/>
      <c r="P23" s="271">
        <f>SUMIF('Budgeting Worksheet'!T71:T75,$B$4,'Budgeting Worksheet'!V71:V75)</f>
        <v>0</v>
      </c>
      <c r="Q23" s="270"/>
      <c r="R23" s="270"/>
      <c r="S23" s="270"/>
      <c r="T23" s="271">
        <f>SUMIF('Budgeting Worksheet'!X71:X75,$B$4,'Budgeting Worksheet'!Z71:Z75)</f>
        <v>0</v>
      </c>
      <c r="U23" s="270"/>
      <c r="V23" s="270"/>
      <c r="W23" s="270"/>
      <c r="X23" s="271">
        <f>SUMIF('Budgeting Worksheet'!AB71:AB75,$B$4,'Budgeting Worksheet'!AD71:AD75)</f>
        <v>0</v>
      </c>
      <c r="Y23" s="270"/>
      <c r="Z23" s="270"/>
      <c r="AA23" s="270"/>
      <c r="AB23" s="271">
        <f>SUMIF('Budgeting Worksheet'!AF71:AF75,$B$4,'Budgeting Worksheet'!AH71:AH75)</f>
        <v>0</v>
      </c>
      <c r="AC23" s="270"/>
      <c r="AD23" s="270"/>
      <c r="AE23" s="270"/>
      <c r="AF23" s="271">
        <f>SUMIF('Budgeting Worksheet'!AJ71:AJ75,$B$4,'Budgeting Worksheet'!AL71:AL75)</f>
        <v>0</v>
      </c>
      <c r="AG23" s="270"/>
      <c r="AH23" s="270"/>
      <c r="AI23" s="270"/>
      <c r="AJ23" s="271">
        <f>SUMIF('Budgeting Worksheet'!AN71:AN75,$B$4,'Budgeting Worksheet'!AP71:AP75)</f>
        <v>0</v>
      </c>
      <c r="AK23" s="270"/>
      <c r="AL23" s="270"/>
      <c r="AM23" s="270"/>
      <c r="AN23" s="271">
        <f>SUMIF('Budgeting Worksheet'!AR71:AR75,$B$4,'Budgeting Worksheet'!AT71:AT75)</f>
        <v>0</v>
      </c>
      <c r="AO23" s="270"/>
      <c r="AP23" s="270"/>
      <c r="AQ23" s="270"/>
      <c r="AR23" s="271">
        <f>SUMIF('Budgeting Worksheet'!AV71:AV75,$B$4,'Budgeting Worksheet'!AX71:AX75)</f>
        <v>0</v>
      </c>
      <c r="AS23" s="270"/>
      <c r="AT23" s="270"/>
      <c r="AU23" s="270"/>
      <c r="AV23" s="271">
        <f>SUMIF('Budgeting Worksheet'!AZ71:AZ75,$B$4,'Budgeting Worksheet'!BB71:BB75)</f>
        <v>0</v>
      </c>
      <c r="AW23" s="270"/>
      <c r="AX23" s="271">
        <f>SUM(D23:AV23)</f>
        <v>0</v>
      </c>
      <c r="AY23" s="270"/>
      <c r="AZ23" s="272">
        <f ca="1">SUMIF('Budgeting Worksheet'!H71:H75,$B$4,'Budgeting Worksheet'!BJ76)</f>
        <v>0</v>
      </c>
      <c r="BA23" s="270"/>
      <c r="BB23" s="273">
        <v>0</v>
      </c>
      <c r="BC23" s="274"/>
    </row>
    <row r="24" spans="1:55" s="15" customFormat="1" x14ac:dyDescent="0.2">
      <c r="A24" s="542"/>
      <c r="B24" s="58"/>
      <c r="C24" s="270"/>
      <c r="D24" s="271"/>
      <c r="E24" s="270"/>
      <c r="F24" s="270"/>
      <c r="G24" s="270"/>
      <c r="H24" s="271"/>
      <c r="I24" s="270"/>
      <c r="J24" s="270"/>
      <c r="K24" s="270"/>
      <c r="L24" s="271"/>
      <c r="M24" s="270"/>
      <c r="N24" s="270"/>
      <c r="O24" s="270"/>
      <c r="P24" s="271"/>
      <c r="Q24" s="270"/>
      <c r="R24" s="270"/>
      <c r="S24" s="270"/>
      <c r="T24" s="271"/>
      <c r="U24" s="270"/>
      <c r="V24" s="270"/>
      <c r="W24" s="270"/>
      <c r="X24" s="271"/>
      <c r="Y24" s="270"/>
      <c r="Z24" s="270"/>
      <c r="AA24" s="270"/>
      <c r="AB24" s="271"/>
      <c r="AC24" s="270"/>
      <c r="AD24" s="270"/>
      <c r="AE24" s="270"/>
      <c r="AF24" s="271"/>
      <c r="AG24" s="270"/>
      <c r="AH24" s="270"/>
      <c r="AI24" s="270"/>
      <c r="AJ24" s="271"/>
      <c r="AK24" s="270"/>
      <c r="AL24" s="270"/>
      <c r="AM24" s="270"/>
      <c r="AN24" s="271"/>
      <c r="AO24" s="270"/>
      <c r="AP24" s="270"/>
      <c r="AQ24" s="270"/>
      <c r="AR24" s="271"/>
      <c r="AS24" s="270"/>
      <c r="AT24" s="270"/>
      <c r="AU24" s="270"/>
      <c r="AV24" s="271"/>
      <c r="AW24" s="270"/>
      <c r="AX24" s="271"/>
      <c r="AY24" s="270"/>
      <c r="AZ24" s="272"/>
      <c r="BA24" s="270"/>
      <c r="BB24" s="273"/>
      <c r="BC24" s="274"/>
    </row>
    <row r="25" spans="1:55" s="15" customFormat="1" x14ac:dyDescent="0.2">
      <c r="A25" s="12">
        <v>43000</v>
      </c>
      <c r="B25" s="58" t="s">
        <v>268</v>
      </c>
      <c r="C25" s="270"/>
      <c r="D25" s="271"/>
      <c r="E25" s="270"/>
      <c r="F25" s="270"/>
      <c r="G25" s="270"/>
      <c r="H25" s="271"/>
      <c r="I25" s="270"/>
      <c r="J25" s="270"/>
      <c r="K25" s="270"/>
      <c r="L25" s="271"/>
      <c r="M25" s="270"/>
      <c r="N25" s="270"/>
      <c r="O25" s="270"/>
      <c r="P25" s="271"/>
      <c r="Q25" s="270"/>
      <c r="R25" s="270"/>
      <c r="S25" s="270"/>
      <c r="T25" s="271"/>
      <c r="U25" s="270"/>
      <c r="V25" s="270"/>
      <c r="W25" s="270"/>
      <c r="X25" s="271"/>
      <c r="Y25" s="270"/>
      <c r="Z25" s="270"/>
      <c r="AA25" s="270"/>
      <c r="AB25" s="271"/>
      <c r="AC25" s="270"/>
      <c r="AD25" s="270"/>
      <c r="AE25" s="270"/>
      <c r="AF25" s="271"/>
      <c r="AG25" s="270"/>
      <c r="AH25" s="270"/>
      <c r="AI25" s="270"/>
      <c r="AJ25" s="271"/>
      <c r="AK25" s="270"/>
      <c r="AL25" s="270"/>
      <c r="AM25" s="270"/>
      <c r="AN25" s="271"/>
      <c r="AO25" s="270"/>
      <c r="AP25" s="270"/>
      <c r="AQ25" s="270"/>
      <c r="AR25" s="271"/>
      <c r="AS25" s="270"/>
      <c r="AT25" s="270"/>
      <c r="AU25" s="270"/>
      <c r="AV25" s="271"/>
      <c r="AW25" s="270"/>
      <c r="AX25" s="271"/>
      <c r="AY25" s="270"/>
      <c r="AZ25" s="272"/>
      <c r="BA25" s="270"/>
      <c r="BB25" s="273"/>
      <c r="BC25" s="274"/>
    </row>
    <row r="26" spans="1:55" s="15" customFormat="1" ht="12.75" customHeight="1" x14ac:dyDescent="0.2">
      <c r="A26" s="542">
        <v>43010</v>
      </c>
      <c r="B26" s="58"/>
      <c r="C26" s="270" t="s">
        <v>269</v>
      </c>
      <c r="D26" s="271">
        <f>SUMIF('Budgeting Worksheet'!H80:H84,$B$4,'Budgeting Worksheet'!J80:J84)</f>
        <v>0</v>
      </c>
      <c r="E26" s="270"/>
      <c r="F26" s="270"/>
      <c r="G26" s="270"/>
      <c r="H26" s="271">
        <f>SUMIF('Budgeting Worksheet'!L80:L84,$B$4,'Budgeting Worksheet'!N80:N84)</f>
        <v>0</v>
      </c>
      <c r="I26" s="270"/>
      <c r="J26" s="270"/>
      <c r="K26" s="270"/>
      <c r="L26" s="271">
        <f>SUMIF('Budgeting Worksheet'!P80:P84,$B$4,'Budgeting Worksheet'!R80:R84)</f>
        <v>0</v>
      </c>
      <c r="M26" s="270"/>
      <c r="N26" s="270"/>
      <c r="O26" s="270"/>
      <c r="P26" s="271">
        <f>SUMIF('Budgeting Worksheet'!T80:T84,$B$4,'Budgeting Worksheet'!V80:V84)</f>
        <v>0</v>
      </c>
      <c r="Q26" s="270"/>
      <c r="R26" s="270"/>
      <c r="S26" s="270"/>
      <c r="T26" s="271">
        <f>SUMIF('Budgeting Worksheet'!X80:X84,$B$4,'Budgeting Worksheet'!Z80:Z84)</f>
        <v>0</v>
      </c>
      <c r="U26" s="270"/>
      <c r="V26" s="270"/>
      <c r="W26" s="270"/>
      <c r="X26" s="271">
        <f>SUMIF('Budgeting Worksheet'!AB80:AB84,$B$4,'Budgeting Worksheet'!AD80:AD84)</f>
        <v>0</v>
      </c>
      <c r="Y26" s="270"/>
      <c r="Z26" s="270"/>
      <c r="AA26" s="270"/>
      <c r="AB26" s="271">
        <f>SUMIF('Budgeting Worksheet'!AF80:AF84,$B$4,'Budgeting Worksheet'!AH80:AH84)</f>
        <v>0</v>
      </c>
      <c r="AC26" s="270"/>
      <c r="AD26" s="270"/>
      <c r="AE26" s="270"/>
      <c r="AF26" s="271">
        <f>SUMIF('Budgeting Worksheet'!AJ80:AJ84,$B$4,'Budgeting Worksheet'!AL80:AL84)</f>
        <v>0</v>
      </c>
      <c r="AG26" s="270"/>
      <c r="AH26" s="270"/>
      <c r="AI26" s="270"/>
      <c r="AJ26" s="271">
        <f>SUMIF('Budgeting Worksheet'!AN80:AN84,$B$4,'Budgeting Worksheet'!AP80:AP84)</f>
        <v>0</v>
      </c>
      <c r="AK26" s="270"/>
      <c r="AL26" s="270"/>
      <c r="AM26" s="270"/>
      <c r="AN26" s="271">
        <f>SUMIF('Budgeting Worksheet'!AR80:AR84,$B$4,'Budgeting Worksheet'!AT80:AT84)</f>
        <v>0</v>
      </c>
      <c r="AO26" s="270"/>
      <c r="AP26" s="270"/>
      <c r="AQ26" s="270"/>
      <c r="AR26" s="271">
        <f>SUMIF('Budgeting Worksheet'!AV80:AV84,$B$4,'Budgeting Worksheet'!AX80:AX84)</f>
        <v>0</v>
      </c>
      <c r="AS26" s="270"/>
      <c r="AT26" s="270"/>
      <c r="AU26" s="270"/>
      <c r="AV26" s="271">
        <f>SUMIF('Budgeting Worksheet'!AZ80:AZ84,$B$4,'Budgeting Worksheet'!BB80:BB84)</f>
        <v>0</v>
      </c>
      <c r="AW26" s="270"/>
      <c r="AX26" s="271">
        <f>SUM(D26:AV26)</f>
        <v>0</v>
      </c>
      <c r="AY26" s="270"/>
      <c r="AZ26" s="272">
        <f ca="1">SUMIF('Budgeting Worksheet'!H80:H84,$B$4,'Budgeting Worksheet'!BJ85)</f>
        <v>0</v>
      </c>
      <c r="BA26" s="270"/>
      <c r="BB26" s="273">
        <v>455</v>
      </c>
      <c r="BC26" s="274"/>
    </row>
    <row r="27" spans="1:55" s="15" customFormat="1" ht="12.75" customHeight="1" x14ac:dyDescent="0.2">
      <c r="A27" s="542">
        <v>43020</v>
      </c>
      <c r="B27" s="58"/>
      <c r="C27" s="270" t="s">
        <v>270</v>
      </c>
      <c r="D27" s="271">
        <f>SUMIF('Budgeting Worksheet'!H87:H91,$B$4,'Budgeting Worksheet'!J87:J91)</f>
        <v>0</v>
      </c>
      <c r="E27" s="270"/>
      <c r="F27" s="270"/>
      <c r="G27" s="270"/>
      <c r="H27" s="271">
        <f>SUMIF('Budgeting Worksheet'!L87:L91,$B$4,'Budgeting Worksheet'!N87:N91)</f>
        <v>0</v>
      </c>
      <c r="I27" s="270"/>
      <c r="J27" s="270"/>
      <c r="K27" s="270"/>
      <c r="L27" s="271">
        <f>SUMIF('Budgeting Worksheet'!P87:P91,$B$4,'Budgeting Worksheet'!R87:R91)</f>
        <v>0</v>
      </c>
      <c r="M27" s="270"/>
      <c r="N27" s="270"/>
      <c r="O27" s="270"/>
      <c r="P27" s="271">
        <f>SUMIF('Budgeting Worksheet'!T87:T91,$B$4,'Budgeting Worksheet'!V87:V91)</f>
        <v>0</v>
      </c>
      <c r="Q27" s="270"/>
      <c r="R27" s="270"/>
      <c r="S27" s="270"/>
      <c r="T27" s="271">
        <f>SUMIF('Budgeting Worksheet'!X87:X91,$B$4,'Budgeting Worksheet'!Z87:Z91)</f>
        <v>0</v>
      </c>
      <c r="U27" s="270"/>
      <c r="V27" s="270"/>
      <c r="W27" s="270"/>
      <c r="X27" s="271">
        <f>SUMIF('Budgeting Worksheet'!AB87:AB91,$B$4,'Budgeting Worksheet'!AD87:AD91)</f>
        <v>0</v>
      </c>
      <c r="Y27" s="270"/>
      <c r="Z27" s="270"/>
      <c r="AA27" s="270"/>
      <c r="AB27" s="271">
        <f>SUMIF('Budgeting Worksheet'!AF87:AF91,$B$4,'Budgeting Worksheet'!AH87:AH91)</f>
        <v>0</v>
      </c>
      <c r="AC27" s="270"/>
      <c r="AD27" s="270"/>
      <c r="AE27" s="270"/>
      <c r="AF27" s="271">
        <f>SUMIF('Budgeting Worksheet'!AJ87:AJ91,$B$4,'Budgeting Worksheet'!AL87:AL91)</f>
        <v>0</v>
      </c>
      <c r="AG27" s="270"/>
      <c r="AH27" s="270"/>
      <c r="AI27" s="270"/>
      <c r="AJ27" s="271">
        <f>SUMIF('Budgeting Worksheet'!AN87:AN91,$B$4,'Budgeting Worksheet'!AP87:AP91)</f>
        <v>0</v>
      </c>
      <c r="AK27" s="270"/>
      <c r="AL27" s="270"/>
      <c r="AM27" s="270"/>
      <c r="AN27" s="271">
        <f>SUMIF('Budgeting Worksheet'!AR87:AR91,$B$4,'Budgeting Worksheet'!AT87:AT91)</f>
        <v>0</v>
      </c>
      <c r="AO27" s="270"/>
      <c r="AP27" s="270"/>
      <c r="AQ27" s="270"/>
      <c r="AR27" s="271">
        <f>SUMIF('Budgeting Worksheet'!AV87:AV91,$B$4,'Budgeting Worksheet'!AX87:AX91)</f>
        <v>0</v>
      </c>
      <c r="AS27" s="270"/>
      <c r="AT27" s="270"/>
      <c r="AU27" s="270"/>
      <c r="AV27" s="271">
        <f>SUMIF('Budgeting Worksheet'!AZ87:AZ91,$B$4,'Budgeting Worksheet'!BB87:BB91)</f>
        <v>0</v>
      </c>
      <c r="AW27" s="270"/>
      <c r="AX27" s="271">
        <f t="shared" ref="AX27:AX31" si="1">SUM(D27:AV27)</f>
        <v>0</v>
      </c>
      <c r="AY27" s="270"/>
      <c r="AZ27" s="272">
        <f ca="1">SUMIF('Budgeting Worksheet'!H87:H91,$B$4,'Budgeting Worksheet'!BJ92)</f>
        <v>0</v>
      </c>
      <c r="BA27" s="270"/>
      <c r="BB27" s="273">
        <v>842.5</v>
      </c>
      <c r="BC27" s="274"/>
    </row>
    <row r="28" spans="1:55" s="15" customFormat="1" ht="12.75" customHeight="1" x14ac:dyDescent="0.2">
      <c r="A28" s="542">
        <v>43030</v>
      </c>
      <c r="B28" s="58"/>
      <c r="C28" s="270" t="s">
        <v>271</v>
      </c>
      <c r="D28" s="271">
        <f>SUMIF('Budgeting Worksheet'!H94:H98,$B$4,'Budgeting Worksheet'!J94:J98)</f>
        <v>0</v>
      </c>
      <c r="E28" s="270"/>
      <c r="F28" s="270"/>
      <c r="G28" s="270"/>
      <c r="H28" s="271">
        <f>SUMIF('Budgeting Worksheet'!L94:L98,$B$4,'Budgeting Worksheet'!N94:N98)</f>
        <v>0</v>
      </c>
      <c r="I28" s="270"/>
      <c r="J28" s="270"/>
      <c r="K28" s="270"/>
      <c r="L28" s="271">
        <f>SUMIF('Budgeting Worksheet'!P94:P98,$B$4,'Budgeting Worksheet'!R94:R98)</f>
        <v>0</v>
      </c>
      <c r="M28" s="270"/>
      <c r="N28" s="270"/>
      <c r="O28" s="270"/>
      <c r="P28" s="271">
        <f>SUMIF('Budgeting Worksheet'!T94:T98,$B$4,'Budgeting Worksheet'!V94:V98)</f>
        <v>0</v>
      </c>
      <c r="Q28" s="270"/>
      <c r="R28" s="270"/>
      <c r="S28" s="270"/>
      <c r="T28" s="271">
        <f>SUMIF('Budgeting Worksheet'!X94:X98,$B$4,'Budgeting Worksheet'!Z94:Z98)</f>
        <v>0</v>
      </c>
      <c r="U28" s="270"/>
      <c r="V28" s="270"/>
      <c r="W28" s="270"/>
      <c r="X28" s="271">
        <f>SUMIF('Budgeting Worksheet'!AB94:AB98,$B$4,'Budgeting Worksheet'!AD94:AD98)</f>
        <v>0</v>
      </c>
      <c r="Y28" s="270"/>
      <c r="Z28" s="270"/>
      <c r="AA28" s="270"/>
      <c r="AB28" s="271">
        <f>SUMIF('Budgeting Worksheet'!AF94:AF98,$B$4,'Budgeting Worksheet'!AH94:AH98)</f>
        <v>0</v>
      </c>
      <c r="AC28" s="270"/>
      <c r="AD28" s="270"/>
      <c r="AE28" s="270"/>
      <c r="AF28" s="271">
        <f>SUMIF('Budgeting Worksheet'!AJ94:AJ98,$B$4,'Budgeting Worksheet'!AL94:AL98)</f>
        <v>0</v>
      </c>
      <c r="AG28" s="270"/>
      <c r="AH28" s="270"/>
      <c r="AI28" s="270"/>
      <c r="AJ28" s="271">
        <f>SUMIF('Budgeting Worksheet'!AN94:AN98,$B$4,'Budgeting Worksheet'!AP94:AP98)</f>
        <v>0</v>
      </c>
      <c r="AK28" s="270"/>
      <c r="AL28" s="270"/>
      <c r="AM28" s="270"/>
      <c r="AN28" s="271">
        <f>SUMIF('Budgeting Worksheet'!AR94:AR98,$B$4,'Budgeting Worksheet'!AT94:AT98)</f>
        <v>0</v>
      </c>
      <c r="AO28" s="270"/>
      <c r="AP28" s="270"/>
      <c r="AQ28" s="270"/>
      <c r="AR28" s="271">
        <f>SUMIF('Budgeting Worksheet'!AV94:AV98,$B$4,'Budgeting Worksheet'!AX94:AX98)</f>
        <v>0</v>
      </c>
      <c r="AS28" s="270"/>
      <c r="AT28" s="270"/>
      <c r="AU28" s="270"/>
      <c r="AV28" s="271">
        <f>SUMIF('Budgeting Worksheet'!AZ94:AZ98,$B$4,'Budgeting Worksheet'!BB94:BB98)</f>
        <v>0</v>
      </c>
      <c r="AW28" s="270"/>
      <c r="AX28" s="271">
        <f t="shared" si="1"/>
        <v>0</v>
      </c>
      <c r="AY28" s="270"/>
      <c r="AZ28" s="272">
        <f ca="1">SUMIF('Budgeting Worksheet'!H94:H98,$B$4,'Budgeting Worksheet'!BJ99)</f>
        <v>0</v>
      </c>
      <c r="BA28" s="270"/>
      <c r="BB28" s="273">
        <v>25080</v>
      </c>
      <c r="BC28" s="274"/>
    </row>
    <row r="29" spans="1:55" s="15" customFormat="1" ht="12.75" customHeight="1" x14ac:dyDescent="0.2">
      <c r="A29" s="542">
        <v>43040</v>
      </c>
      <c r="B29" s="58"/>
      <c r="C29" s="270" t="s">
        <v>272</v>
      </c>
      <c r="D29" s="271">
        <f>SUMIF('Budgeting Worksheet'!H101:H105,$B$4,'Budgeting Worksheet'!J101:J105)</f>
        <v>0</v>
      </c>
      <c r="E29" s="270"/>
      <c r="F29" s="270"/>
      <c r="G29" s="270"/>
      <c r="H29" s="271">
        <f>SUMIF('Budgeting Worksheet'!L101:L105,$B$4,'Budgeting Worksheet'!N101:N105)</f>
        <v>0</v>
      </c>
      <c r="I29" s="270"/>
      <c r="J29" s="270"/>
      <c r="K29" s="270"/>
      <c r="L29" s="271">
        <f>SUMIF('Budgeting Worksheet'!P101:P105,$B$4,'Budgeting Worksheet'!R101:R105)</f>
        <v>0</v>
      </c>
      <c r="M29" s="270"/>
      <c r="N29" s="270"/>
      <c r="O29" s="270"/>
      <c r="P29" s="271">
        <f>SUMIF('Budgeting Worksheet'!T101:T105,$B$4,'Budgeting Worksheet'!V101:V105)</f>
        <v>0</v>
      </c>
      <c r="Q29" s="270"/>
      <c r="R29" s="270"/>
      <c r="S29" s="270"/>
      <c r="T29" s="271">
        <f>SUMIF('Budgeting Worksheet'!X101:X105,$B$4,'Budgeting Worksheet'!Z101:Z105)</f>
        <v>0</v>
      </c>
      <c r="U29" s="270"/>
      <c r="V29" s="270"/>
      <c r="W29" s="270"/>
      <c r="X29" s="271">
        <f>SUMIF('Budgeting Worksheet'!AB101:AB105,$B$4,'Budgeting Worksheet'!AD101:AD105)</f>
        <v>0</v>
      </c>
      <c r="Y29" s="270"/>
      <c r="Z29" s="270"/>
      <c r="AA29" s="270"/>
      <c r="AB29" s="271">
        <f>SUMIF('Budgeting Worksheet'!AF101:AF105,$B$4,'Budgeting Worksheet'!AH101:AH105)</f>
        <v>0</v>
      </c>
      <c r="AC29" s="270"/>
      <c r="AD29" s="270"/>
      <c r="AE29" s="270"/>
      <c r="AF29" s="271">
        <f>SUMIF('Budgeting Worksheet'!AJ101:AJ105,$B$4,'Budgeting Worksheet'!AL101:AL105)</f>
        <v>0</v>
      </c>
      <c r="AG29" s="270"/>
      <c r="AH29" s="270"/>
      <c r="AI29" s="270"/>
      <c r="AJ29" s="271">
        <f>SUMIF('Budgeting Worksheet'!AN101:AN105,$B$4,'Budgeting Worksheet'!AP101:AP105)</f>
        <v>0</v>
      </c>
      <c r="AK29" s="270"/>
      <c r="AL29" s="270"/>
      <c r="AM29" s="270"/>
      <c r="AN29" s="271">
        <f>SUMIF('Budgeting Worksheet'!AR101:AR105,$B$4,'Budgeting Worksheet'!AT101:AT105)</f>
        <v>0</v>
      </c>
      <c r="AO29" s="270"/>
      <c r="AP29" s="270"/>
      <c r="AQ29" s="270"/>
      <c r="AR29" s="271">
        <f>SUMIF('Budgeting Worksheet'!AV101:AV105,$B$4,'Budgeting Worksheet'!AX101:AX105)</f>
        <v>0</v>
      </c>
      <c r="AS29" s="270"/>
      <c r="AT29" s="270"/>
      <c r="AU29" s="270"/>
      <c r="AV29" s="271">
        <f>SUMIF('Budgeting Worksheet'!AZ101:AZ105,$B$4,'Budgeting Worksheet'!BB101:BB105)</f>
        <v>0</v>
      </c>
      <c r="AW29" s="270"/>
      <c r="AX29" s="271">
        <f t="shared" si="1"/>
        <v>0</v>
      </c>
      <c r="AY29" s="270"/>
      <c r="AZ29" s="272">
        <f ca="1">SUMIF('Budgeting Worksheet'!H101:H105,$B$4,'Budgeting Worksheet'!BJ106)</f>
        <v>0</v>
      </c>
      <c r="BA29" s="270"/>
      <c r="BB29" s="273">
        <v>0</v>
      </c>
      <c r="BC29" s="274"/>
    </row>
    <row r="30" spans="1:55" s="15" customFormat="1" ht="12.75" customHeight="1" x14ac:dyDescent="0.2">
      <c r="A30" s="542">
        <v>43050</v>
      </c>
      <c r="B30" s="58"/>
      <c r="C30" s="270" t="s">
        <v>273</v>
      </c>
      <c r="D30" s="271">
        <f>SUMIF('Budgeting Worksheet'!H108:H112,$B$4,'Budgeting Worksheet'!J108:J112)</f>
        <v>0</v>
      </c>
      <c r="E30" s="270"/>
      <c r="F30" s="270"/>
      <c r="G30" s="270"/>
      <c r="H30" s="271">
        <f>SUMIF('Budgeting Worksheet'!L108:L112,$B$4,'Budgeting Worksheet'!N108:N112)</f>
        <v>0</v>
      </c>
      <c r="I30" s="270"/>
      <c r="J30" s="270"/>
      <c r="K30" s="270"/>
      <c r="L30" s="271">
        <f>SUMIF('Budgeting Worksheet'!P108:P112,$B$4,'Budgeting Worksheet'!R108:R112)</f>
        <v>0</v>
      </c>
      <c r="M30" s="270"/>
      <c r="N30" s="270"/>
      <c r="O30" s="270"/>
      <c r="P30" s="271">
        <f>SUMIF('Budgeting Worksheet'!T108:T112,$B$4,'Budgeting Worksheet'!V108:V112)</f>
        <v>0</v>
      </c>
      <c r="Q30" s="270"/>
      <c r="R30" s="270"/>
      <c r="S30" s="270"/>
      <c r="T30" s="271">
        <f>SUMIF('Budgeting Worksheet'!X108:X112,$B$4,'Budgeting Worksheet'!Z108:Z112)</f>
        <v>0</v>
      </c>
      <c r="U30" s="270"/>
      <c r="V30" s="270"/>
      <c r="W30" s="270"/>
      <c r="X30" s="271">
        <f>SUMIF('Budgeting Worksheet'!AB108:AB112,$B$4,'Budgeting Worksheet'!AD108:AD112)</f>
        <v>0</v>
      </c>
      <c r="Y30" s="270"/>
      <c r="Z30" s="270"/>
      <c r="AA30" s="270"/>
      <c r="AB30" s="271">
        <f>SUMIF('Budgeting Worksheet'!AF108:AF112,$B$4,'Budgeting Worksheet'!AH108:AH112)</f>
        <v>0</v>
      </c>
      <c r="AC30" s="270"/>
      <c r="AD30" s="270"/>
      <c r="AE30" s="270"/>
      <c r="AF30" s="271">
        <f>SUMIF('Budgeting Worksheet'!AJ108:AJ112,$B$4,'Budgeting Worksheet'!AL108:AL112)</f>
        <v>0</v>
      </c>
      <c r="AG30" s="270"/>
      <c r="AH30" s="270"/>
      <c r="AI30" s="270"/>
      <c r="AJ30" s="271">
        <f>SUMIF('Budgeting Worksheet'!AN108:AN112,$B$4,'Budgeting Worksheet'!AP108:AP112)</f>
        <v>0</v>
      </c>
      <c r="AK30" s="270"/>
      <c r="AL30" s="270"/>
      <c r="AM30" s="270"/>
      <c r="AN30" s="271">
        <f>SUMIF('Budgeting Worksheet'!AR108:AR112,$B$4,'Budgeting Worksheet'!AT108:AT112)</f>
        <v>0</v>
      </c>
      <c r="AO30" s="270"/>
      <c r="AP30" s="270"/>
      <c r="AQ30" s="270"/>
      <c r="AR30" s="271">
        <f>SUMIF('Budgeting Worksheet'!AV108:AV112,$B$4,'Budgeting Worksheet'!AX108:AX112)</f>
        <v>0</v>
      </c>
      <c r="AS30" s="270"/>
      <c r="AT30" s="270"/>
      <c r="AU30" s="270"/>
      <c r="AV30" s="271">
        <f>SUMIF('Budgeting Worksheet'!AZ108:AZ112,$B$4,'Budgeting Worksheet'!BB108:BB112)</f>
        <v>0</v>
      </c>
      <c r="AW30" s="270"/>
      <c r="AX30" s="271">
        <f t="shared" si="1"/>
        <v>0</v>
      </c>
      <c r="AY30" s="270"/>
      <c r="AZ30" s="272">
        <f ca="1">SUMIF('Budgeting Worksheet'!H108:H112,$B$4,'Budgeting Worksheet'!BJ113)</f>
        <v>0</v>
      </c>
      <c r="BA30" s="270"/>
      <c r="BB30" s="273">
        <v>2980</v>
      </c>
      <c r="BC30" s="274"/>
    </row>
    <row r="31" spans="1:55" s="15" customFormat="1" ht="12.75" customHeight="1" x14ac:dyDescent="0.2">
      <c r="A31" s="542">
        <v>43060</v>
      </c>
      <c r="B31" s="58"/>
      <c r="C31" s="270" t="s">
        <v>274</v>
      </c>
      <c r="D31" s="503">
        <f>SUMIF('Budgeting Worksheet'!H115:H119,$B$4,'Budgeting Worksheet'!J115:J119)</f>
        <v>0</v>
      </c>
      <c r="E31" s="270"/>
      <c r="F31" s="270"/>
      <c r="G31" s="270"/>
      <c r="H31" s="503">
        <f>SUMIF('Budgeting Worksheet'!L115:L119,$B$4,'Budgeting Worksheet'!N115:N119)</f>
        <v>0</v>
      </c>
      <c r="I31" s="270"/>
      <c r="J31" s="270"/>
      <c r="K31" s="270"/>
      <c r="L31" s="503">
        <f>SUMIF('Budgeting Worksheet'!P115:P119,$B$4,'Budgeting Worksheet'!R115:R119)</f>
        <v>0</v>
      </c>
      <c r="M31" s="270"/>
      <c r="N31" s="270"/>
      <c r="O31" s="270"/>
      <c r="P31" s="503">
        <f>SUMIF('Budgeting Worksheet'!T115:T119,$B$4,'Budgeting Worksheet'!V115:V119)</f>
        <v>0</v>
      </c>
      <c r="Q31" s="270"/>
      <c r="R31" s="270"/>
      <c r="S31" s="270"/>
      <c r="T31" s="503">
        <f>SUMIF('Budgeting Worksheet'!X115:X119,$B$4,'Budgeting Worksheet'!Z115:Z119)</f>
        <v>0</v>
      </c>
      <c r="U31" s="270"/>
      <c r="V31" s="270"/>
      <c r="W31" s="270"/>
      <c r="X31" s="503">
        <f>SUMIF('Budgeting Worksheet'!AB115:AB119,$B$4,'Budgeting Worksheet'!AD115:AD119)</f>
        <v>0</v>
      </c>
      <c r="Y31" s="270"/>
      <c r="Z31" s="270"/>
      <c r="AA31" s="270"/>
      <c r="AB31" s="503">
        <f>SUMIF('Budgeting Worksheet'!AF115:AF119,$B$4,'Budgeting Worksheet'!AH115:AH119)</f>
        <v>0</v>
      </c>
      <c r="AC31" s="270"/>
      <c r="AD31" s="270"/>
      <c r="AE31" s="270"/>
      <c r="AF31" s="503">
        <f>SUMIF('Budgeting Worksheet'!AJ115:AJ119,$B$4,'Budgeting Worksheet'!AL115:AL119)</f>
        <v>0</v>
      </c>
      <c r="AG31" s="270"/>
      <c r="AH31" s="270"/>
      <c r="AI31" s="270"/>
      <c r="AJ31" s="503">
        <f>SUMIF('Budgeting Worksheet'!AN115:AN119,$B$4,'Budgeting Worksheet'!AP115:AP119)</f>
        <v>0</v>
      </c>
      <c r="AK31" s="270"/>
      <c r="AL31" s="270"/>
      <c r="AM31" s="270"/>
      <c r="AN31" s="503">
        <f>SUMIF('Budgeting Worksheet'!AR115:AR119,$B$4,'Budgeting Worksheet'!AT115:AT119)</f>
        <v>0</v>
      </c>
      <c r="AO31" s="270"/>
      <c r="AP31" s="270"/>
      <c r="AQ31" s="270"/>
      <c r="AR31" s="503">
        <f>SUMIF('Budgeting Worksheet'!AV115:AV119,$B$4,'Budgeting Worksheet'!AX115:AX119)</f>
        <v>0</v>
      </c>
      <c r="AS31" s="270"/>
      <c r="AT31" s="270"/>
      <c r="AU31" s="270"/>
      <c r="AV31" s="503">
        <f>SUMIF('Budgeting Worksheet'!AZ115:AZ119,$B$4,'Budgeting Worksheet'!BB115:BB119)</f>
        <v>0</v>
      </c>
      <c r="AW31" s="270"/>
      <c r="AX31" s="271">
        <f t="shared" si="1"/>
        <v>0</v>
      </c>
      <c r="AY31" s="270"/>
      <c r="AZ31" s="272">
        <f ca="1">SUMIF('Budgeting Worksheet'!H115:H119,$B$4,'Budgeting Worksheet'!BJ120)</f>
        <v>0</v>
      </c>
      <c r="BA31" s="270"/>
      <c r="BB31" s="779">
        <v>25</v>
      </c>
      <c r="BC31" s="274"/>
    </row>
    <row r="32" spans="1:55" s="15" customFormat="1" ht="12.75" customHeight="1" x14ac:dyDescent="0.2">
      <c r="A32" s="542"/>
      <c r="B32" s="58" t="s">
        <v>275</v>
      </c>
      <c r="C32" s="270"/>
      <c r="D32" s="640">
        <f>SUM(D26:D31)</f>
        <v>0</v>
      </c>
      <c r="E32" s="270"/>
      <c r="F32" s="270"/>
      <c r="G32" s="270"/>
      <c r="H32" s="271">
        <f>SUM(H26:H31)</f>
        <v>0</v>
      </c>
      <c r="I32" s="270"/>
      <c r="J32" s="270"/>
      <c r="K32" s="270"/>
      <c r="L32" s="271">
        <f>SUM(L26:L31)</f>
        <v>0</v>
      </c>
      <c r="M32" s="270"/>
      <c r="N32" s="270"/>
      <c r="O32" s="270"/>
      <c r="P32" s="271">
        <f>SUM(P26:P31)</f>
        <v>0</v>
      </c>
      <c r="Q32" s="270"/>
      <c r="R32" s="270"/>
      <c r="S32" s="270"/>
      <c r="T32" s="271">
        <f>SUM(T26:T31)</f>
        <v>0</v>
      </c>
      <c r="U32" s="270"/>
      <c r="V32" s="270"/>
      <c r="W32" s="270"/>
      <c r="X32" s="271">
        <f>SUM(X26:X31)</f>
        <v>0</v>
      </c>
      <c r="Y32" s="270"/>
      <c r="Z32" s="270"/>
      <c r="AA32" s="270"/>
      <c r="AB32" s="271">
        <f>SUM(AB26:AB31)</f>
        <v>0</v>
      </c>
      <c r="AC32" s="270"/>
      <c r="AD32" s="270"/>
      <c r="AE32" s="270"/>
      <c r="AF32" s="271">
        <f>SUM(AF26:AF31)</f>
        <v>0</v>
      </c>
      <c r="AG32" s="270"/>
      <c r="AH32" s="270"/>
      <c r="AI32" s="270"/>
      <c r="AJ32" s="271">
        <f>SUM(AJ26:AJ31)</f>
        <v>0</v>
      </c>
      <c r="AK32" s="270"/>
      <c r="AL32" s="270"/>
      <c r="AM32" s="270"/>
      <c r="AN32" s="271">
        <f>SUM(AN26:AN31)</f>
        <v>0</v>
      </c>
      <c r="AO32" s="270"/>
      <c r="AP32" s="270"/>
      <c r="AQ32" s="270"/>
      <c r="AR32" s="271">
        <f>SUM(AR26:AR31)</f>
        <v>0</v>
      </c>
      <c r="AS32" s="270"/>
      <c r="AT32" s="270"/>
      <c r="AU32" s="270"/>
      <c r="AV32" s="271">
        <f>SUM(AV26:AV31)</f>
        <v>0</v>
      </c>
      <c r="AW32" s="270"/>
      <c r="AX32" s="668">
        <f>SUM(AX26:AX31)</f>
        <v>0</v>
      </c>
      <c r="AY32" s="270"/>
      <c r="AZ32" s="667">
        <f ca="1">SUM(AZ26:AZ31)</f>
        <v>0</v>
      </c>
      <c r="BA32" s="270"/>
      <c r="BB32" s="273">
        <f>SUM(BB26:BB31)</f>
        <v>29382.5</v>
      </c>
      <c r="BC32" s="274"/>
    </row>
    <row r="33" spans="1:55" s="15" customFormat="1" x14ac:dyDescent="0.2">
      <c r="A33" s="542"/>
      <c r="B33" s="58"/>
      <c r="C33" s="270"/>
      <c r="D33" s="271"/>
      <c r="E33" s="270"/>
      <c r="F33" s="270"/>
      <c r="G33" s="270"/>
      <c r="H33" s="271"/>
      <c r="I33" s="270"/>
      <c r="J33" s="270"/>
      <c r="K33" s="270"/>
      <c r="L33" s="271"/>
      <c r="M33" s="270"/>
      <c r="N33" s="270"/>
      <c r="O33" s="270"/>
      <c r="P33" s="271"/>
      <c r="Q33" s="270"/>
      <c r="R33" s="270"/>
      <c r="S33" s="270"/>
      <c r="T33" s="271"/>
      <c r="U33" s="270"/>
      <c r="V33" s="270"/>
      <c r="W33" s="270"/>
      <c r="X33" s="271"/>
      <c r="Y33" s="270"/>
      <c r="Z33" s="270"/>
      <c r="AA33" s="270"/>
      <c r="AB33" s="271"/>
      <c r="AC33" s="270"/>
      <c r="AD33" s="270"/>
      <c r="AE33" s="270"/>
      <c r="AF33" s="271"/>
      <c r="AG33" s="270"/>
      <c r="AH33" s="270"/>
      <c r="AI33" s="270"/>
      <c r="AJ33" s="271"/>
      <c r="AK33" s="270"/>
      <c r="AL33" s="270"/>
      <c r="AM33" s="270"/>
      <c r="AN33" s="271"/>
      <c r="AO33" s="270"/>
      <c r="AP33" s="270"/>
      <c r="AQ33" s="270"/>
      <c r="AR33" s="271"/>
      <c r="AS33" s="270"/>
      <c r="AT33" s="270"/>
      <c r="AU33" s="270"/>
      <c r="AV33" s="271"/>
      <c r="AW33" s="270"/>
      <c r="AX33" s="271"/>
      <c r="AY33" s="270"/>
      <c r="AZ33" s="272"/>
      <c r="BA33" s="270"/>
      <c r="BB33" s="273"/>
      <c r="BC33" s="274"/>
    </row>
    <row r="34" spans="1:55" s="15" customFormat="1" x14ac:dyDescent="0.2">
      <c r="A34" s="12">
        <v>45000</v>
      </c>
      <c r="B34" s="58" t="s">
        <v>276</v>
      </c>
      <c r="C34" s="270"/>
      <c r="D34" s="271"/>
      <c r="E34" s="270"/>
      <c r="F34" s="270"/>
      <c r="G34" s="270"/>
      <c r="H34" s="271"/>
      <c r="I34" s="270"/>
      <c r="J34" s="270"/>
      <c r="K34" s="270"/>
      <c r="L34" s="271"/>
      <c r="M34" s="270"/>
      <c r="N34" s="270"/>
      <c r="O34" s="270"/>
      <c r="P34" s="271"/>
      <c r="Q34" s="270"/>
      <c r="R34" s="270"/>
      <c r="S34" s="270"/>
      <c r="T34" s="271"/>
      <c r="U34" s="270"/>
      <c r="V34" s="270"/>
      <c r="W34" s="270"/>
      <c r="X34" s="271"/>
      <c r="Y34" s="270"/>
      <c r="Z34" s="270"/>
      <c r="AA34" s="270"/>
      <c r="AB34" s="271"/>
      <c r="AC34" s="270"/>
      <c r="AD34" s="270"/>
      <c r="AE34" s="270"/>
      <c r="AF34" s="271"/>
      <c r="AG34" s="270"/>
      <c r="AH34" s="270"/>
      <c r="AI34" s="270"/>
      <c r="AJ34" s="271"/>
      <c r="AK34" s="270"/>
      <c r="AL34" s="270"/>
      <c r="AM34" s="270"/>
      <c r="AN34" s="271"/>
      <c r="AO34" s="270"/>
      <c r="AP34" s="270"/>
      <c r="AQ34" s="270"/>
      <c r="AR34" s="271"/>
      <c r="AS34" s="270"/>
      <c r="AT34" s="270"/>
      <c r="AU34" s="270"/>
      <c r="AV34" s="271"/>
      <c r="AW34" s="270"/>
      <c r="AX34" s="271"/>
      <c r="AY34" s="270"/>
      <c r="AZ34" s="272"/>
      <c r="BA34" s="270"/>
      <c r="BB34" s="273"/>
      <c r="BC34" s="274"/>
    </row>
    <row r="35" spans="1:55" s="15" customFormat="1" x14ac:dyDescent="0.2">
      <c r="A35" s="542">
        <v>45040</v>
      </c>
      <c r="B35" s="58"/>
      <c r="C35" s="270" t="s">
        <v>277</v>
      </c>
      <c r="D35" s="271">
        <f>SUMIF('Budgeting Worksheet'!H126:H130,$B$4,'Budgeting Worksheet'!J126:J130)</f>
        <v>0</v>
      </c>
      <c r="E35" s="270"/>
      <c r="F35" s="270"/>
      <c r="G35" s="270"/>
      <c r="H35" s="271">
        <f>SUMIF('Budgeting Worksheet'!L126:L130,$B$4,'Budgeting Worksheet'!N126:N130)</f>
        <v>0</v>
      </c>
      <c r="I35" s="270"/>
      <c r="J35" s="270"/>
      <c r="K35" s="270"/>
      <c r="L35" s="271">
        <f>SUMIF('Budgeting Worksheet'!P126:P130,$B$4,'Budgeting Worksheet'!R126:R130)</f>
        <v>0</v>
      </c>
      <c r="M35" s="270"/>
      <c r="N35" s="270"/>
      <c r="O35" s="270"/>
      <c r="P35" s="271">
        <f>SUMIF('Budgeting Worksheet'!T126:T130,$B$4,'Budgeting Worksheet'!V126:V130)</f>
        <v>0</v>
      </c>
      <c r="Q35" s="270"/>
      <c r="R35" s="270"/>
      <c r="S35" s="270"/>
      <c r="T35" s="271">
        <f>SUMIF('Budgeting Worksheet'!X126:X130,$B$4,'Budgeting Worksheet'!Z126:Z130)</f>
        <v>0</v>
      </c>
      <c r="U35" s="270"/>
      <c r="V35" s="270"/>
      <c r="W35" s="270"/>
      <c r="X35" s="271">
        <f>SUMIF('Budgeting Worksheet'!AB126:AB130,$B$4,'Budgeting Worksheet'!AD126:AD130)</f>
        <v>0</v>
      </c>
      <c r="Y35" s="270"/>
      <c r="Z35" s="270"/>
      <c r="AA35" s="270"/>
      <c r="AB35" s="271">
        <f>SUMIF('Budgeting Worksheet'!AF126:AF130,$B$4,'Budgeting Worksheet'!AH126:AH130)</f>
        <v>0</v>
      </c>
      <c r="AC35" s="270"/>
      <c r="AD35" s="270"/>
      <c r="AE35" s="270"/>
      <c r="AF35" s="271">
        <f>SUMIF('Budgeting Worksheet'!AJ126:AJ130,$B$4,'Budgeting Worksheet'!AL126:AL130)</f>
        <v>0</v>
      </c>
      <c r="AG35" s="270"/>
      <c r="AH35" s="270"/>
      <c r="AI35" s="270"/>
      <c r="AJ35" s="271">
        <f>SUMIF('Budgeting Worksheet'!AN126:AN130,$B$4,'Budgeting Worksheet'!AP126:AP130)</f>
        <v>0</v>
      </c>
      <c r="AK35" s="270"/>
      <c r="AL35" s="270"/>
      <c r="AM35" s="270"/>
      <c r="AN35" s="271">
        <f>SUMIF('Budgeting Worksheet'!AR126:AR130,$B$4,'Budgeting Worksheet'!AT126:AT130)</f>
        <v>0</v>
      </c>
      <c r="AO35" s="270"/>
      <c r="AP35" s="270"/>
      <c r="AQ35" s="270"/>
      <c r="AR35" s="271">
        <f>SUMIF('Budgeting Worksheet'!AV126:AV130,$B$4,'Budgeting Worksheet'!AX126:AX130)</f>
        <v>0</v>
      </c>
      <c r="AS35" s="270"/>
      <c r="AT35" s="270"/>
      <c r="AU35" s="270"/>
      <c r="AV35" s="271">
        <f>SUMIF('Budgeting Worksheet'!AZ126:AZ130,$B$4,'Budgeting Worksheet'!BB126:BB130)</f>
        <v>0</v>
      </c>
      <c r="AW35" s="270"/>
      <c r="AX35" s="271">
        <f t="shared" ref="AX35:AX36" si="2">SUM(D35:AV35)</f>
        <v>0</v>
      </c>
      <c r="AY35" s="270"/>
      <c r="AZ35" s="272">
        <f ca="1">SUMIF('Budgeting Worksheet'!H126:H130,$B$4,'Budgeting Worksheet'!BJ131)</f>
        <v>0</v>
      </c>
      <c r="BA35" s="270"/>
      <c r="BB35" s="273">
        <v>0</v>
      </c>
      <c r="BC35" s="274"/>
    </row>
    <row r="36" spans="1:55" s="15" customFormat="1" x14ac:dyDescent="0.2">
      <c r="A36" s="542">
        <v>45050</v>
      </c>
      <c r="B36" s="58"/>
      <c r="C36" s="270" t="s">
        <v>278</v>
      </c>
      <c r="D36" s="271">
        <f>SUMIF('Budgeting Worksheet'!H133:H137,$B$4,'Budgeting Worksheet'!J133:J137)</f>
        <v>0</v>
      </c>
      <c r="E36" s="270"/>
      <c r="F36" s="270"/>
      <c r="G36" s="270"/>
      <c r="H36" s="271">
        <f>SUMIF('Budgeting Worksheet'!L133:L137,$B$4,'Budgeting Worksheet'!N133:N137)</f>
        <v>0</v>
      </c>
      <c r="I36" s="270"/>
      <c r="J36" s="270"/>
      <c r="K36" s="270"/>
      <c r="L36" s="271">
        <f>SUMIF('Budgeting Worksheet'!P133:P137,$B$4,'Budgeting Worksheet'!R133:R137)</f>
        <v>0</v>
      </c>
      <c r="M36" s="270"/>
      <c r="N36" s="270"/>
      <c r="O36" s="270"/>
      <c r="P36" s="271">
        <f>SUMIF('Budgeting Worksheet'!T133:T137,$B$4,'Budgeting Worksheet'!V133:V137)</f>
        <v>0</v>
      </c>
      <c r="Q36" s="270"/>
      <c r="R36" s="270"/>
      <c r="S36" s="270"/>
      <c r="T36" s="271">
        <f>SUMIF('Budgeting Worksheet'!X133:X137,$B$4,'Budgeting Worksheet'!Z133:Z137)</f>
        <v>0</v>
      </c>
      <c r="U36" s="270"/>
      <c r="V36" s="270"/>
      <c r="W36" s="270"/>
      <c r="X36" s="271">
        <f>SUMIF('Budgeting Worksheet'!AB133:AB137,$B$4,'Budgeting Worksheet'!AD133:AD137)</f>
        <v>0</v>
      </c>
      <c r="Y36" s="270"/>
      <c r="Z36" s="270"/>
      <c r="AA36" s="270"/>
      <c r="AB36" s="271">
        <f>SUMIF('Budgeting Worksheet'!AF133:AF137,$B$4,'Budgeting Worksheet'!AH133:AH137)</f>
        <v>0</v>
      </c>
      <c r="AC36" s="270"/>
      <c r="AD36" s="270"/>
      <c r="AE36" s="270"/>
      <c r="AF36" s="271">
        <f>SUMIF('Budgeting Worksheet'!AJ133:AJ137,$B$4,'Budgeting Worksheet'!AL133:AL137)</f>
        <v>0</v>
      </c>
      <c r="AG36" s="270"/>
      <c r="AH36" s="270"/>
      <c r="AI36" s="270"/>
      <c r="AJ36" s="271">
        <f>SUMIF('Budgeting Worksheet'!AN133:AN137,$B$4,'Budgeting Worksheet'!AP133:AP137)</f>
        <v>0</v>
      </c>
      <c r="AK36" s="270"/>
      <c r="AL36" s="270"/>
      <c r="AM36" s="270"/>
      <c r="AN36" s="271">
        <f>SUMIF('Budgeting Worksheet'!AR133:AR137,$B$4,'Budgeting Worksheet'!AT133:AT137)</f>
        <v>0</v>
      </c>
      <c r="AO36" s="270"/>
      <c r="AP36" s="270"/>
      <c r="AQ36" s="270"/>
      <c r="AR36" s="271">
        <f>SUMIF('Budgeting Worksheet'!AV133:AV137,$B$4,'Budgeting Worksheet'!AX133:AX137)</f>
        <v>0</v>
      </c>
      <c r="AS36" s="270"/>
      <c r="AT36" s="270"/>
      <c r="AU36" s="270"/>
      <c r="AV36" s="271">
        <f>SUMIF('Budgeting Worksheet'!AZ133:AZ137,$B$4,'Budgeting Worksheet'!BB133:BB137)</f>
        <v>0</v>
      </c>
      <c r="AW36" s="270"/>
      <c r="AX36" s="271">
        <f t="shared" si="2"/>
        <v>0</v>
      </c>
      <c r="AY36" s="270"/>
      <c r="AZ36" s="272">
        <f ca="1">SUMIF('Budgeting Worksheet'!H133:H137,$B$4,'Budgeting Worksheet'!BJ138)</f>
        <v>0</v>
      </c>
      <c r="BA36" s="270"/>
      <c r="BB36" s="273">
        <v>0</v>
      </c>
      <c r="BC36" s="274"/>
    </row>
    <row r="37" spans="1:55" s="15" customFormat="1" x14ac:dyDescent="0.2">
      <c r="A37" s="542">
        <v>45000</v>
      </c>
      <c r="B37" s="58"/>
      <c r="C37" s="270" t="s">
        <v>279</v>
      </c>
      <c r="D37" s="503">
        <f>SUMIF('Budgeting Worksheet'!H140:H144,$B$4,'Budgeting Worksheet'!J140:J144)</f>
        <v>0</v>
      </c>
      <c r="E37" s="270"/>
      <c r="F37" s="270"/>
      <c r="G37" s="270"/>
      <c r="H37" s="503">
        <f>SUMIF('Budgeting Worksheet'!L140:L144,$B$4,'Budgeting Worksheet'!N140:N144)</f>
        <v>0</v>
      </c>
      <c r="I37" s="270"/>
      <c r="J37" s="270"/>
      <c r="K37" s="270"/>
      <c r="L37" s="503">
        <f>SUMIF('Budgeting Worksheet'!P140:P144,$B$4,'Budgeting Worksheet'!R140:R144)</f>
        <v>0</v>
      </c>
      <c r="M37" s="270"/>
      <c r="N37" s="270"/>
      <c r="O37" s="270"/>
      <c r="P37" s="503">
        <f>SUMIF('Budgeting Worksheet'!T140:T144,$B$4,'Budgeting Worksheet'!V140:V144)</f>
        <v>0</v>
      </c>
      <c r="Q37" s="270"/>
      <c r="R37" s="270"/>
      <c r="S37" s="270"/>
      <c r="T37" s="503">
        <f>SUMIF('Budgeting Worksheet'!X140:X144,$B$4,'Budgeting Worksheet'!Z140:Z144)</f>
        <v>0</v>
      </c>
      <c r="U37" s="270"/>
      <c r="V37" s="270"/>
      <c r="W37" s="270"/>
      <c r="X37" s="503">
        <f>SUMIF('Budgeting Worksheet'!AB140:AB144,$B$4,'Budgeting Worksheet'!AD140:AD144)</f>
        <v>0</v>
      </c>
      <c r="Y37" s="270"/>
      <c r="Z37" s="270"/>
      <c r="AA37" s="270"/>
      <c r="AB37" s="503">
        <f>SUMIF('Budgeting Worksheet'!AF140:AF144,$B$4,'Budgeting Worksheet'!AH140:AH144)</f>
        <v>0</v>
      </c>
      <c r="AC37" s="270"/>
      <c r="AD37" s="270"/>
      <c r="AE37" s="270"/>
      <c r="AF37" s="503">
        <f>SUMIF('Budgeting Worksheet'!AJ140:AJ144,$B$4,'Budgeting Worksheet'!AL140:AL144)</f>
        <v>0</v>
      </c>
      <c r="AG37" s="270"/>
      <c r="AH37" s="270"/>
      <c r="AI37" s="270"/>
      <c r="AJ37" s="503">
        <f>SUMIF('Budgeting Worksheet'!AN140:AN144,$B$4,'Budgeting Worksheet'!AP140:AP144)</f>
        <v>0</v>
      </c>
      <c r="AK37" s="270"/>
      <c r="AL37" s="270"/>
      <c r="AM37" s="270"/>
      <c r="AN37" s="503">
        <f>SUMIF('Budgeting Worksheet'!AR140:AR144,$B$4,'Budgeting Worksheet'!AT140:AT144)</f>
        <v>0</v>
      </c>
      <c r="AO37" s="270"/>
      <c r="AP37" s="270"/>
      <c r="AQ37" s="270"/>
      <c r="AR37" s="503">
        <f>SUMIF('Budgeting Worksheet'!AV140:AV144,$B$4,'Budgeting Worksheet'!AX140:AX144)</f>
        <v>0</v>
      </c>
      <c r="AS37" s="270"/>
      <c r="AT37" s="270"/>
      <c r="AU37" s="270"/>
      <c r="AV37" s="503">
        <f>SUMIF('Budgeting Worksheet'!AZ140:AZ144,$B$4,'Budgeting Worksheet'!BB140:BB144)</f>
        <v>0</v>
      </c>
      <c r="AW37" s="270"/>
      <c r="AX37" s="271">
        <f>SUM(D37:AV37)</f>
        <v>0</v>
      </c>
      <c r="AY37" s="270"/>
      <c r="AZ37" s="272">
        <f ca="1">SUMIF('Budgeting Worksheet'!H140:H144,$B$4,'Budgeting Worksheet'!BJ145)</f>
        <v>0</v>
      </c>
      <c r="BA37" s="270"/>
      <c r="BB37" s="779">
        <v>0</v>
      </c>
      <c r="BC37" s="274"/>
    </row>
    <row r="38" spans="1:55" s="15" customFormat="1" x14ac:dyDescent="0.2">
      <c r="A38" s="542"/>
      <c r="B38" s="58" t="s">
        <v>137</v>
      </c>
      <c r="C38" s="270"/>
      <c r="D38" s="640">
        <f>SUM(D35:D37)</f>
        <v>0</v>
      </c>
      <c r="E38" s="270"/>
      <c r="F38" s="270"/>
      <c r="G38" s="270"/>
      <c r="H38" s="271">
        <f>SUM(H35:H37)</f>
        <v>0</v>
      </c>
      <c r="I38" s="270"/>
      <c r="J38" s="270"/>
      <c r="K38" s="270"/>
      <c r="L38" s="271">
        <f>SUM(L35:L37)</f>
        <v>0</v>
      </c>
      <c r="M38" s="270"/>
      <c r="N38" s="270"/>
      <c r="O38" s="270"/>
      <c r="P38" s="271">
        <f>SUM(P35:P37)</f>
        <v>0</v>
      </c>
      <c r="Q38" s="270"/>
      <c r="R38" s="270"/>
      <c r="S38" s="270"/>
      <c r="T38" s="271">
        <f>SUM(T35:T37)</f>
        <v>0</v>
      </c>
      <c r="U38" s="270"/>
      <c r="V38" s="270"/>
      <c r="W38" s="270"/>
      <c r="X38" s="271">
        <f>SUM(X35:X37)</f>
        <v>0</v>
      </c>
      <c r="Y38" s="270"/>
      <c r="Z38" s="270"/>
      <c r="AA38" s="270"/>
      <c r="AB38" s="271">
        <f>SUM(AB35:AB37)</f>
        <v>0</v>
      </c>
      <c r="AC38" s="270"/>
      <c r="AD38" s="270"/>
      <c r="AE38" s="270"/>
      <c r="AF38" s="271">
        <f>SUM(AF35:AF37)</f>
        <v>0</v>
      </c>
      <c r="AG38" s="270"/>
      <c r="AH38" s="270"/>
      <c r="AI38" s="270"/>
      <c r="AJ38" s="271">
        <f>SUM(AJ35:AJ37)</f>
        <v>0</v>
      </c>
      <c r="AK38" s="270"/>
      <c r="AL38" s="270"/>
      <c r="AM38" s="270"/>
      <c r="AN38" s="271">
        <f>SUM(AN35:AN37)</f>
        <v>0</v>
      </c>
      <c r="AO38" s="270"/>
      <c r="AP38" s="270"/>
      <c r="AQ38" s="270"/>
      <c r="AR38" s="271">
        <f>SUM(AR35:AR37)</f>
        <v>0</v>
      </c>
      <c r="AS38" s="270"/>
      <c r="AT38" s="270"/>
      <c r="AU38" s="270"/>
      <c r="AV38" s="271">
        <f>SUM(AV35:AV37)</f>
        <v>0</v>
      </c>
      <c r="AW38" s="270"/>
      <c r="AX38" s="668">
        <f>SUM(AX35:AX37)</f>
        <v>0</v>
      </c>
      <c r="AY38" s="270"/>
      <c r="AZ38" s="667">
        <f ca="1">SUM(AZ35:AZ37)</f>
        <v>0</v>
      </c>
      <c r="BA38" s="270"/>
      <c r="BB38" s="273">
        <f>SUM(BB35:BB37)</f>
        <v>0</v>
      </c>
      <c r="BC38" s="274"/>
    </row>
    <row r="39" spans="1:55" s="15" customFormat="1" x14ac:dyDescent="0.2">
      <c r="A39" s="542"/>
      <c r="B39" s="58"/>
      <c r="C39" s="270"/>
      <c r="D39" s="271"/>
      <c r="E39" s="270"/>
      <c r="F39" s="270"/>
      <c r="G39" s="270"/>
      <c r="H39" s="271"/>
      <c r="I39" s="270"/>
      <c r="J39" s="270"/>
      <c r="K39" s="270"/>
      <c r="L39" s="271"/>
      <c r="M39" s="270"/>
      <c r="N39" s="270"/>
      <c r="O39" s="270"/>
      <c r="P39" s="271"/>
      <c r="Q39" s="270"/>
      <c r="R39" s="270"/>
      <c r="S39" s="270"/>
      <c r="T39" s="271"/>
      <c r="U39" s="270"/>
      <c r="V39" s="270"/>
      <c r="W39" s="270"/>
      <c r="X39" s="271"/>
      <c r="Y39" s="270"/>
      <c r="Z39" s="270"/>
      <c r="AA39" s="270"/>
      <c r="AB39" s="271"/>
      <c r="AC39" s="270"/>
      <c r="AD39" s="270"/>
      <c r="AE39" s="270"/>
      <c r="AF39" s="271"/>
      <c r="AG39" s="270"/>
      <c r="AH39" s="270"/>
      <c r="AI39" s="270"/>
      <c r="AJ39" s="271"/>
      <c r="AK39" s="270"/>
      <c r="AL39" s="270"/>
      <c r="AM39" s="270"/>
      <c r="AN39" s="271"/>
      <c r="AO39" s="270"/>
      <c r="AP39" s="270"/>
      <c r="AQ39" s="270"/>
      <c r="AR39" s="271"/>
      <c r="AS39" s="270"/>
      <c r="AT39" s="270"/>
      <c r="AU39" s="270"/>
      <c r="AV39" s="271"/>
      <c r="AW39" s="270"/>
      <c r="AX39" s="271"/>
      <c r="AY39" s="270"/>
      <c r="AZ39" s="272"/>
      <c r="BA39" s="270"/>
      <c r="BB39" s="273"/>
      <c r="BC39" s="274"/>
    </row>
    <row r="40" spans="1:55" s="15" customFormat="1" x14ac:dyDescent="0.2">
      <c r="A40" s="542">
        <v>46000</v>
      </c>
      <c r="B40" s="58" t="s">
        <v>280</v>
      </c>
      <c r="C40" s="270"/>
      <c r="D40" s="271"/>
      <c r="E40" s="270"/>
      <c r="F40" s="270"/>
      <c r="G40" s="270"/>
      <c r="H40" s="271"/>
      <c r="I40" s="270"/>
      <c r="J40" s="270"/>
      <c r="K40" s="270"/>
      <c r="L40" s="271"/>
      <c r="M40" s="270"/>
      <c r="N40" s="270"/>
      <c r="O40" s="270"/>
      <c r="P40" s="271"/>
      <c r="Q40" s="270"/>
      <c r="R40" s="270"/>
      <c r="S40" s="270"/>
      <c r="T40" s="271"/>
      <c r="U40" s="270"/>
      <c r="V40" s="270"/>
      <c r="W40" s="270"/>
      <c r="X40" s="271"/>
      <c r="Y40" s="270"/>
      <c r="Z40" s="270"/>
      <c r="AA40" s="270"/>
      <c r="AB40" s="271"/>
      <c r="AC40" s="270"/>
      <c r="AD40" s="270"/>
      <c r="AE40" s="270"/>
      <c r="AF40" s="271"/>
      <c r="AG40" s="270"/>
      <c r="AH40" s="270"/>
      <c r="AI40" s="270"/>
      <c r="AJ40" s="271"/>
      <c r="AK40" s="270"/>
      <c r="AL40" s="270"/>
      <c r="AM40" s="270"/>
      <c r="AN40" s="271"/>
      <c r="AO40" s="270"/>
      <c r="AP40" s="270"/>
      <c r="AQ40" s="270"/>
      <c r="AR40" s="271"/>
      <c r="AS40" s="270"/>
      <c r="AT40" s="270"/>
      <c r="AU40" s="270"/>
      <c r="AV40" s="271"/>
      <c r="AW40" s="270"/>
      <c r="AX40" s="271"/>
      <c r="AY40" s="270"/>
      <c r="AZ40" s="272"/>
      <c r="BA40" s="270"/>
      <c r="BB40" s="273"/>
      <c r="BC40" s="274"/>
    </row>
    <row r="41" spans="1:55" s="15" customFormat="1" x14ac:dyDescent="0.2">
      <c r="A41" s="542">
        <v>46010</v>
      </c>
      <c r="B41" s="58"/>
      <c r="C41" s="270" t="s">
        <v>281</v>
      </c>
      <c r="D41" s="271">
        <f>SUMIF('Budgeting Worksheet'!H151:H155,$B$4,'Budgeting Worksheet'!J132:J136)</f>
        <v>0</v>
      </c>
      <c r="E41" s="270"/>
      <c r="F41" s="270"/>
      <c r="G41" s="270"/>
      <c r="H41" s="271">
        <f>SUMIF('Budgeting Worksheet'!L151:L155,$B$4,'Budgeting Worksheet'!N132:N136)</f>
        <v>0</v>
      </c>
      <c r="I41" s="270"/>
      <c r="J41" s="270"/>
      <c r="K41" s="270"/>
      <c r="L41" s="271">
        <f>SUMIF('Budgeting Worksheet'!P151:P155,$B$4,'Budgeting Worksheet'!R132:R136)</f>
        <v>0</v>
      </c>
      <c r="M41" s="270"/>
      <c r="N41" s="270"/>
      <c r="O41" s="270"/>
      <c r="P41" s="271">
        <f>SUMIF('Budgeting Worksheet'!T151:T155,$B$4,'Budgeting Worksheet'!V132:V136)</f>
        <v>0</v>
      </c>
      <c r="Q41" s="270"/>
      <c r="R41" s="270"/>
      <c r="S41" s="270"/>
      <c r="T41" s="271">
        <f>SUMIF('Budgeting Worksheet'!X151:X155,$B$4,'Budgeting Worksheet'!Z132:Z136)</f>
        <v>0</v>
      </c>
      <c r="U41" s="270"/>
      <c r="V41" s="270"/>
      <c r="W41" s="270"/>
      <c r="X41" s="271">
        <f>SUMIF('Budgeting Worksheet'!AB151:AB155,$B$4,'Budgeting Worksheet'!AD132:AD136)</f>
        <v>0</v>
      </c>
      <c r="Y41" s="270"/>
      <c r="Z41" s="270"/>
      <c r="AA41" s="270"/>
      <c r="AB41" s="271">
        <f>SUMIF('Budgeting Worksheet'!AF151:AF155,$B$4,'Budgeting Worksheet'!AH132:AH136)</f>
        <v>0</v>
      </c>
      <c r="AC41" s="270"/>
      <c r="AD41" s="270"/>
      <c r="AE41" s="270"/>
      <c r="AF41" s="271">
        <f>SUMIF('Budgeting Worksheet'!AJ151:AJ155,$B$4,'Budgeting Worksheet'!AL132:AL136)</f>
        <v>0</v>
      </c>
      <c r="AG41" s="270"/>
      <c r="AH41" s="270"/>
      <c r="AI41" s="270"/>
      <c r="AJ41" s="271">
        <f>SUMIF('Budgeting Worksheet'!AN151:AN155,$B$4,'Budgeting Worksheet'!AP132:AP136)</f>
        <v>0</v>
      </c>
      <c r="AK41" s="270"/>
      <c r="AL41" s="270"/>
      <c r="AM41" s="270"/>
      <c r="AN41" s="271">
        <f>SUMIF('Budgeting Worksheet'!AR151:AR155,$B$4,'Budgeting Worksheet'!AT132:AT136)</f>
        <v>0</v>
      </c>
      <c r="AO41" s="270"/>
      <c r="AP41" s="270"/>
      <c r="AQ41" s="270"/>
      <c r="AR41" s="271">
        <f>SUMIF('Budgeting Worksheet'!AV151:AV155,$B$4,'Budgeting Worksheet'!AX132:AX136)</f>
        <v>0</v>
      </c>
      <c r="AS41" s="270"/>
      <c r="AT41" s="270"/>
      <c r="AU41" s="270"/>
      <c r="AV41" s="271">
        <f>SUMIF('Budgeting Worksheet'!AZ151:AZ155,$B$4,'Budgeting Worksheet'!BB132:BB136)</f>
        <v>0</v>
      </c>
      <c r="AW41" s="270"/>
      <c r="AX41" s="271">
        <f>SUM(D41:AV41)</f>
        <v>0</v>
      </c>
      <c r="AY41" s="270"/>
      <c r="AZ41" s="272">
        <f ca="1">SUMIF('Budgeting Worksheet'!H151:H155,$B$4,'Budgeting Worksheet'!BJ156)</f>
        <v>461.5</v>
      </c>
      <c r="BA41" s="270"/>
      <c r="BB41" s="273">
        <v>517.79</v>
      </c>
      <c r="BC41" s="274"/>
    </row>
    <row r="42" spans="1:55" s="15" customFormat="1" x14ac:dyDescent="0.2">
      <c r="A42" s="542">
        <v>46020</v>
      </c>
      <c r="B42" s="58"/>
      <c r="C42" s="270" t="s">
        <v>282</v>
      </c>
      <c r="D42" s="503">
        <f>SUMIF('Budgeting Worksheet'!H158:H162,$B$4,'Budgeting Worksheet'!J158:J162)</f>
        <v>1416.6666666666667</v>
      </c>
      <c r="E42" s="270"/>
      <c r="F42" s="270"/>
      <c r="G42" s="270"/>
      <c r="H42" s="503">
        <f>SUMIF('Budgeting Worksheet'!L158:L162,$B$4,'Budgeting Worksheet'!N158:N162)</f>
        <v>1416.6666666666667</v>
      </c>
      <c r="I42" s="270"/>
      <c r="J42" s="270"/>
      <c r="K42" s="270"/>
      <c r="L42" s="503">
        <f>SUMIF('Budgeting Worksheet'!P158:P162,$B$4,'Budgeting Worksheet'!R158:R162)</f>
        <v>1416.6666666666667</v>
      </c>
      <c r="M42" s="270"/>
      <c r="N42" s="270"/>
      <c r="O42" s="270"/>
      <c r="P42" s="503">
        <f>SUMIF('Budgeting Worksheet'!T158:T162,$B$4,'Budgeting Worksheet'!V158:V162)</f>
        <v>1416.6666666666667</v>
      </c>
      <c r="Q42" s="270"/>
      <c r="R42" s="270"/>
      <c r="S42" s="270"/>
      <c r="T42" s="503">
        <f>SUMIF('Budgeting Worksheet'!X158:X162,$B$4,'Budgeting Worksheet'!Z158:Z162)</f>
        <v>1416.6666666666667</v>
      </c>
      <c r="U42" s="270"/>
      <c r="V42" s="270"/>
      <c r="W42" s="270"/>
      <c r="X42" s="503">
        <f>SUMIF('Budgeting Worksheet'!AB158:AB162,$B$4,'Budgeting Worksheet'!AD158:AD162)</f>
        <v>1416.6666666666667</v>
      </c>
      <c r="Y42" s="270"/>
      <c r="Z42" s="270"/>
      <c r="AA42" s="270"/>
      <c r="AB42" s="503">
        <f>SUMIF('Budgeting Worksheet'!AF158:AF162,$B$4,'Budgeting Worksheet'!AH158:AH162)</f>
        <v>1416.6666666666667</v>
      </c>
      <c r="AC42" s="270"/>
      <c r="AD42" s="270"/>
      <c r="AE42" s="270"/>
      <c r="AF42" s="503">
        <f>SUMIF('Budgeting Worksheet'!AJ158:AJ162,$B$4,'Budgeting Worksheet'!AL158:AL162)</f>
        <v>1416.6666666666667</v>
      </c>
      <c r="AG42" s="270"/>
      <c r="AH42" s="270"/>
      <c r="AI42" s="270"/>
      <c r="AJ42" s="503">
        <f>SUMIF('Budgeting Worksheet'!AN158:AN162,$B$4,'Budgeting Worksheet'!AP158:AP162)</f>
        <v>1416.6666666666667</v>
      </c>
      <c r="AK42" s="270"/>
      <c r="AL42" s="270"/>
      <c r="AM42" s="270"/>
      <c r="AN42" s="503">
        <f>SUMIF('Budgeting Worksheet'!AR158:AR162,$B$4,'Budgeting Worksheet'!AT158:AT162)</f>
        <v>1416.6666666666667</v>
      </c>
      <c r="AO42" s="270"/>
      <c r="AP42" s="270"/>
      <c r="AQ42" s="270"/>
      <c r="AR42" s="503">
        <f>SUMIF('Budgeting Worksheet'!AV158:AV162,$B$4,'Budgeting Worksheet'!AX158:AX162)</f>
        <v>1416.6666666666667</v>
      </c>
      <c r="AS42" s="270"/>
      <c r="AT42" s="270"/>
      <c r="AU42" s="270"/>
      <c r="AV42" s="503">
        <f>SUMIF('Budgeting Worksheet'!AZ158:AZ162,$B$4,'Budgeting Worksheet'!BB158:BB162)</f>
        <v>1416.6666666666667</v>
      </c>
      <c r="AW42" s="270"/>
      <c r="AX42" s="271">
        <f>SUM(D42:AV42)</f>
        <v>16999.999999999996</v>
      </c>
      <c r="AY42" s="270"/>
      <c r="AZ42" s="272">
        <f ca="1">SUMIF('Budgeting Worksheet'!H158:H162,$B$4,'Budgeting Worksheet'!BJ163)</f>
        <v>22389.08</v>
      </c>
      <c r="BA42" s="270"/>
      <c r="BB42" s="779">
        <v>18669.59</v>
      </c>
      <c r="BC42" s="274"/>
    </row>
    <row r="43" spans="1:55" s="15" customFormat="1" x14ac:dyDescent="0.2">
      <c r="A43" s="542"/>
      <c r="B43" s="58" t="s">
        <v>138</v>
      </c>
      <c r="C43" s="270"/>
      <c r="D43" s="640">
        <f>SUM(D41:D42)</f>
        <v>1416.6666666666667</v>
      </c>
      <c r="E43" s="270"/>
      <c r="F43" s="270"/>
      <c r="G43" s="270"/>
      <c r="H43" s="271">
        <f>SUM(H41:H42)</f>
        <v>1416.6666666666667</v>
      </c>
      <c r="I43" s="270"/>
      <c r="J43" s="270"/>
      <c r="K43" s="270"/>
      <c r="L43" s="271">
        <f>SUM(L41:L42)</f>
        <v>1416.6666666666667</v>
      </c>
      <c r="M43" s="270"/>
      <c r="N43" s="270"/>
      <c r="O43" s="270"/>
      <c r="P43" s="271">
        <f>SUM(P41:P42)</f>
        <v>1416.6666666666667</v>
      </c>
      <c r="Q43" s="270"/>
      <c r="R43" s="270"/>
      <c r="S43" s="270"/>
      <c r="T43" s="271">
        <f>SUM(T41:T42)</f>
        <v>1416.6666666666667</v>
      </c>
      <c r="U43" s="270"/>
      <c r="V43" s="270"/>
      <c r="W43" s="270"/>
      <c r="X43" s="271">
        <f>SUM(X41:X42)</f>
        <v>1416.6666666666667</v>
      </c>
      <c r="Y43" s="270"/>
      <c r="Z43" s="270"/>
      <c r="AA43" s="270"/>
      <c r="AB43" s="271">
        <f>SUM(AB41:AB42)</f>
        <v>1416.6666666666667</v>
      </c>
      <c r="AC43" s="270"/>
      <c r="AD43" s="270"/>
      <c r="AE43" s="270"/>
      <c r="AF43" s="271">
        <f>SUM(AF41:AF42)</f>
        <v>1416.6666666666667</v>
      </c>
      <c r="AG43" s="270"/>
      <c r="AH43" s="270"/>
      <c r="AI43" s="270"/>
      <c r="AJ43" s="271">
        <f>SUM(AJ41:AJ42)</f>
        <v>1416.6666666666667</v>
      </c>
      <c r="AK43" s="270"/>
      <c r="AL43" s="270"/>
      <c r="AM43" s="270"/>
      <c r="AN43" s="271">
        <f>SUM(AN41:AN42)</f>
        <v>1416.6666666666667</v>
      </c>
      <c r="AO43" s="270"/>
      <c r="AP43" s="270"/>
      <c r="AQ43" s="270"/>
      <c r="AR43" s="271">
        <f>SUM(AR41:AR42)</f>
        <v>1416.6666666666667</v>
      </c>
      <c r="AS43" s="270"/>
      <c r="AT43" s="270"/>
      <c r="AU43" s="270"/>
      <c r="AV43" s="271">
        <f>SUM(AV41:AV42)</f>
        <v>1416.6666666666667</v>
      </c>
      <c r="AW43" s="270"/>
      <c r="AX43" s="668">
        <f>SUM(AX41:AX42)</f>
        <v>16999.999999999996</v>
      </c>
      <c r="AY43" s="270"/>
      <c r="AZ43" s="667">
        <f ca="1">SUM(AZ41:AZ42)</f>
        <v>22850.58</v>
      </c>
      <c r="BA43" s="270"/>
      <c r="BB43" s="273">
        <f>SUM(BB41:BB42)</f>
        <v>19187.38</v>
      </c>
      <c r="BC43" s="274"/>
    </row>
    <row r="44" spans="1:55" s="15" customFormat="1" x14ac:dyDescent="0.2">
      <c r="A44" s="542"/>
      <c r="B44" s="58"/>
      <c r="C44" s="270"/>
      <c r="D44" s="271"/>
      <c r="E44" s="270"/>
      <c r="F44" s="270"/>
      <c r="G44" s="270"/>
      <c r="H44" s="271"/>
      <c r="I44" s="270"/>
      <c r="J44" s="270"/>
      <c r="K44" s="270"/>
      <c r="L44" s="271"/>
      <c r="M44" s="270"/>
      <c r="N44" s="270"/>
      <c r="O44" s="270"/>
      <c r="P44" s="271"/>
      <c r="Q44" s="270"/>
      <c r="R44" s="270"/>
      <c r="S44" s="270"/>
      <c r="T44" s="271"/>
      <c r="U44" s="270"/>
      <c r="V44" s="270"/>
      <c r="W44" s="270"/>
      <c r="X44" s="271"/>
      <c r="Y44" s="270"/>
      <c r="Z44" s="270"/>
      <c r="AA44" s="270"/>
      <c r="AB44" s="271"/>
      <c r="AC44" s="270"/>
      <c r="AD44" s="270"/>
      <c r="AE44" s="270"/>
      <c r="AF44" s="271"/>
      <c r="AG44" s="270"/>
      <c r="AH44" s="270"/>
      <c r="AI44" s="270"/>
      <c r="AJ44" s="271"/>
      <c r="AK44" s="270"/>
      <c r="AL44" s="270"/>
      <c r="AM44" s="270"/>
      <c r="AN44" s="271"/>
      <c r="AO44" s="270"/>
      <c r="AP44" s="270"/>
      <c r="AQ44" s="270"/>
      <c r="AR44" s="271"/>
      <c r="AS44" s="270"/>
      <c r="AT44" s="270"/>
      <c r="AU44" s="270"/>
      <c r="AV44" s="271"/>
      <c r="AW44" s="270"/>
      <c r="AX44" s="271"/>
      <c r="AY44" s="270"/>
      <c r="AZ44" s="272"/>
      <c r="BA44" s="270"/>
      <c r="BB44" s="273"/>
      <c r="BC44" s="274"/>
    </row>
    <row r="45" spans="1:55" s="15" customFormat="1" x14ac:dyDescent="0.2">
      <c r="A45" s="542">
        <v>47500</v>
      </c>
      <c r="B45" s="58" t="s">
        <v>283</v>
      </c>
      <c r="C45" s="270"/>
      <c r="D45" s="271">
        <f>SUMIF('Budgeting Worksheet'!H170:H174,$B$4,'Budgeting Worksheet'!J170:J174)</f>
        <v>0</v>
      </c>
      <c r="E45" s="270"/>
      <c r="F45" s="270"/>
      <c r="G45" s="270"/>
      <c r="H45" s="271">
        <f>SUMIF('Budgeting Worksheet'!L170:L174,$B$4,'Budgeting Worksheet'!N170:N174)</f>
        <v>0</v>
      </c>
      <c r="I45" s="270"/>
      <c r="J45" s="270"/>
      <c r="K45" s="270"/>
      <c r="L45" s="271">
        <f>SUMIF('Budgeting Worksheet'!P170:P174,$B$4,'Budgeting Worksheet'!R170:R174)</f>
        <v>0</v>
      </c>
      <c r="M45" s="270"/>
      <c r="N45" s="270"/>
      <c r="O45" s="270"/>
      <c r="P45" s="271">
        <f>SUMIF('Budgeting Worksheet'!T170:T174,$B$4,'Budgeting Worksheet'!V170:V174)</f>
        <v>0</v>
      </c>
      <c r="Q45" s="270"/>
      <c r="R45" s="270"/>
      <c r="S45" s="270"/>
      <c r="T45" s="271">
        <f>SUMIF('Budgeting Worksheet'!X170:X174,$B$4,'Budgeting Worksheet'!Z170:Z174)</f>
        <v>0</v>
      </c>
      <c r="U45" s="270"/>
      <c r="V45" s="270"/>
      <c r="W45" s="270"/>
      <c r="X45" s="271">
        <f>SUMIF('Budgeting Worksheet'!AB170:AB174,$B$4,'Budgeting Worksheet'!AD170:AD174)</f>
        <v>0</v>
      </c>
      <c r="Y45" s="270"/>
      <c r="Z45" s="270"/>
      <c r="AA45" s="270"/>
      <c r="AB45" s="271">
        <f>SUMIF('Budgeting Worksheet'!AF170:AF174,$B$4,'Budgeting Worksheet'!AH170:AH174)</f>
        <v>0</v>
      </c>
      <c r="AC45" s="270"/>
      <c r="AD45" s="270"/>
      <c r="AE45" s="270"/>
      <c r="AF45" s="271">
        <f>SUMIF('Budgeting Worksheet'!AJ170:AJ174,$B$4,'Budgeting Worksheet'!AL170:AL174)</f>
        <v>0</v>
      </c>
      <c r="AG45" s="270"/>
      <c r="AH45" s="270"/>
      <c r="AI45" s="270"/>
      <c r="AJ45" s="271">
        <f>SUMIF('Budgeting Worksheet'!AN170:AN174,$B$4,'Budgeting Worksheet'!AP170:AP174)</f>
        <v>0</v>
      </c>
      <c r="AK45" s="270"/>
      <c r="AL45" s="270"/>
      <c r="AM45" s="270"/>
      <c r="AN45" s="271">
        <f>SUMIF('Budgeting Worksheet'!AR170:AR174,$B$4,'Budgeting Worksheet'!AT170:AT174)</f>
        <v>0</v>
      </c>
      <c r="AO45" s="270"/>
      <c r="AP45" s="270"/>
      <c r="AQ45" s="270"/>
      <c r="AR45" s="271">
        <f>SUMIF('Budgeting Worksheet'!AV170:AV174,$B$4,'Budgeting Worksheet'!AX170:AX174)</f>
        <v>0</v>
      </c>
      <c r="AS45" s="270"/>
      <c r="AT45" s="270"/>
      <c r="AU45" s="270"/>
      <c r="AV45" s="271">
        <f>SUMIF('Budgeting Worksheet'!AZ170:AZ174,$B$4,'Budgeting Worksheet'!BB170:BB174)</f>
        <v>0</v>
      </c>
      <c r="AW45" s="270"/>
      <c r="AX45" s="271">
        <f>SUM(D45:AV45)</f>
        <v>0</v>
      </c>
      <c r="AY45" s="270"/>
      <c r="AZ45" s="272">
        <f ca="1">SUMIF('Budgeting Worksheet'!H170:H174,$B$4,'Budgeting Worksheet'!BJ175)</f>
        <v>51374</v>
      </c>
      <c r="BA45" s="270"/>
      <c r="BB45" s="273">
        <v>82223.98</v>
      </c>
      <c r="BC45" s="274"/>
    </row>
    <row r="46" spans="1:55" s="15" customFormat="1" x14ac:dyDescent="0.2">
      <c r="A46" s="542">
        <v>48000</v>
      </c>
      <c r="B46" s="58" t="s">
        <v>284</v>
      </c>
      <c r="C46" s="270"/>
      <c r="D46" s="271">
        <f>SUMIF('Budgeting Worksheet'!H179:H183,$B$4,'Budgeting Worksheet'!J179:J183)</f>
        <v>0</v>
      </c>
      <c r="E46" s="270"/>
      <c r="F46" s="270"/>
      <c r="G46" s="270"/>
      <c r="H46" s="271">
        <f>SUMIF('Budgeting Worksheet'!L179:L183,$B$4,'Budgeting Worksheet'!N179:N183)</f>
        <v>0</v>
      </c>
      <c r="I46" s="270"/>
      <c r="J46" s="270"/>
      <c r="K46" s="270"/>
      <c r="L46" s="271">
        <f>SUMIF('Budgeting Worksheet'!P179:P183,$B$4,'Budgeting Worksheet'!R179:R183)</f>
        <v>0</v>
      </c>
      <c r="M46" s="270"/>
      <c r="N46" s="270"/>
      <c r="O46" s="270"/>
      <c r="P46" s="271">
        <f>SUMIF('Budgeting Worksheet'!T179:T183,$B$4,'Budgeting Worksheet'!V179:V183)</f>
        <v>0</v>
      </c>
      <c r="Q46" s="270"/>
      <c r="R46" s="270"/>
      <c r="S46" s="270"/>
      <c r="T46" s="271">
        <f>SUMIF('Budgeting Worksheet'!X179:X183,$B$4,'Budgeting Worksheet'!Z179:Z183)</f>
        <v>0</v>
      </c>
      <c r="U46" s="270"/>
      <c r="V46" s="270"/>
      <c r="W46" s="270"/>
      <c r="X46" s="271">
        <f>SUMIF('Budgeting Worksheet'!AB179:AB183,$B$4,'Budgeting Worksheet'!AD179:AD183)</f>
        <v>0</v>
      </c>
      <c r="Y46" s="270"/>
      <c r="Z46" s="270"/>
      <c r="AA46" s="270"/>
      <c r="AB46" s="271">
        <f>SUMIF('Budgeting Worksheet'!AF179:AF183,$B$4,'Budgeting Worksheet'!AH179:AH183)</f>
        <v>0</v>
      </c>
      <c r="AC46" s="270"/>
      <c r="AD46" s="270"/>
      <c r="AE46" s="270"/>
      <c r="AF46" s="271">
        <f>SUMIF('Budgeting Worksheet'!AJ179:AJ183,$B$4,'Budgeting Worksheet'!AL179:AL183)</f>
        <v>0</v>
      </c>
      <c r="AG46" s="270"/>
      <c r="AH46" s="270"/>
      <c r="AI46" s="270"/>
      <c r="AJ46" s="271">
        <f>SUMIF('Budgeting Worksheet'!AN179:AN183,$B$4,'Budgeting Worksheet'!AP179:AP183)</f>
        <v>0</v>
      </c>
      <c r="AK46" s="270"/>
      <c r="AL46" s="270"/>
      <c r="AM46" s="270"/>
      <c r="AN46" s="271">
        <f>SUMIF('Budgeting Worksheet'!AR179:AR183,$B$4,'Budgeting Worksheet'!AT179:AT183)</f>
        <v>0</v>
      </c>
      <c r="AO46" s="270"/>
      <c r="AP46" s="270"/>
      <c r="AQ46" s="270"/>
      <c r="AR46" s="271">
        <f>SUMIF('Budgeting Worksheet'!AV179:AV183,$B$4,'Budgeting Worksheet'!AX179:AX183)</f>
        <v>0</v>
      </c>
      <c r="AS46" s="270"/>
      <c r="AT46" s="270"/>
      <c r="AU46" s="270"/>
      <c r="AV46" s="271">
        <f>SUMIF('Budgeting Worksheet'!AZ179:AZ183,$B$4,'Budgeting Worksheet'!BB179:BB183)</f>
        <v>0</v>
      </c>
      <c r="AW46" s="270"/>
      <c r="AX46" s="271">
        <f t="shared" ref="AX46:AX50" si="3">SUM(D46:AV46)</f>
        <v>0</v>
      </c>
      <c r="AY46" s="270"/>
      <c r="AZ46" s="272">
        <f ca="1">SUMIF('Budgeting Worksheet'!H179:H183,$B$4,'Budgeting Worksheet'!BJ184)</f>
        <v>94527.32</v>
      </c>
      <c r="BA46" s="270"/>
      <c r="BB46" s="273">
        <v>0</v>
      </c>
      <c r="BC46" s="274"/>
    </row>
    <row r="47" spans="1:55" s="15" customFormat="1" x14ac:dyDescent="0.2">
      <c r="A47" s="542">
        <v>49000</v>
      </c>
      <c r="B47" s="58" t="s">
        <v>285</v>
      </c>
      <c r="C47" s="270"/>
      <c r="D47" s="271"/>
      <c r="E47" s="270"/>
      <c r="F47" s="270"/>
      <c r="G47" s="270"/>
      <c r="H47" s="271"/>
      <c r="I47" s="270"/>
      <c r="J47" s="270"/>
      <c r="K47" s="270"/>
      <c r="L47" s="271"/>
      <c r="M47" s="270"/>
      <c r="N47" s="270"/>
      <c r="O47" s="270"/>
      <c r="P47" s="271"/>
      <c r="Q47" s="270"/>
      <c r="R47" s="270"/>
      <c r="S47" s="270"/>
      <c r="T47" s="271"/>
      <c r="U47" s="270"/>
      <c r="V47" s="270"/>
      <c r="W47" s="270"/>
      <c r="X47" s="271"/>
      <c r="Y47" s="270"/>
      <c r="Z47" s="270"/>
      <c r="AA47" s="270"/>
      <c r="AB47" s="271"/>
      <c r="AC47" s="270"/>
      <c r="AD47" s="270"/>
      <c r="AE47" s="270"/>
      <c r="AF47" s="271"/>
      <c r="AG47" s="270"/>
      <c r="AH47" s="270"/>
      <c r="AI47" s="270"/>
      <c r="AJ47" s="271"/>
      <c r="AK47" s="270"/>
      <c r="AL47" s="270"/>
      <c r="AM47" s="270"/>
      <c r="AN47" s="271"/>
      <c r="AO47" s="270"/>
      <c r="AP47" s="270"/>
      <c r="AQ47" s="270"/>
      <c r="AR47" s="271"/>
      <c r="AS47" s="270"/>
      <c r="AT47" s="270"/>
      <c r="AU47" s="270"/>
      <c r="AV47" s="271"/>
      <c r="AW47" s="270"/>
      <c r="AX47" s="271">
        <f t="shared" si="3"/>
        <v>0</v>
      </c>
      <c r="AY47" s="270"/>
      <c r="AZ47" s="272"/>
      <c r="BA47" s="270"/>
      <c r="BB47" s="273"/>
      <c r="BC47" s="274"/>
    </row>
    <row r="48" spans="1:55" s="15" customFormat="1" x14ac:dyDescent="0.2">
      <c r="A48" s="542">
        <v>49010</v>
      </c>
      <c r="B48" s="58"/>
      <c r="C48" s="270" t="s">
        <v>285</v>
      </c>
      <c r="D48" s="271">
        <f>SUMIF('Budgeting Worksheet'!H188:H192,$B$4,'Budgeting Worksheet'!J188:J192)</f>
        <v>0</v>
      </c>
      <c r="E48" s="270"/>
      <c r="F48" s="270"/>
      <c r="G48" s="270"/>
      <c r="H48" s="271">
        <f>SUMIF('Budgeting Worksheet'!L188:L192,$B$4,'Budgeting Worksheet'!N188:N192)</f>
        <v>0</v>
      </c>
      <c r="I48" s="270"/>
      <c r="J48" s="270"/>
      <c r="K48" s="270"/>
      <c r="L48" s="271">
        <f>SUMIF('Budgeting Worksheet'!P188:P192,$B$4,'Budgeting Worksheet'!R188:R192)</f>
        <v>0</v>
      </c>
      <c r="M48" s="270"/>
      <c r="N48" s="270"/>
      <c r="O48" s="270"/>
      <c r="P48" s="271">
        <f>SUMIF('Budgeting Worksheet'!T188:T192,$B$4,'Budgeting Worksheet'!V188:V192)</f>
        <v>0</v>
      </c>
      <c r="Q48" s="270"/>
      <c r="R48" s="270"/>
      <c r="S48" s="270"/>
      <c r="T48" s="271">
        <f>SUMIF('Budgeting Worksheet'!X188:X192,$B$4,'Budgeting Worksheet'!Z188:Z192)</f>
        <v>0</v>
      </c>
      <c r="U48" s="270"/>
      <c r="V48" s="270"/>
      <c r="W48" s="270"/>
      <c r="X48" s="271">
        <f>SUMIF('Budgeting Worksheet'!AB188:AB192,$B$4,'Budgeting Worksheet'!AD188:AD192)</f>
        <v>0</v>
      </c>
      <c r="Y48" s="270"/>
      <c r="Z48" s="270"/>
      <c r="AA48" s="270"/>
      <c r="AB48" s="271">
        <f>SUMIF('Budgeting Worksheet'!AF188:AF192,$B$4,'Budgeting Worksheet'!AH188:AH192)</f>
        <v>0</v>
      </c>
      <c r="AC48" s="270"/>
      <c r="AD48" s="270"/>
      <c r="AE48" s="270"/>
      <c r="AF48" s="271">
        <f>SUMIF('Budgeting Worksheet'!AJ188:AJ192,$B$4,'Budgeting Worksheet'!AL188:AL192)</f>
        <v>0</v>
      </c>
      <c r="AG48" s="270"/>
      <c r="AH48" s="270"/>
      <c r="AI48" s="270"/>
      <c r="AJ48" s="271">
        <f>SUMIF('Budgeting Worksheet'!AN188:AN192,$B$4,'Budgeting Worksheet'!AP188:AP192)</f>
        <v>0</v>
      </c>
      <c r="AK48" s="270"/>
      <c r="AL48" s="270"/>
      <c r="AM48" s="270"/>
      <c r="AN48" s="271">
        <f>SUMIF('Budgeting Worksheet'!AR188:AR192,$B$4,'Budgeting Worksheet'!AT188:AT192)</f>
        <v>0</v>
      </c>
      <c r="AO48" s="270"/>
      <c r="AP48" s="270"/>
      <c r="AQ48" s="270"/>
      <c r="AR48" s="271">
        <f>SUMIF('Budgeting Worksheet'!AV188:AV192,$B$4,'Budgeting Worksheet'!AX188:AX192)</f>
        <v>0</v>
      </c>
      <c r="AS48" s="270"/>
      <c r="AT48" s="270"/>
      <c r="AU48" s="270"/>
      <c r="AV48" s="271">
        <f>SUMIF('Budgeting Worksheet'!AZ188:AZ192,$B$4,'Budgeting Worksheet'!BB188:BB192)</f>
        <v>0</v>
      </c>
      <c r="AW48" s="270"/>
      <c r="AX48" s="271">
        <f t="shared" si="3"/>
        <v>0</v>
      </c>
      <c r="AY48" s="270"/>
      <c r="AZ48" s="272">
        <f ca="1">SUMIF('Budgeting Worksheet'!H188:H192,$B$4,'Budgeting Worksheet'!BJ193)</f>
        <v>0</v>
      </c>
      <c r="BA48" s="270"/>
      <c r="BB48" s="273">
        <v>1</v>
      </c>
      <c r="BC48" s="274"/>
    </row>
    <row r="49" spans="1:55" s="15" customFormat="1" x14ac:dyDescent="0.2">
      <c r="A49" s="542">
        <v>49020</v>
      </c>
      <c r="B49" s="58"/>
      <c r="C49" s="270" t="s">
        <v>286</v>
      </c>
      <c r="D49" s="271">
        <f>SUMIF('Budgeting Worksheet'!H195:H199,$B$4,'Budgeting Worksheet'!J195:J199)</f>
        <v>0</v>
      </c>
      <c r="E49" s="270"/>
      <c r="F49" s="270"/>
      <c r="G49" s="270"/>
      <c r="H49" s="271">
        <f>SUMIF('Budgeting Worksheet'!L195:L199,$B$4,'Budgeting Worksheet'!N195:N199)</f>
        <v>0</v>
      </c>
      <c r="I49" s="270"/>
      <c r="J49" s="270"/>
      <c r="K49" s="270"/>
      <c r="L49" s="271">
        <f>SUMIF('Budgeting Worksheet'!P195:P199,$B$4,'Budgeting Worksheet'!R195:R199)</f>
        <v>0</v>
      </c>
      <c r="M49" s="270"/>
      <c r="N49" s="270"/>
      <c r="O49" s="270"/>
      <c r="P49" s="271">
        <f>SUMIF('Budgeting Worksheet'!T195:T199,$B$4,'Budgeting Worksheet'!V195:V199)</f>
        <v>0</v>
      </c>
      <c r="Q49" s="270"/>
      <c r="R49" s="270"/>
      <c r="S49" s="270"/>
      <c r="T49" s="271">
        <f>SUMIF('Budgeting Worksheet'!X195:X199,$B$4,'Budgeting Worksheet'!Z195:Z199)</f>
        <v>0</v>
      </c>
      <c r="U49" s="270"/>
      <c r="V49" s="270"/>
      <c r="W49" s="270"/>
      <c r="X49" s="271">
        <f>SUMIF('Budgeting Worksheet'!AB195:AB199,$B$4,'Budgeting Worksheet'!AD195:AD199)</f>
        <v>0</v>
      </c>
      <c r="Y49" s="270"/>
      <c r="Z49" s="270"/>
      <c r="AA49" s="270"/>
      <c r="AB49" s="271">
        <f>SUMIF('Budgeting Worksheet'!AF195:AF199,$B$4,'Budgeting Worksheet'!AH195:AH199)</f>
        <v>0</v>
      </c>
      <c r="AC49" s="270"/>
      <c r="AD49" s="270"/>
      <c r="AE49" s="270"/>
      <c r="AF49" s="271">
        <f>SUMIF('Budgeting Worksheet'!AJ195:AJ199,$B$4,'Budgeting Worksheet'!AL195:AL199)</f>
        <v>0</v>
      </c>
      <c r="AG49" s="270"/>
      <c r="AH49" s="270"/>
      <c r="AI49" s="270"/>
      <c r="AJ49" s="271">
        <f>SUMIF('Budgeting Worksheet'!AN195:AN199,$B$4,'Budgeting Worksheet'!AP195:AP199)</f>
        <v>0</v>
      </c>
      <c r="AK49" s="270"/>
      <c r="AL49" s="270"/>
      <c r="AM49" s="270"/>
      <c r="AN49" s="271">
        <f>SUMIF('Budgeting Worksheet'!AR195:AR199,$B$4,'Budgeting Worksheet'!AT195:AT199)</f>
        <v>0</v>
      </c>
      <c r="AO49" s="270"/>
      <c r="AP49" s="270"/>
      <c r="AQ49" s="270"/>
      <c r="AR49" s="271">
        <f>SUMIF('Budgeting Worksheet'!AV195:AV199,$B$4,'Budgeting Worksheet'!AX195:AX199)</f>
        <v>0</v>
      </c>
      <c r="AS49" s="270"/>
      <c r="AT49" s="270"/>
      <c r="AU49" s="270"/>
      <c r="AV49" s="271">
        <f>SUMIF('Budgeting Worksheet'!AZ195:AZ199,$B$4,'Budgeting Worksheet'!BB195:BB199)</f>
        <v>0</v>
      </c>
      <c r="AW49" s="270"/>
      <c r="AX49" s="271">
        <f t="shared" si="3"/>
        <v>0</v>
      </c>
      <c r="AY49" s="270"/>
      <c r="AZ49" s="272">
        <f ca="1">SUMIF('Budgeting Worksheet'!H195:H199,$B$4,'Budgeting Worksheet'!BJ200)</f>
        <v>0</v>
      </c>
      <c r="BA49" s="270"/>
      <c r="BB49" s="273">
        <v>5296.34</v>
      </c>
      <c r="BC49" s="274"/>
    </row>
    <row r="50" spans="1:55" s="15" customFormat="1" x14ac:dyDescent="0.2">
      <c r="A50" s="542">
        <v>49030</v>
      </c>
      <c r="B50" s="58"/>
      <c r="C50" s="270" t="s">
        <v>287</v>
      </c>
      <c r="D50" s="503">
        <f>SUMIF('Budgeting Worksheet'!H202:H206,$B$4,'Budgeting Worksheet'!J202:J206)</f>
        <v>0</v>
      </c>
      <c r="E50" s="270"/>
      <c r="F50" s="270"/>
      <c r="G50" s="270"/>
      <c r="H50" s="503">
        <f>SUMIF('Budgeting Worksheet'!L202:L206,$B$4,'Budgeting Worksheet'!N202:N206)</f>
        <v>0</v>
      </c>
      <c r="I50" s="270"/>
      <c r="J50" s="270"/>
      <c r="K50" s="270"/>
      <c r="L50" s="503">
        <f>SUMIF('Budgeting Worksheet'!P202:P206,$B$4,'Budgeting Worksheet'!R202:R206)</f>
        <v>0</v>
      </c>
      <c r="M50" s="270"/>
      <c r="N50" s="270"/>
      <c r="O50" s="270"/>
      <c r="P50" s="503">
        <f>SUMIF('Budgeting Worksheet'!T202:T206,$B$4,'Budgeting Worksheet'!V202:V206)</f>
        <v>0</v>
      </c>
      <c r="Q50" s="270"/>
      <c r="R50" s="270"/>
      <c r="S50" s="270"/>
      <c r="T50" s="503">
        <f>SUMIF('Budgeting Worksheet'!X202:X206,$B$4,'Budgeting Worksheet'!Z202:Z206)</f>
        <v>0</v>
      </c>
      <c r="U50" s="270"/>
      <c r="V50" s="270"/>
      <c r="W50" s="270"/>
      <c r="X50" s="503">
        <f>SUMIF('Budgeting Worksheet'!AB202:AB206,$B$4,'Budgeting Worksheet'!AD202:AD206)</f>
        <v>0</v>
      </c>
      <c r="Y50" s="270"/>
      <c r="Z50" s="270"/>
      <c r="AA50" s="270"/>
      <c r="AB50" s="503">
        <f>SUMIF('Budgeting Worksheet'!AF202:AF206,$B$4,'Budgeting Worksheet'!AH202:AH206)</f>
        <v>0</v>
      </c>
      <c r="AC50" s="270"/>
      <c r="AD50" s="270"/>
      <c r="AE50" s="270"/>
      <c r="AF50" s="503">
        <f>SUMIF('Budgeting Worksheet'!AJ202:AJ206,$B$4,'Budgeting Worksheet'!AL202:AL206)</f>
        <v>0</v>
      </c>
      <c r="AG50" s="270"/>
      <c r="AH50" s="270"/>
      <c r="AI50" s="270"/>
      <c r="AJ50" s="503">
        <f>SUMIF('Budgeting Worksheet'!AN202:AN206,$B$4,'Budgeting Worksheet'!AP202:AP206)</f>
        <v>0</v>
      </c>
      <c r="AK50" s="270"/>
      <c r="AL50" s="270"/>
      <c r="AM50" s="270"/>
      <c r="AN50" s="503">
        <f>SUMIF('Budgeting Worksheet'!AR202:AR206,$B$4,'Budgeting Worksheet'!AT202:AT206)</f>
        <v>0</v>
      </c>
      <c r="AO50" s="270"/>
      <c r="AP50" s="270"/>
      <c r="AQ50" s="270"/>
      <c r="AR50" s="503">
        <f>SUMIF('Budgeting Worksheet'!AV202:AV206,$B$4,'Budgeting Worksheet'!AX202:AX206)</f>
        <v>0</v>
      </c>
      <c r="AS50" s="270"/>
      <c r="AT50" s="270"/>
      <c r="AU50" s="270"/>
      <c r="AV50" s="503">
        <f>SUMIF('Budgeting Worksheet'!AZ202:AZ206,$B$4,'Budgeting Worksheet'!BB202:BB206)</f>
        <v>0</v>
      </c>
      <c r="AW50" s="270"/>
      <c r="AX50" s="271">
        <f t="shared" si="3"/>
        <v>0</v>
      </c>
      <c r="AY50" s="270"/>
      <c r="AZ50" s="272">
        <f ca="1">SUMIF('Budgeting Worksheet'!H202:H206,$B$4,'Budgeting Worksheet'!BJ207)</f>
        <v>0</v>
      </c>
      <c r="BA50" s="270"/>
      <c r="BB50" s="779">
        <v>0</v>
      </c>
      <c r="BC50" s="274"/>
    </row>
    <row r="51" spans="1:55" s="15" customFormat="1" x14ac:dyDescent="0.2">
      <c r="A51" s="542"/>
      <c r="B51" s="58" t="s">
        <v>139</v>
      </c>
      <c r="C51" s="270"/>
      <c r="D51" s="640">
        <f>SUM(D48:D50)</f>
        <v>0</v>
      </c>
      <c r="E51" s="270"/>
      <c r="F51" s="270"/>
      <c r="G51" s="270"/>
      <c r="H51" s="271">
        <f>SUM(H48:H50)</f>
        <v>0</v>
      </c>
      <c r="I51" s="270"/>
      <c r="J51" s="270"/>
      <c r="K51" s="270"/>
      <c r="L51" s="271">
        <f>SUM(L48:L50)</f>
        <v>0</v>
      </c>
      <c r="M51" s="270"/>
      <c r="N51" s="270"/>
      <c r="O51" s="270"/>
      <c r="P51" s="271">
        <f>SUM(P48:P50)</f>
        <v>0</v>
      </c>
      <c r="Q51" s="270"/>
      <c r="R51" s="270"/>
      <c r="S51" s="270"/>
      <c r="T51" s="271">
        <f>SUM(T48:T50)</f>
        <v>0</v>
      </c>
      <c r="U51" s="270"/>
      <c r="V51" s="270"/>
      <c r="W51" s="270"/>
      <c r="X51" s="271">
        <f>SUM(X48:X50)</f>
        <v>0</v>
      </c>
      <c r="Y51" s="270"/>
      <c r="Z51" s="270"/>
      <c r="AA51" s="270"/>
      <c r="AB51" s="271">
        <f>SUM(AB48:AB50)</f>
        <v>0</v>
      </c>
      <c r="AC51" s="270"/>
      <c r="AD51" s="270"/>
      <c r="AE51" s="270"/>
      <c r="AF51" s="271">
        <f>SUM(AF48:AF50)</f>
        <v>0</v>
      </c>
      <c r="AG51" s="270"/>
      <c r="AH51" s="270"/>
      <c r="AI51" s="270"/>
      <c r="AJ51" s="271">
        <f>SUM(AJ48:AJ50)</f>
        <v>0</v>
      </c>
      <c r="AK51" s="270"/>
      <c r="AL51" s="270"/>
      <c r="AM51" s="270"/>
      <c r="AN51" s="271">
        <f>SUM(AN48:AN50)</f>
        <v>0</v>
      </c>
      <c r="AO51" s="270"/>
      <c r="AP51" s="270"/>
      <c r="AQ51" s="270"/>
      <c r="AR51" s="271">
        <f>SUM(AR48:AR50)</f>
        <v>0</v>
      </c>
      <c r="AS51" s="270"/>
      <c r="AT51" s="270"/>
      <c r="AU51" s="270"/>
      <c r="AV51" s="271">
        <f>SUM(AV48:AV50)</f>
        <v>0</v>
      </c>
      <c r="AW51" s="270"/>
      <c r="AX51" s="668">
        <f>SUM(AX45:AX50)</f>
        <v>0</v>
      </c>
      <c r="AY51" s="270"/>
      <c r="AZ51" s="667">
        <f ca="1">SUM(AZ48:AZ50)</f>
        <v>0</v>
      </c>
      <c r="BA51" s="270"/>
      <c r="BB51" s="273">
        <f>SUM(BB48:BB50)</f>
        <v>5297.34</v>
      </c>
      <c r="BC51" s="274"/>
    </row>
    <row r="52" spans="1:55" s="15" customFormat="1" x14ac:dyDescent="0.2">
      <c r="A52" s="542"/>
      <c r="B52" s="58"/>
      <c r="C52" s="270"/>
      <c r="D52" s="271"/>
      <c r="E52" s="270"/>
      <c r="F52" s="270"/>
      <c r="G52" s="270"/>
      <c r="H52" s="271"/>
      <c r="I52" s="270"/>
      <c r="J52" s="270"/>
      <c r="K52" s="270"/>
      <c r="L52" s="271"/>
      <c r="M52" s="270"/>
      <c r="N52" s="270"/>
      <c r="O52" s="270"/>
      <c r="P52" s="271"/>
      <c r="Q52" s="270"/>
      <c r="R52" s="270"/>
      <c r="S52" s="270"/>
      <c r="T52" s="271"/>
      <c r="U52" s="270"/>
      <c r="V52" s="270"/>
      <c r="W52" s="270"/>
      <c r="X52" s="271"/>
      <c r="Y52" s="270"/>
      <c r="Z52" s="270"/>
      <c r="AA52" s="270"/>
      <c r="AB52" s="271"/>
      <c r="AC52" s="270"/>
      <c r="AD52" s="270"/>
      <c r="AE52" s="270"/>
      <c r="AF52" s="271"/>
      <c r="AG52" s="270"/>
      <c r="AH52" s="270"/>
      <c r="AI52" s="270"/>
      <c r="AJ52" s="271"/>
      <c r="AK52" s="270"/>
      <c r="AL52" s="270"/>
      <c r="AM52" s="270"/>
      <c r="AN52" s="271"/>
      <c r="AO52" s="270"/>
      <c r="AP52" s="270"/>
      <c r="AQ52" s="270"/>
      <c r="AR52" s="271"/>
      <c r="AS52" s="270"/>
      <c r="AT52" s="270"/>
      <c r="AU52" s="270"/>
      <c r="AV52" s="271"/>
      <c r="AW52" s="270"/>
      <c r="AX52" s="271"/>
      <c r="AY52" s="270"/>
      <c r="AZ52" s="272"/>
      <c r="BA52" s="270"/>
      <c r="BB52" s="273"/>
      <c r="BC52" s="274"/>
    </row>
    <row r="53" spans="1:55" s="15" customFormat="1" ht="13.5" thickBot="1" x14ac:dyDescent="0.25">
      <c r="A53" s="542"/>
      <c r="B53" s="58"/>
      <c r="C53" s="270"/>
      <c r="D53" s="641"/>
      <c r="E53" s="270"/>
      <c r="F53" s="270"/>
      <c r="G53" s="270"/>
      <c r="H53" s="641"/>
      <c r="I53" s="270"/>
      <c r="J53" s="270"/>
      <c r="K53" s="270"/>
      <c r="L53" s="641"/>
      <c r="M53" s="270"/>
      <c r="N53" s="270"/>
      <c r="O53" s="270"/>
      <c r="P53" s="641"/>
      <c r="Q53" s="270"/>
      <c r="R53" s="270"/>
      <c r="S53" s="270"/>
      <c r="T53" s="641"/>
      <c r="U53" s="270"/>
      <c r="V53" s="270"/>
      <c r="W53" s="270"/>
      <c r="X53" s="641"/>
      <c r="Y53" s="270"/>
      <c r="Z53" s="270"/>
      <c r="AA53" s="270"/>
      <c r="AB53" s="641"/>
      <c r="AC53" s="270"/>
      <c r="AD53" s="270"/>
      <c r="AE53" s="270"/>
      <c r="AF53" s="641"/>
      <c r="AG53" s="270"/>
      <c r="AH53" s="270"/>
      <c r="AI53" s="270"/>
      <c r="AJ53" s="641"/>
      <c r="AK53" s="270"/>
      <c r="AL53" s="270"/>
      <c r="AM53" s="270"/>
      <c r="AN53" s="641"/>
      <c r="AO53" s="270"/>
      <c r="AP53" s="270"/>
      <c r="AQ53" s="270"/>
      <c r="AR53" s="641"/>
      <c r="AS53" s="270"/>
      <c r="AT53" s="270"/>
      <c r="AU53" s="270"/>
      <c r="AV53" s="641"/>
      <c r="AW53" s="270"/>
      <c r="AX53" s="641"/>
      <c r="AY53" s="270"/>
      <c r="AZ53" s="642"/>
      <c r="BA53" s="270"/>
      <c r="BB53" s="643"/>
      <c r="BC53" s="274"/>
    </row>
    <row r="54" spans="1:55" s="15" customFormat="1" ht="16.5" thickBot="1" x14ac:dyDescent="0.3">
      <c r="A54" s="59" t="s">
        <v>288</v>
      </c>
      <c r="B54" s="60"/>
      <c r="C54" s="60"/>
      <c r="D54" s="69">
        <f>SUM(D51,D46,D45,D43,D38,D32,D23,D20,D11)</f>
        <v>11157.557056384479</v>
      </c>
      <c r="E54" s="60"/>
      <c r="F54" s="60"/>
      <c r="G54" s="60"/>
      <c r="H54" s="69">
        <f>SUM(H51,H46,H45,H43,H38,H32,H23,H20,H11)</f>
        <v>17475.822455375888</v>
      </c>
      <c r="I54" s="60"/>
      <c r="J54" s="60"/>
      <c r="K54" s="60"/>
      <c r="L54" s="69">
        <f>SUM(L51,L46,L45,L43,L38,L32,L23,L20,L11)</f>
        <v>413243.31597426109</v>
      </c>
      <c r="M54" s="60"/>
      <c r="N54" s="60"/>
      <c r="O54" s="60"/>
      <c r="P54" s="69">
        <f>SUM(P51,P46,P45,P43,P38,P32,P23,P20,P11)</f>
        <v>86359.555272497571</v>
      </c>
      <c r="Q54" s="60"/>
      <c r="R54" s="60"/>
      <c r="S54" s="60"/>
      <c r="T54" s="69">
        <f>SUM(T51,T46,T45,T43,T38,T32,T23,T20,T11)</f>
        <v>272006.05890904414</v>
      </c>
      <c r="U54" s="60"/>
      <c r="V54" s="60"/>
      <c r="W54" s="60"/>
      <c r="X54" s="69">
        <f>SUM(X51,X46,X45,X43,X38,X32,X23,X20,X11)</f>
        <v>112471.68168727106</v>
      </c>
      <c r="Y54" s="60"/>
      <c r="Z54" s="60"/>
      <c r="AA54" s="60"/>
      <c r="AB54" s="69">
        <f>SUM(AB51,AB46,AB45,AB43,AB38,AB32,AB23,AB20,AB11)</f>
        <v>317909.06042369892</v>
      </c>
      <c r="AC54" s="60"/>
      <c r="AD54" s="60"/>
      <c r="AE54" s="60"/>
      <c r="AF54" s="69">
        <f>SUM(AF51,AF46,AF45,AF43,AF38,AF32,AF23,AF20,AF11)</f>
        <v>23729.284499107198</v>
      </c>
      <c r="AG54" s="60"/>
      <c r="AH54" s="60"/>
      <c r="AI54" s="60"/>
      <c r="AJ54" s="69">
        <f>SUM(AJ51,AJ46,AJ45,AJ43,AJ38,AJ32,AJ23,AJ20,AJ11)</f>
        <v>17423.950585523704</v>
      </c>
      <c r="AK54" s="60"/>
      <c r="AL54" s="60"/>
      <c r="AM54" s="60"/>
      <c r="AN54" s="69">
        <f>SUM(AN51,AN46,AN45,AN43,AN38,AN32,AN23,AN20,AN11)</f>
        <v>14971.503358121532</v>
      </c>
      <c r="AO54" s="60"/>
      <c r="AP54" s="60"/>
      <c r="AQ54" s="60"/>
      <c r="AR54" s="69">
        <f>SUM(AR51,AR46,AR45,AR43,AR38,AR32,AR23,AR20,AR11)</f>
        <v>19525.361865291725</v>
      </c>
      <c r="AS54" s="60"/>
      <c r="AT54" s="60"/>
      <c r="AU54" s="60"/>
      <c r="AV54" s="69">
        <f>SUM(AV51,AV46,AV45,AV43,AV38,AV32,AV23,AV20,AV11)</f>
        <v>16578.633303719194</v>
      </c>
      <c r="AW54" s="60"/>
      <c r="AX54" s="69">
        <f>SUM(AX51,AX46,AX45,AX43,AX38,AX32,AX23,AX20,AX11)</f>
        <v>1322851.7853902963</v>
      </c>
      <c r="AY54" s="60"/>
      <c r="AZ54" s="76">
        <f ca="1">SUM(AZ51,AZ46,AZ45,AZ43,AZ38,AZ32,AZ23,AZ20,AZ11)</f>
        <v>1872873.5461538462</v>
      </c>
      <c r="BA54" s="60"/>
      <c r="BB54" s="84">
        <f>SUM(BB51,BB46,BB45,BB43,BB38,BB32,BB23,BB20,BB11)</f>
        <v>1360065.7799999998</v>
      </c>
      <c r="BC54" s="61"/>
    </row>
    <row r="55" spans="1:55" s="15" customFormat="1" x14ac:dyDescent="0.2">
      <c r="A55" s="542"/>
      <c r="D55" s="68"/>
      <c r="H55" s="68"/>
      <c r="L55" s="68"/>
      <c r="P55" s="68"/>
      <c r="T55" s="68"/>
      <c r="X55" s="68"/>
      <c r="AB55" s="68"/>
      <c r="AF55" s="68"/>
      <c r="AJ55" s="68"/>
      <c r="AN55" s="68"/>
      <c r="AR55" s="68"/>
      <c r="AV55" s="68"/>
      <c r="AX55" s="68"/>
      <c r="AZ55" s="75"/>
      <c r="BB55" s="83">
        <v>697.78</v>
      </c>
      <c r="BC55" s="14"/>
    </row>
    <row r="56" spans="1:55" ht="15.75" x14ac:dyDescent="0.25">
      <c r="A56" s="55" t="s">
        <v>289</v>
      </c>
      <c r="B56" s="15"/>
      <c r="C56" s="15"/>
      <c r="D56" s="70"/>
      <c r="E56" s="409"/>
      <c r="F56" s="409"/>
      <c r="G56" s="409"/>
      <c r="H56" s="70"/>
      <c r="I56" s="409"/>
      <c r="J56" s="409"/>
      <c r="K56" s="409"/>
      <c r="L56" s="70"/>
      <c r="M56" s="409"/>
      <c r="N56" s="409"/>
      <c r="O56" s="409"/>
      <c r="P56" s="70"/>
      <c r="Q56" s="409"/>
      <c r="R56" s="409"/>
      <c r="S56" s="409"/>
      <c r="T56" s="70"/>
      <c r="U56" s="409"/>
      <c r="V56" s="409"/>
      <c r="W56" s="409"/>
      <c r="X56" s="70"/>
      <c r="Y56" s="409"/>
      <c r="Z56" s="409"/>
      <c r="AA56" s="409"/>
      <c r="AB56" s="70"/>
      <c r="AC56" s="409"/>
      <c r="AD56" s="409"/>
      <c r="AE56" s="409"/>
      <c r="AF56" s="70"/>
      <c r="AG56" s="409"/>
      <c r="AH56" s="409"/>
      <c r="AI56" s="409"/>
      <c r="AJ56" s="70"/>
      <c r="AK56" s="409"/>
      <c r="AL56" s="409"/>
      <c r="AM56" s="409"/>
      <c r="AN56" s="70"/>
      <c r="AO56" s="409"/>
      <c r="AP56" s="409"/>
      <c r="AQ56" s="409"/>
      <c r="AR56" s="70"/>
      <c r="AS56" s="409"/>
      <c r="AT56" s="409"/>
      <c r="AU56" s="409"/>
      <c r="AV56" s="70"/>
      <c r="AW56" s="409"/>
      <c r="AX56" s="70"/>
      <c r="AY56" s="409"/>
      <c r="AZ56" s="77"/>
      <c r="BA56" s="409"/>
      <c r="BB56" s="85"/>
      <c r="BC56" s="6"/>
    </row>
    <row r="57" spans="1:55" x14ac:dyDescent="0.2">
      <c r="A57" s="4">
        <v>50000</v>
      </c>
      <c r="B57" s="395" t="s">
        <v>290</v>
      </c>
      <c r="C57" s="395"/>
      <c r="D57" s="71">
        <f>SUMIF('Budgeting Worksheet'!H218:H220,$B$4,'Budgeting Worksheet'!J218:J220)</f>
        <v>1500</v>
      </c>
      <c r="E57" s="409"/>
      <c r="F57" s="409"/>
      <c r="G57" s="409"/>
      <c r="H57" s="71">
        <f>SUMIF('Budgeting Worksheet'!L218:L220,$B$4,'Budgeting Worksheet'!N218:N220)</f>
        <v>1500</v>
      </c>
      <c r="I57" s="409"/>
      <c r="J57" s="409"/>
      <c r="K57" s="409"/>
      <c r="L57" s="71">
        <f>SUMIF('Budgeting Worksheet'!P218:P220,$B$4,'Budgeting Worksheet'!R218:R220)</f>
        <v>1500</v>
      </c>
      <c r="M57" s="409"/>
      <c r="N57" s="409"/>
      <c r="O57" s="409"/>
      <c r="P57" s="71">
        <f>SUMIF('Budgeting Worksheet'!T218:T220,$B$4,'Budgeting Worksheet'!V218:V220)</f>
        <v>1500</v>
      </c>
      <c r="Q57" s="409"/>
      <c r="R57" s="409"/>
      <c r="S57" s="409"/>
      <c r="T57" s="71">
        <f>SUMIF('Budgeting Worksheet'!X218:X220,$B$4,'Budgeting Worksheet'!Z218:Z220)</f>
        <v>1500</v>
      </c>
      <c r="U57" s="409"/>
      <c r="V57" s="409"/>
      <c r="W57" s="409"/>
      <c r="X57" s="71">
        <f>SUMIF('Budgeting Worksheet'!AB218:AB220,$B$4,'Budgeting Worksheet'!AD218:AD220)</f>
        <v>1500</v>
      </c>
      <c r="Y57" s="409"/>
      <c r="Z57" s="409"/>
      <c r="AA57" s="409"/>
      <c r="AB57" s="71">
        <f>SUMIF('Budgeting Worksheet'!AF218:AF220,$B$4,'Budgeting Worksheet'!AH218:AH220)</f>
        <v>1500</v>
      </c>
      <c r="AC57" s="409"/>
      <c r="AD57" s="409"/>
      <c r="AE57" s="409"/>
      <c r="AF57" s="71">
        <f>SUMIF('Budgeting Worksheet'!AJ218:AJ220,$B$4,'Budgeting Worksheet'!AL218:AL220)</f>
        <v>1500</v>
      </c>
      <c r="AG57" s="409"/>
      <c r="AH57" s="409"/>
      <c r="AI57" s="409"/>
      <c r="AJ57" s="71">
        <f>SUMIF('Budgeting Worksheet'!AN218:AN220,$B$4,'Budgeting Worksheet'!AP218:AP220)</f>
        <v>1500</v>
      </c>
      <c r="AK57" s="409"/>
      <c r="AL57" s="409"/>
      <c r="AM57" s="409"/>
      <c r="AN57" s="71">
        <f>SUMIF('Budgeting Worksheet'!AR218:AR220,$B$4,'Budgeting Worksheet'!AT218:AT220)</f>
        <v>1500</v>
      </c>
      <c r="AO57" s="409"/>
      <c r="AP57" s="409"/>
      <c r="AQ57" s="409"/>
      <c r="AR57" s="71">
        <f>SUMIF('Budgeting Worksheet'!AV218:AV220,$B$4,'Budgeting Worksheet'!AX218:AX220)</f>
        <v>1500</v>
      </c>
      <c r="AS57" s="409"/>
      <c r="AT57" s="409"/>
      <c r="AU57" s="409"/>
      <c r="AV57" s="71">
        <f>SUMIF('Budgeting Worksheet'!AZ218:AZ220,$B$4,'Budgeting Worksheet'!BB218:BB220)</f>
        <v>1500</v>
      </c>
      <c r="AW57" s="409"/>
      <c r="AX57" s="71">
        <f t="shared" ref="AX57:AX71" si="4">SUM(D57:AV57)</f>
        <v>18000</v>
      </c>
      <c r="AY57" s="409"/>
      <c r="AZ57" s="78">
        <f ca="1">SUMIF('Budgeting Worksheet'!H218:H220,$B$4,'Budgeting Worksheet'!BJ221)</f>
        <v>19834.580000000002</v>
      </c>
      <c r="BA57" s="409"/>
      <c r="BB57" s="86">
        <v>16693.62</v>
      </c>
      <c r="BC57" s="5"/>
    </row>
    <row r="58" spans="1:55" x14ac:dyDescent="0.2">
      <c r="A58" s="2">
        <v>51000</v>
      </c>
      <c r="B58" s="395" t="s">
        <v>291</v>
      </c>
      <c r="C58" s="409"/>
      <c r="D58" s="71"/>
      <c r="E58" s="409"/>
      <c r="F58" s="409"/>
      <c r="G58" s="409"/>
      <c r="H58" s="71"/>
      <c r="I58" s="409"/>
      <c r="J58" s="409"/>
      <c r="K58" s="409"/>
      <c r="L58" s="71"/>
      <c r="M58" s="409"/>
      <c r="N58" s="409"/>
      <c r="O58" s="409"/>
      <c r="P58" s="71"/>
      <c r="Q58" s="409"/>
      <c r="R58" s="409"/>
      <c r="S58" s="409"/>
      <c r="T58" s="71"/>
      <c r="U58" s="409"/>
      <c r="V58" s="409"/>
      <c r="W58" s="409"/>
      <c r="X58" s="71"/>
      <c r="Y58" s="409"/>
      <c r="Z58" s="409"/>
      <c r="AA58" s="409"/>
      <c r="AB58" s="71"/>
      <c r="AC58" s="409"/>
      <c r="AD58" s="409"/>
      <c r="AE58" s="409"/>
      <c r="AF58" s="71"/>
      <c r="AG58" s="409"/>
      <c r="AH58" s="409"/>
      <c r="AI58" s="409"/>
      <c r="AJ58" s="71"/>
      <c r="AK58" s="409"/>
      <c r="AL58" s="409"/>
      <c r="AM58" s="409"/>
      <c r="AN58" s="71"/>
      <c r="AO58" s="409"/>
      <c r="AP58" s="409"/>
      <c r="AQ58" s="409"/>
      <c r="AR58" s="71"/>
      <c r="AS58" s="409"/>
      <c r="AT58" s="409"/>
      <c r="AU58" s="409"/>
      <c r="AV58" s="71"/>
      <c r="AW58" s="409"/>
      <c r="AX58" s="71"/>
      <c r="AY58" s="409"/>
      <c r="AZ58" s="78"/>
      <c r="BA58" s="409"/>
      <c r="BB58" s="86"/>
      <c r="BC58" s="5"/>
    </row>
    <row r="59" spans="1:55" x14ac:dyDescent="0.2">
      <c r="A59" s="2">
        <v>51005</v>
      </c>
      <c r="B59" s="409"/>
      <c r="C59" s="196" t="s">
        <v>292</v>
      </c>
      <c r="D59" s="71">
        <f>SUMIF('Budgeting Worksheet'!H225:H240,$B$4,'Budgeting Worksheet'!J225:J240)</f>
        <v>8875</v>
      </c>
      <c r="E59" s="409"/>
      <c r="F59" s="409"/>
      <c r="G59" s="409"/>
      <c r="H59" s="71">
        <f>SUMIF('Budgeting Worksheet'!L225:L240,$B$4,'Budgeting Worksheet'!N225:N240)</f>
        <v>0</v>
      </c>
      <c r="I59" s="409"/>
      <c r="J59" s="409"/>
      <c r="K59" s="409"/>
      <c r="L59" s="71">
        <f>SUMIF('Budgeting Worksheet'!P225:P240,$B$4,'Budgeting Worksheet'!R225:R240)</f>
        <v>0</v>
      </c>
      <c r="M59" s="409"/>
      <c r="N59" s="409"/>
      <c r="O59" s="409"/>
      <c r="P59" s="71">
        <f>SUMIF('Budgeting Worksheet'!T225:T240,$B$4,'Budgeting Worksheet'!V225:V240)</f>
        <v>0</v>
      </c>
      <c r="Q59" s="409"/>
      <c r="R59" s="409"/>
      <c r="S59" s="409"/>
      <c r="T59" s="71">
        <f>SUMIF('Budgeting Worksheet'!X225:X240,$B$4,'Budgeting Worksheet'!Z225:Z240)</f>
        <v>0</v>
      </c>
      <c r="U59" s="409"/>
      <c r="V59" s="409"/>
      <c r="W59" s="409"/>
      <c r="X59" s="71">
        <f>SUMIF('Budgeting Worksheet'!AB225:AB240,$B$4,'Budgeting Worksheet'!AD225:AD240)</f>
        <v>0</v>
      </c>
      <c r="Y59" s="409"/>
      <c r="Z59" s="409"/>
      <c r="AA59" s="409"/>
      <c r="AB59" s="71">
        <f>SUMIF('Budgeting Worksheet'!AF225:AF240,$B$4,'Budgeting Worksheet'!AH225:AH240)</f>
        <v>0</v>
      </c>
      <c r="AC59" s="409"/>
      <c r="AD59" s="409"/>
      <c r="AE59" s="409"/>
      <c r="AF59" s="71">
        <f>SUMIF('Budgeting Worksheet'!AJ225:AJ240,$B$4,'Budgeting Worksheet'!AL225:AL240)</f>
        <v>0</v>
      </c>
      <c r="AG59" s="409"/>
      <c r="AH59" s="409"/>
      <c r="AI59" s="409"/>
      <c r="AJ59" s="71">
        <f>SUMIF('Budgeting Worksheet'!AN225:AN240,$B$4,'Budgeting Worksheet'!AP225:AP240)</f>
        <v>0</v>
      </c>
      <c r="AK59" s="409"/>
      <c r="AL59" s="409"/>
      <c r="AM59" s="409"/>
      <c r="AN59" s="71">
        <f>SUMIF('Budgeting Worksheet'!AR225:AR240,$B$4,'Budgeting Worksheet'!AT225:AT240)</f>
        <v>0</v>
      </c>
      <c r="AO59" s="409"/>
      <c r="AP59" s="409"/>
      <c r="AQ59" s="409"/>
      <c r="AR59" s="71">
        <f>SUMIF('Budgeting Worksheet'!AV225:AV240,$B$4,'Budgeting Worksheet'!AX225:AX240)</f>
        <v>0</v>
      </c>
      <c r="AS59" s="409"/>
      <c r="AT59" s="409"/>
      <c r="AU59" s="409"/>
      <c r="AV59" s="71">
        <f>SUMIF('Budgeting Worksheet'!AZ225:AZ240,$B$4,'Budgeting Worksheet'!BB225:BB240)</f>
        <v>0</v>
      </c>
      <c r="AW59" s="409"/>
      <c r="AX59" s="71">
        <f t="shared" si="4"/>
        <v>8875</v>
      </c>
      <c r="AY59" s="409"/>
      <c r="AZ59" s="78">
        <f ca="1">SUMIF('Budgeting Worksheet'!H225:H240,$B$4,'Budgeting Worksheet'!BJ241)</f>
        <v>8251.49</v>
      </c>
      <c r="BA59" s="409"/>
      <c r="BB59" s="86">
        <v>3704.1</v>
      </c>
      <c r="BC59" s="5"/>
    </row>
    <row r="60" spans="1:55" x14ac:dyDescent="0.2">
      <c r="A60" s="2">
        <v>51010</v>
      </c>
      <c r="B60" s="409"/>
      <c r="C60" s="196" t="s">
        <v>293</v>
      </c>
      <c r="D60" s="71">
        <f>SUMIF('Budgeting Worksheet'!H243:H246,$B$4,'Budgeting Worksheet'!J243:J246)</f>
        <v>3990</v>
      </c>
      <c r="E60" s="409"/>
      <c r="F60" s="409"/>
      <c r="G60" s="409"/>
      <c r="H60" s="71">
        <f>SUMIF('Budgeting Worksheet'!L243:L246,$B$4,'Budgeting Worksheet'!N243:N246)</f>
        <v>0</v>
      </c>
      <c r="I60" s="409"/>
      <c r="J60" s="409"/>
      <c r="K60" s="409"/>
      <c r="L60" s="71">
        <f>SUMIF('Budgeting Worksheet'!P243:P246,$B$4,'Budgeting Worksheet'!R243:R246)</f>
        <v>0</v>
      </c>
      <c r="M60" s="409"/>
      <c r="N60" s="409"/>
      <c r="O60" s="409"/>
      <c r="P60" s="71">
        <f>SUMIF('Budgeting Worksheet'!T243:T246,$B$4,'Budgeting Worksheet'!V243:V246)</f>
        <v>0</v>
      </c>
      <c r="Q60" s="409"/>
      <c r="R60" s="409"/>
      <c r="S60" s="409"/>
      <c r="T60" s="71">
        <f>SUMIF('Budgeting Worksheet'!X243:X246,$B$4,'Budgeting Worksheet'!Z243:Z246)</f>
        <v>0</v>
      </c>
      <c r="U60" s="409"/>
      <c r="V60" s="409"/>
      <c r="W60" s="409"/>
      <c r="X60" s="71">
        <f>SUMIF('Budgeting Worksheet'!AB243:AB246,$B$4,'Budgeting Worksheet'!AD243:AD246)</f>
        <v>0</v>
      </c>
      <c r="Y60" s="409"/>
      <c r="Z60" s="409"/>
      <c r="AA60" s="409"/>
      <c r="AB60" s="71">
        <f>SUMIF('Budgeting Worksheet'!AF243:AF246,$B$4,'Budgeting Worksheet'!AH243:AH246)</f>
        <v>0</v>
      </c>
      <c r="AC60" s="409"/>
      <c r="AD60" s="409"/>
      <c r="AE60" s="409"/>
      <c r="AF60" s="71">
        <f>SUMIF('Budgeting Worksheet'!AJ243:AJ246,$B$4,'Budgeting Worksheet'!AL243:AL246)</f>
        <v>0</v>
      </c>
      <c r="AG60" s="409"/>
      <c r="AH60" s="409"/>
      <c r="AI60" s="409"/>
      <c r="AJ60" s="71">
        <f>SUMIF('Budgeting Worksheet'!AN243:AN246,$B$4,'Budgeting Worksheet'!AP243:AP246)</f>
        <v>0</v>
      </c>
      <c r="AK60" s="409"/>
      <c r="AL60" s="409"/>
      <c r="AM60" s="409"/>
      <c r="AN60" s="71">
        <f>SUMIF('Budgeting Worksheet'!AR243:AR246,$B$4,'Budgeting Worksheet'!AT243:AT246)</f>
        <v>0</v>
      </c>
      <c r="AO60" s="409"/>
      <c r="AP60" s="409"/>
      <c r="AQ60" s="409"/>
      <c r="AR60" s="71">
        <f>SUMIF('Budgeting Worksheet'!AV243:AV246,$B$4,'Budgeting Worksheet'!AX243:AX246)</f>
        <v>0</v>
      </c>
      <c r="AS60" s="409"/>
      <c r="AT60" s="409"/>
      <c r="AU60" s="409"/>
      <c r="AV60" s="71">
        <f>SUMIF('Budgeting Worksheet'!AZ243:AZ246,$B$4,'Budgeting Worksheet'!BB243:BB246)</f>
        <v>0</v>
      </c>
      <c r="AW60" s="409"/>
      <c r="AX60" s="71">
        <f t="shared" si="4"/>
        <v>3990</v>
      </c>
      <c r="AY60" s="409"/>
      <c r="AZ60" s="78">
        <f ca="1">SUMIF('Budgeting Worksheet'!H243:H246,$B$4,'Budgeting Worksheet'!BJ247)</f>
        <v>220</v>
      </c>
      <c r="BA60" s="409"/>
      <c r="BB60" s="86">
        <v>2637.83</v>
      </c>
      <c r="BC60" s="5"/>
    </row>
    <row r="61" spans="1:55" x14ac:dyDescent="0.2">
      <c r="A61" s="2">
        <v>51015</v>
      </c>
      <c r="B61" s="409"/>
      <c r="C61" s="196" t="s">
        <v>294</v>
      </c>
      <c r="D61" s="71">
        <f>SUMIF('Budgeting Worksheet'!H249:H252,$B$4,'Budgeting Worksheet'!J249:J252)</f>
        <v>25</v>
      </c>
      <c r="E61" s="409"/>
      <c r="F61" s="409"/>
      <c r="G61" s="409"/>
      <c r="H61" s="71">
        <f>SUMIF('Budgeting Worksheet'!L249:L252,$B$4,'Budgeting Worksheet'!N249:N252)</f>
        <v>25</v>
      </c>
      <c r="I61" s="409"/>
      <c r="J61" s="409"/>
      <c r="K61" s="409"/>
      <c r="L61" s="71">
        <f>SUMIF('Budgeting Worksheet'!P249:P252,$B$4,'Budgeting Worksheet'!R249:R252)</f>
        <v>25</v>
      </c>
      <c r="M61" s="409"/>
      <c r="N61" s="409"/>
      <c r="O61" s="409"/>
      <c r="P61" s="71">
        <f>SUMIF('Budgeting Worksheet'!T249:T252,$B$4,'Budgeting Worksheet'!V249:V252)</f>
        <v>25</v>
      </c>
      <c r="Q61" s="409"/>
      <c r="R61" s="409"/>
      <c r="S61" s="409"/>
      <c r="T61" s="71">
        <f>SUMIF('Budgeting Worksheet'!X249:X252,$B$4,'Budgeting Worksheet'!Z249:Z252)</f>
        <v>25</v>
      </c>
      <c r="U61" s="409"/>
      <c r="V61" s="409"/>
      <c r="W61" s="409"/>
      <c r="X61" s="71">
        <f>SUMIF('Budgeting Worksheet'!AB249:AB252,$B$4,'Budgeting Worksheet'!AD249:AD252)</f>
        <v>25</v>
      </c>
      <c r="Y61" s="409"/>
      <c r="Z61" s="409"/>
      <c r="AA61" s="409"/>
      <c r="AB61" s="71">
        <f>SUMIF('Budgeting Worksheet'!AF249:AF252,$B$4,'Budgeting Worksheet'!AH249:AH252)</f>
        <v>25</v>
      </c>
      <c r="AC61" s="409"/>
      <c r="AD61" s="409"/>
      <c r="AE61" s="409"/>
      <c r="AF61" s="71">
        <f>SUMIF('Budgeting Worksheet'!AJ249:AJ252,$B$4,'Budgeting Worksheet'!AL249:AL252)</f>
        <v>25</v>
      </c>
      <c r="AG61" s="409"/>
      <c r="AH61" s="409"/>
      <c r="AI61" s="409"/>
      <c r="AJ61" s="71">
        <f>SUMIF('Budgeting Worksheet'!AN249:AN252,$B$4,'Budgeting Worksheet'!AP249:AP252)</f>
        <v>25</v>
      </c>
      <c r="AK61" s="409"/>
      <c r="AL61" s="409"/>
      <c r="AM61" s="409"/>
      <c r="AN61" s="71">
        <f>SUMIF('Budgeting Worksheet'!AR249:AR252,$B$4,'Budgeting Worksheet'!AT249:AT252)</f>
        <v>25</v>
      </c>
      <c r="AO61" s="409"/>
      <c r="AP61" s="409"/>
      <c r="AQ61" s="409"/>
      <c r="AR61" s="71">
        <f>SUMIF('Budgeting Worksheet'!AV249:AV252,$B$4,'Budgeting Worksheet'!AX249:AX252)</f>
        <v>25</v>
      </c>
      <c r="AS61" s="409"/>
      <c r="AT61" s="409"/>
      <c r="AU61" s="409"/>
      <c r="AV61" s="71">
        <f>SUMIF('Budgeting Worksheet'!AZ249:AZ252,$B$4,'Budgeting Worksheet'!BB249:BB252)</f>
        <v>25</v>
      </c>
      <c r="AW61" s="409"/>
      <c r="AX61" s="71">
        <f t="shared" si="4"/>
        <v>300</v>
      </c>
      <c r="AY61" s="409"/>
      <c r="AZ61" s="78">
        <f ca="1">SUMIF('Budgeting Worksheet'!H249:H252,$B$4,'Budgeting Worksheet'!BJ253)</f>
        <v>220</v>
      </c>
      <c r="BA61" s="409"/>
      <c r="BB61" s="86">
        <v>314.24</v>
      </c>
      <c r="BC61" s="5"/>
    </row>
    <row r="62" spans="1:55" x14ac:dyDescent="0.2">
      <c r="A62" s="2">
        <v>51020</v>
      </c>
      <c r="B62" s="409"/>
      <c r="C62" s="196" t="s">
        <v>295</v>
      </c>
      <c r="D62" s="71">
        <f>SUMIF('Budgeting Worksheet'!H255:H258,$B$4,'Budgeting Worksheet'!J255:J258)</f>
        <v>166.66666666666666</v>
      </c>
      <c r="E62" s="409"/>
      <c r="F62" s="409"/>
      <c r="G62" s="409"/>
      <c r="H62" s="71">
        <f>SUMIF('Budgeting Worksheet'!L255:L258,$B$4,'Budgeting Worksheet'!N255:N258)</f>
        <v>166.66666666666666</v>
      </c>
      <c r="I62" s="409"/>
      <c r="J62" s="409"/>
      <c r="K62" s="409"/>
      <c r="L62" s="71">
        <f>SUMIF('Budgeting Worksheet'!P255:P258,$B$4,'Budgeting Worksheet'!R255:R258)</f>
        <v>166.66666666666666</v>
      </c>
      <c r="M62" s="409"/>
      <c r="N62" s="409"/>
      <c r="O62" s="409"/>
      <c r="P62" s="71">
        <f>SUMIF('Budgeting Worksheet'!T255:T258,$B$4,'Budgeting Worksheet'!V255:V258)</f>
        <v>166.66666666666666</v>
      </c>
      <c r="Q62" s="409"/>
      <c r="R62" s="409"/>
      <c r="S62" s="409"/>
      <c r="T62" s="71">
        <f>SUMIF('Budgeting Worksheet'!X255:X258,$B$4,'Budgeting Worksheet'!Z255:Z258)</f>
        <v>166.66666666666666</v>
      </c>
      <c r="U62" s="409"/>
      <c r="V62" s="409"/>
      <c r="W62" s="409"/>
      <c r="X62" s="71">
        <f>SUMIF('Budgeting Worksheet'!AB255:AB258,$B$4,'Budgeting Worksheet'!AD255:AD258)</f>
        <v>166.66666666666666</v>
      </c>
      <c r="Y62" s="409"/>
      <c r="Z62" s="409"/>
      <c r="AA62" s="409"/>
      <c r="AB62" s="71">
        <f>SUMIF('Budgeting Worksheet'!AF255:AF258,$B$4,'Budgeting Worksheet'!AH255:AH258)</f>
        <v>166.66666666666666</v>
      </c>
      <c r="AC62" s="409"/>
      <c r="AD62" s="409"/>
      <c r="AE62" s="409"/>
      <c r="AF62" s="71">
        <f>SUMIF('Budgeting Worksheet'!AJ255:AJ258,$B$4,'Budgeting Worksheet'!AL255:AL258)</f>
        <v>166.66666666666666</v>
      </c>
      <c r="AG62" s="409"/>
      <c r="AH62" s="409"/>
      <c r="AI62" s="409"/>
      <c r="AJ62" s="71">
        <f>SUMIF('Budgeting Worksheet'!AN255:AN258,$B$4,'Budgeting Worksheet'!AP255:AP258)</f>
        <v>166.66666666666666</v>
      </c>
      <c r="AK62" s="409"/>
      <c r="AL62" s="409"/>
      <c r="AM62" s="409"/>
      <c r="AN62" s="71">
        <f>SUMIF('Budgeting Worksheet'!AR255:AR258,$B$4,'Budgeting Worksheet'!AT255:AT258)</f>
        <v>166.66666666666666</v>
      </c>
      <c r="AO62" s="409"/>
      <c r="AP62" s="409"/>
      <c r="AQ62" s="409"/>
      <c r="AR62" s="71">
        <f>SUMIF('Budgeting Worksheet'!AV255:AV258,$B$4,'Budgeting Worksheet'!AX255:AX258)</f>
        <v>166.66666666666666</v>
      </c>
      <c r="AS62" s="409"/>
      <c r="AT62" s="409"/>
      <c r="AU62" s="409"/>
      <c r="AV62" s="71">
        <f>SUMIF('Budgeting Worksheet'!AZ255:AZ258,$B$4,'Budgeting Worksheet'!BB255:BB258)</f>
        <v>166.66666666666666</v>
      </c>
      <c r="AW62" s="409"/>
      <c r="AX62" s="71">
        <f t="shared" si="4"/>
        <v>2000.0000000000002</v>
      </c>
      <c r="AY62" s="409"/>
      <c r="AZ62" s="78">
        <f ca="1">SUMIF('Budgeting Worksheet'!H255:H258,$B$4,'Budgeting Worksheet'!BJ259)</f>
        <v>937.76</v>
      </c>
      <c r="BA62" s="409"/>
      <c r="BB62" s="86">
        <v>1017.29</v>
      </c>
      <c r="BC62" s="5"/>
    </row>
    <row r="63" spans="1:55" s="409" customFormat="1" x14ac:dyDescent="0.2">
      <c r="A63" s="2">
        <v>51030</v>
      </c>
      <c r="C63" s="196" t="s">
        <v>151</v>
      </c>
      <c r="D63" s="71">
        <f>SUMIF('Budgeting Worksheet'!H261:H264,$B$4,'Budgeting Worksheet'!J261:J264)</f>
        <v>1000</v>
      </c>
      <c r="H63" s="71">
        <f>SUMIF('Budgeting Worksheet'!L261:L264,$B$4,'Budgeting Worksheet'!N261:N264)</f>
        <v>1000</v>
      </c>
      <c r="L63" s="71">
        <f>SUMIF('Budgeting Worksheet'!P261:P264,$B$4,'Budgeting Worksheet'!R261:R264)</f>
        <v>1000</v>
      </c>
      <c r="P63" s="71">
        <f>SUMIF('Budgeting Worksheet'!T261:T264,$B$4,'Budgeting Worksheet'!V261:V264)</f>
        <v>1000</v>
      </c>
      <c r="T63" s="71">
        <f>SUMIF('Budgeting Worksheet'!X261:X264,$B$4,'Budgeting Worksheet'!Z261:Z264)</f>
        <v>1000</v>
      </c>
      <c r="X63" s="71">
        <f>SUMIF('Budgeting Worksheet'!AB261:AB264,$B$4,'Budgeting Worksheet'!AD261:AD264)</f>
        <v>0</v>
      </c>
      <c r="AB63" s="71">
        <f>SUMIF('Budgeting Worksheet'!AF261:AF264,$B$4,'Budgeting Worksheet'!AH261:AH264)</f>
        <v>0</v>
      </c>
      <c r="AF63" s="71">
        <f>SUMIF('Budgeting Worksheet'!AJ261:AJ264,$B$4,'Budgeting Worksheet'!AL261:AL264)</f>
        <v>0</v>
      </c>
      <c r="AJ63" s="71">
        <f>SUMIF('Budgeting Worksheet'!AN261:AN264,$B$4,'Budgeting Worksheet'!AP261:AP264)</f>
        <v>0</v>
      </c>
      <c r="AN63" s="71">
        <f>SUMIF('Budgeting Worksheet'!AR261:AR264,$B$4,'Budgeting Worksheet'!AT261:AT264)</f>
        <v>0</v>
      </c>
      <c r="AR63" s="71">
        <f>SUMIF('Budgeting Worksheet'!AV261:AV264,$B$4,'Budgeting Worksheet'!AX261:AX264)</f>
        <v>1000</v>
      </c>
      <c r="AV63" s="71">
        <f>SUMIF('Budgeting Worksheet'!AZ261:AZ264,$B$4,'Budgeting Worksheet'!BB261:BB264)</f>
        <v>1000</v>
      </c>
      <c r="AX63" s="71">
        <f t="shared" si="4"/>
        <v>7000</v>
      </c>
      <c r="AZ63" s="78">
        <f ca="1">SUMIF('Budgeting Worksheet'!H261:H264,$B$4,'Budgeting Worksheet'!BJ265)</f>
        <v>5885</v>
      </c>
      <c r="BB63" s="86">
        <v>240</v>
      </c>
      <c r="BC63" s="5"/>
    </row>
    <row r="64" spans="1:55" x14ac:dyDescent="0.2">
      <c r="A64" s="2">
        <v>51035</v>
      </c>
      <c r="B64" s="409"/>
      <c r="C64" s="196" t="s">
        <v>296</v>
      </c>
      <c r="D64" s="71">
        <f>SUMIF('Budgeting Worksheet'!H267:H270,$B$4,'Budgeting Worksheet'!J267:J270)</f>
        <v>0</v>
      </c>
      <c r="E64" s="409"/>
      <c r="F64" s="409"/>
      <c r="G64" s="409"/>
      <c r="H64" s="71">
        <f>SUMIF('Budgeting Worksheet'!L267:L270,$B$4,'Budgeting Worksheet'!N267:N270)</f>
        <v>0</v>
      </c>
      <c r="I64" s="409"/>
      <c r="J64" s="409"/>
      <c r="K64" s="409"/>
      <c r="L64" s="71">
        <f>SUMIF('Budgeting Worksheet'!P267:P270,$B$4,'Budgeting Worksheet'!R267:R270)</f>
        <v>0</v>
      </c>
      <c r="M64" s="409"/>
      <c r="N64" s="409"/>
      <c r="O64" s="409"/>
      <c r="P64" s="71">
        <f>SUMIF('Budgeting Worksheet'!T267:T270,$B$4,'Budgeting Worksheet'!V267:V270)</f>
        <v>0</v>
      </c>
      <c r="Q64" s="409"/>
      <c r="R64" s="409"/>
      <c r="S64" s="409"/>
      <c r="T64" s="71">
        <f>SUMIF('Budgeting Worksheet'!X267:X270,$B$4,'Budgeting Worksheet'!Z267:Z270)</f>
        <v>0</v>
      </c>
      <c r="U64" s="409"/>
      <c r="V64" s="409"/>
      <c r="W64" s="409"/>
      <c r="X64" s="71">
        <f>SUMIF('Budgeting Worksheet'!AB267:AB270,$B$4,'Budgeting Worksheet'!AD267:AD270)</f>
        <v>0</v>
      </c>
      <c r="Y64" s="409"/>
      <c r="Z64" s="409"/>
      <c r="AA64" s="409"/>
      <c r="AB64" s="71">
        <f>SUMIF('Budgeting Worksheet'!AF267:AF270,$B$4,'Budgeting Worksheet'!AH267:AH270)</f>
        <v>0</v>
      </c>
      <c r="AC64" s="409"/>
      <c r="AD64" s="409"/>
      <c r="AE64" s="409"/>
      <c r="AF64" s="71">
        <f>SUMIF('Budgeting Worksheet'!AJ267:AJ270,$B$4,'Budgeting Worksheet'!AL267:AL270)</f>
        <v>0</v>
      </c>
      <c r="AG64" s="409"/>
      <c r="AH64" s="409"/>
      <c r="AI64" s="409"/>
      <c r="AJ64" s="71">
        <f>SUMIF('Budgeting Worksheet'!AN267:AN270,$B$4,'Budgeting Worksheet'!AP267:AP270)</f>
        <v>0</v>
      </c>
      <c r="AK64" s="409"/>
      <c r="AL64" s="409"/>
      <c r="AM64" s="409"/>
      <c r="AN64" s="71">
        <f>SUMIF('Budgeting Worksheet'!AR267:AR270,$B$4,'Budgeting Worksheet'!AT267:AT270)</f>
        <v>0</v>
      </c>
      <c r="AO64" s="409"/>
      <c r="AP64" s="409"/>
      <c r="AQ64" s="409"/>
      <c r="AR64" s="71">
        <f>SUMIF('Budgeting Worksheet'!AV267:AV270,$B$4,'Budgeting Worksheet'!AX267:AX270)</f>
        <v>0</v>
      </c>
      <c r="AS64" s="409"/>
      <c r="AT64" s="409"/>
      <c r="AU64" s="409"/>
      <c r="AV64" s="71">
        <f>SUMIF('Budgeting Worksheet'!AZ267:AZ270,$B$4,'Budgeting Worksheet'!BB267:BB270)</f>
        <v>0</v>
      </c>
      <c r="AW64" s="409"/>
      <c r="AX64" s="71">
        <f t="shared" si="4"/>
        <v>0</v>
      </c>
      <c r="AY64" s="409"/>
      <c r="AZ64" s="78">
        <f ca="1">SUMIF('Budgeting Worksheet'!H267:H270,$B$4,'Budgeting Worksheet'!BJ271)</f>
        <v>0</v>
      </c>
      <c r="BA64" s="409"/>
      <c r="BB64" s="86">
        <v>8526.7999999999993</v>
      </c>
      <c r="BC64" s="5"/>
    </row>
    <row r="65" spans="1:55" x14ac:dyDescent="0.2">
      <c r="A65" s="2">
        <v>51045</v>
      </c>
      <c r="B65" s="409"/>
      <c r="C65" s="196" t="s">
        <v>297</v>
      </c>
      <c r="D65" s="71">
        <f>SUMIF('Budgeting Worksheet'!H273:H276,$B$4,'Budgeting Worksheet'!J273:J276)</f>
        <v>0</v>
      </c>
      <c r="E65" s="409"/>
      <c r="F65" s="409"/>
      <c r="G65" s="409"/>
      <c r="H65" s="71">
        <f>SUMIF('Budgeting Worksheet'!L273:L276,$B$4,'Budgeting Worksheet'!N273:N276)</f>
        <v>0</v>
      </c>
      <c r="I65" s="409"/>
      <c r="J65" s="409"/>
      <c r="K65" s="409"/>
      <c r="L65" s="71">
        <f>SUMIF('Budgeting Worksheet'!P273:P276,$B$4,'Budgeting Worksheet'!R273:R276)</f>
        <v>0</v>
      </c>
      <c r="M65" s="409"/>
      <c r="N65" s="409"/>
      <c r="O65" s="409"/>
      <c r="P65" s="71">
        <f>SUMIF('Budgeting Worksheet'!T273:T276,$B$4,'Budgeting Worksheet'!V273:V276)</f>
        <v>0</v>
      </c>
      <c r="Q65" s="409"/>
      <c r="R65" s="409"/>
      <c r="S65" s="409"/>
      <c r="T65" s="71">
        <f>SUMIF('Budgeting Worksheet'!X273:X276,$B$4,'Budgeting Worksheet'!Z273:Z276)</f>
        <v>0</v>
      </c>
      <c r="U65" s="409"/>
      <c r="V65" s="409"/>
      <c r="W65" s="409"/>
      <c r="X65" s="71">
        <f>SUMIF('Budgeting Worksheet'!AB273:AB276,$B$4,'Budgeting Worksheet'!AD273:AD276)</f>
        <v>0</v>
      </c>
      <c r="Y65" s="409"/>
      <c r="Z65" s="409"/>
      <c r="AA65" s="409"/>
      <c r="AB65" s="71">
        <f>SUMIF('Budgeting Worksheet'!AF273:AF276,$B$4,'Budgeting Worksheet'!AH273:AH276)</f>
        <v>0</v>
      </c>
      <c r="AC65" s="409"/>
      <c r="AD65" s="409"/>
      <c r="AE65" s="409"/>
      <c r="AF65" s="71">
        <f>SUMIF('Budgeting Worksheet'!AJ273:AJ276,$B$4,'Budgeting Worksheet'!AL273:AL276)</f>
        <v>0</v>
      </c>
      <c r="AG65" s="409"/>
      <c r="AH65" s="409"/>
      <c r="AI65" s="409"/>
      <c r="AJ65" s="71">
        <f>SUMIF('Budgeting Worksheet'!AN273:AN276,$B$4,'Budgeting Worksheet'!AP273:AP276)</f>
        <v>0</v>
      </c>
      <c r="AK65" s="409"/>
      <c r="AL65" s="409"/>
      <c r="AM65" s="409"/>
      <c r="AN65" s="71">
        <f>SUMIF('Budgeting Worksheet'!AR273:AR276,$B$4,'Budgeting Worksheet'!AT273:AT276)</f>
        <v>0</v>
      </c>
      <c r="AO65" s="409"/>
      <c r="AP65" s="409"/>
      <c r="AQ65" s="409"/>
      <c r="AR65" s="71">
        <f>SUMIF('Budgeting Worksheet'!AV273:AV276,$B$4,'Budgeting Worksheet'!AX273:AX276)</f>
        <v>0</v>
      </c>
      <c r="AS65" s="409"/>
      <c r="AT65" s="409"/>
      <c r="AU65" s="409"/>
      <c r="AV65" s="71">
        <f>SUMIF('Budgeting Worksheet'!AZ273:AZ276,$B$4,'Budgeting Worksheet'!BB273:BB276)</f>
        <v>0</v>
      </c>
      <c r="AW65" s="409"/>
      <c r="AX65" s="71">
        <f t="shared" si="4"/>
        <v>0</v>
      </c>
      <c r="AY65" s="409"/>
      <c r="AZ65" s="78">
        <f ca="1">SUMIF('Budgeting Worksheet'!H273:H276,$B$4,'Budgeting Worksheet'!BJ277)</f>
        <v>0</v>
      </c>
      <c r="BA65" s="409"/>
      <c r="BB65" s="86">
        <v>0</v>
      </c>
      <c r="BC65" s="5"/>
    </row>
    <row r="66" spans="1:55" x14ac:dyDescent="0.2">
      <c r="A66" s="2">
        <v>51055</v>
      </c>
      <c r="B66" s="409"/>
      <c r="C66" s="196" t="s">
        <v>298</v>
      </c>
      <c r="D66" s="71">
        <f>SUMIF('Budgeting Worksheet'!H279:H282,$B$4,'Budgeting Worksheet'!J279:J282)</f>
        <v>64.790000000000006</v>
      </c>
      <c r="E66" s="409"/>
      <c r="F66" s="409"/>
      <c r="G66" s="409"/>
      <c r="H66" s="71">
        <f>SUMIF('Budgeting Worksheet'!L279:L282,$B$4,'Budgeting Worksheet'!N279:N282)</f>
        <v>64.790000000000006</v>
      </c>
      <c r="I66" s="409"/>
      <c r="J66" s="409"/>
      <c r="K66" s="409"/>
      <c r="L66" s="71">
        <f>SUMIF('Budgeting Worksheet'!P279:P282,$B$4,'Budgeting Worksheet'!R279:R282)</f>
        <v>64.790000000000006</v>
      </c>
      <c r="M66" s="409"/>
      <c r="N66" s="409"/>
      <c r="O66" s="409"/>
      <c r="P66" s="71">
        <f>SUMIF('Budgeting Worksheet'!T279:T282,$B$4,'Budgeting Worksheet'!V279:V282)</f>
        <v>64.790000000000006</v>
      </c>
      <c r="Q66" s="409"/>
      <c r="R66" s="409"/>
      <c r="S66" s="409"/>
      <c r="T66" s="71">
        <f>SUMIF('Budgeting Worksheet'!X279:X282,$B$4,'Budgeting Worksheet'!Z279:Z282)</f>
        <v>64.790000000000006</v>
      </c>
      <c r="U66" s="409"/>
      <c r="V66" s="409"/>
      <c r="W66" s="409"/>
      <c r="X66" s="71">
        <f>SUMIF('Budgeting Worksheet'!AB279:AB282,$B$4,'Budgeting Worksheet'!AD279:AD282)</f>
        <v>64.790000000000006</v>
      </c>
      <c r="Y66" s="409"/>
      <c r="Z66" s="409"/>
      <c r="AA66" s="409"/>
      <c r="AB66" s="71">
        <f>SUMIF('Budgeting Worksheet'!AF279:AF282,$B$4,'Budgeting Worksheet'!AH279:AH282)</f>
        <v>64.790000000000006</v>
      </c>
      <c r="AC66" s="409"/>
      <c r="AD66" s="409"/>
      <c r="AE66" s="409"/>
      <c r="AF66" s="71">
        <f>SUMIF('Budgeting Worksheet'!AJ279:AJ282,$B$4,'Budgeting Worksheet'!AL279:AL282)</f>
        <v>64.790000000000006</v>
      </c>
      <c r="AG66" s="409"/>
      <c r="AH66" s="409"/>
      <c r="AI66" s="409"/>
      <c r="AJ66" s="71">
        <f>SUMIF('Budgeting Worksheet'!AN279:AN282,$B$4,'Budgeting Worksheet'!AP279:AP282)</f>
        <v>64.790000000000006</v>
      </c>
      <c r="AK66" s="409"/>
      <c r="AL66" s="409"/>
      <c r="AM66" s="409"/>
      <c r="AN66" s="71">
        <f>SUMIF('Budgeting Worksheet'!AR279:AR282,$B$4,'Budgeting Worksheet'!AT279:AT282)</f>
        <v>64.790000000000006</v>
      </c>
      <c r="AO66" s="409"/>
      <c r="AP66" s="409"/>
      <c r="AQ66" s="409"/>
      <c r="AR66" s="71">
        <f>SUMIF('Budgeting Worksheet'!AV279:AV282,$B$4,'Budgeting Worksheet'!AX279:AX282)</f>
        <v>64.790000000000006</v>
      </c>
      <c r="AS66" s="409"/>
      <c r="AT66" s="409"/>
      <c r="AU66" s="409"/>
      <c r="AV66" s="71">
        <f>SUMIF('Budgeting Worksheet'!AZ279:AZ282,$B$4,'Budgeting Worksheet'!BB279:BB282)</f>
        <v>64.790000000000006</v>
      </c>
      <c r="AW66" s="409"/>
      <c r="AX66" s="71">
        <f t="shared" si="4"/>
        <v>777.4799999999999</v>
      </c>
      <c r="AY66" s="409"/>
      <c r="AZ66" s="78">
        <f ca="1">SUMIF('Budgeting Worksheet'!H279:H282,$B$4,'Budgeting Worksheet'!BJ283)</f>
        <v>1909</v>
      </c>
      <c r="BA66" s="409"/>
      <c r="BB66" s="86">
        <v>2511.6</v>
      </c>
      <c r="BC66" s="5"/>
    </row>
    <row r="67" spans="1:55" x14ac:dyDescent="0.2">
      <c r="A67" s="2">
        <v>51065</v>
      </c>
      <c r="B67" s="409"/>
      <c r="C67" s="196" t="s">
        <v>299</v>
      </c>
      <c r="D67" s="71">
        <f>SUMIF('Budgeting Worksheet'!H285:H288,$B$4,'Budgeting Worksheet'!J285:J288)</f>
        <v>20.833333333333332</v>
      </c>
      <c r="E67" s="409"/>
      <c r="F67" s="409"/>
      <c r="G67" s="409"/>
      <c r="H67" s="71">
        <f>SUMIF('Budgeting Worksheet'!L285:L288,$B$4,'Budgeting Worksheet'!N285:N288)</f>
        <v>20.833333333333332</v>
      </c>
      <c r="I67" s="409"/>
      <c r="J67" s="409"/>
      <c r="K67" s="409"/>
      <c r="L67" s="71">
        <f>SUMIF('Budgeting Worksheet'!P285:P288,$B$4,'Budgeting Worksheet'!R285:R288)</f>
        <v>20.833333333333332</v>
      </c>
      <c r="M67" s="409"/>
      <c r="N67" s="409"/>
      <c r="O67" s="409"/>
      <c r="P67" s="71">
        <f>SUMIF('Budgeting Worksheet'!T285:T288,$B$4,'Budgeting Worksheet'!V285:V288)</f>
        <v>20.833333333333332</v>
      </c>
      <c r="Q67" s="409"/>
      <c r="R67" s="409"/>
      <c r="S67" s="409"/>
      <c r="T67" s="71">
        <f>SUMIF('Budgeting Worksheet'!X285:X288,$B$4,'Budgeting Worksheet'!Z285:Z288)</f>
        <v>20.833333333333332</v>
      </c>
      <c r="U67" s="409"/>
      <c r="V67" s="409"/>
      <c r="W67" s="409"/>
      <c r="X67" s="71">
        <f>SUMIF('Budgeting Worksheet'!AB285:AB288,$B$4,'Budgeting Worksheet'!AD285:AD288)</f>
        <v>20.833333333333332</v>
      </c>
      <c r="Y67" s="409"/>
      <c r="Z67" s="409"/>
      <c r="AA67" s="409"/>
      <c r="AB67" s="71">
        <f>SUMIF('Budgeting Worksheet'!AF285:AF288,$B$4,'Budgeting Worksheet'!AH285:AH288)</f>
        <v>20.833333333333332</v>
      </c>
      <c r="AC67" s="409"/>
      <c r="AD67" s="409"/>
      <c r="AE67" s="409"/>
      <c r="AF67" s="71">
        <f>SUMIF('Budgeting Worksheet'!AJ285:AJ288,$B$4,'Budgeting Worksheet'!AL285:AL288)</f>
        <v>20.833333333333332</v>
      </c>
      <c r="AG67" s="409"/>
      <c r="AH67" s="409"/>
      <c r="AI67" s="409"/>
      <c r="AJ67" s="71">
        <f>SUMIF('Budgeting Worksheet'!AN285:AN288,$B$4,'Budgeting Worksheet'!AP285:AP288)</f>
        <v>20.833333333333332</v>
      </c>
      <c r="AK67" s="409"/>
      <c r="AL67" s="409"/>
      <c r="AM67" s="409"/>
      <c r="AN67" s="71">
        <f>SUMIF('Budgeting Worksheet'!AR285:AR288,$B$4,'Budgeting Worksheet'!AT285:AT288)</f>
        <v>20.833333333333332</v>
      </c>
      <c r="AO67" s="409"/>
      <c r="AP67" s="409"/>
      <c r="AQ67" s="409"/>
      <c r="AR67" s="71">
        <f>SUMIF('Budgeting Worksheet'!AV285:AV288,$B$4,'Budgeting Worksheet'!AX285:AX288)</f>
        <v>20.833333333333332</v>
      </c>
      <c r="AS67" s="409"/>
      <c r="AT67" s="409"/>
      <c r="AU67" s="409"/>
      <c r="AV67" s="71">
        <f>SUMIF('Budgeting Worksheet'!AZ285:AZ288,$B$4,'Budgeting Worksheet'!BB285:BB288)</f>
        <v>20.833333333333332</v>
      </c>
      <c r="AW67" s="409"/>
      <c r="AX67" s="71">
        <f t="shared" si="4"/>
        <v>250.00000000000003</v>
      </c>
      <c r="AY67" s="409"/>
      <c r="AZ67" s="78">
        <f ca="1">SUMIF('Budgeting Worksheet'!H285:H288,$B$4,'Budgeting Worksheet'!BJ289)</f>
        <v>417.74</v>
      </c>
      <c r="BA67" s="409"/>
      <c r="BB67" s="86">
        <v>0</v>
      </c>
      <c r="BC67" s="5"/>
    </row>
    <row r="68" spans="1:55" s="409" customFormat="1" x14ac:dyDescent="0.2">
      <c r="A68" s="2">
        <v>51070</v>
      </c>
      <c r="C68" s="709" t="s">
        <v>547</v>
      </c>
      <c r="D68" s="71">
        <f>SUMIF('Budgeting Worksheet'!H296:H299,$B$4,'Budgeting Worksheet'!J296:J299)</f>
        <v>0</v>
      </c>
      <c r="H68" s="71">
        <f>SUMIF('Budgeting Worksheet'!L296:L299,$B$4,'Budgeting Worksheet'!N296:N299)</f>
        <v>0</v>
      </c>
      <c r="L68" s="71">
        <f>SUMIF('Budgeting Worksheet'!P296:P299,$B$4,'Budgeting Worksheet'!R296:R299)</f>
        <v>0</v>
      </c>
      <c r="P68" s="71">
        <f>SUMIF('Budgeting Worksheet'!T296:T299,$B$4,'Budgeting Worksheet'!V296:V299)</f>
        <v>0</v>
      </c>
      <c r="T68" s="71">
        <f>SUMIF('Budgeting Worksheet'!X296:X299,$B$4,'Budgeting Worksheet'!Z296:Z299)</f>
        <v>0</v>
      </c>
      <c r="X68" s="71">
        <f>SUMIF('Budgeting Worksheet'!AB296:AB299,$B$4,'Budgeting Worksheet'!AD296:AD299)</f>
        <v>0</v>
      </c>
      <c r="AB68" s="71">
        <f>SUMIF('Budgeting Worksheet'!AF296:AF299,$B$4,'Budgeting Worksheet'!AH296:AH299)</f>
        <v>0</v>
      </c>
      <c r="AF68" s="71">
        <f>SUMIF('Budgeting Worksheet'!AJ296:AJ299,$B$4,'Budgeting Worksheet'!AL296:AL299)</f>
        <v>0</v>
      </c>
      <c r="AJ68" s="71">
        <f>SUMIF('Budgeting Worksheet'!AN296:AN299,$B$4,'Budgeting Worksheet'!AP296:AP299)</f>
        <v>0</v>
      </c>
      <c r="AN68" s="71">
        <f>SUMIF('Budgeting Worksheet'!AR296:AR299,$B$4,'Budgeting Worksheet'!AT296:AT299)</f>
        <v>0</v>
      </c>
      <c r="AR68" s="71">
        <f>SUMIF('Budgeting Worksheet'!AV296:AV299,$B$4,'Budgeting Worksheet'!AX296:AX299)</f>
        <v>0</v>
      </c>
      <c r="AV68" s="71">
        <f>SUMIF('Budgeting Worksheet'!AZ296:AZ299,$B$4,'Budgeting Worksheet'!BB296:BB299)</f>
        <v>0</v>
      </c>
      <c r="AX68" s="71">
        <f t="shared" ref="AX68" si="5">SUM(D68:AV68)</f>
        <v>0</v>
      </c>
      <c r="AZ68" s="78">
        <f ca="1">SUMIF('Budgeting Worksheet'!H296:H299,$B$4,'Budgeting Worksheet'!BJ295)</f>
        <v>0</v>
      </c>
      <c r="BB68" s="86">
        <v>123.69</v>
      </c>
      <c r="BC68" s="5"/>
    </row>
    <row r="69" spans="1:55" x14ac:dyDescent="0.2">
      <c r="A69" s="2">
        <v>51075</v>
      </c>
      <c r="B69" s="409"/>
      <c r="C69" s="196" t="s">
        <v>300</v>
      </c>
      <c r="D69" s="71">
        <f>SUMIF('Budgeting Worksheet'!H297:H300,$B$4,'Budgeting Worksheet'!J297:J300)</f>
        <v>0</v>
      </c>
      <c r="E69" s="409"/>
      <c r="F69" s="409"/>
      <c r="G69" s="409"/>
      <c r="H69" s="71">
        <f>SUMIF('Budgeting Worksheet'!L297:L300,$B$4,'Budgeting Worksheet'!N297:N300)</f>
        <v>0</v>
      </c>
      <c r="I69" s="409"/>
      <c r="J69" s="409"/>
      <c r="K69" s="409"/>
      <c r="L69" s="71">
        <f>SUMIF('Budgeting Worksheet'!P297:P300,$B$4,'Budgeting Worksheet'!R297:R300)</f>
        <v>0</v>
      </c>
      <c r="M69" s="409"/>
      <c r="N69" s="409"/>
      <c r="O69" s="409"/>
      <c r="P69" s="71">
        <f>SUMIF('Budgeting Worksheet'!T297:T300,$B$4,'Budgeting Worksheet'!V297:V300)</f>
        <v>0</v>
      </c>
      <c r="Q69" s="409"/>
      <c r="R69" s="409"/>
      <c r="S69" s="409"/>
      <c r="T69" s="71">
        <f>SUMIF('Budgeting Worksheet'!X297:X300,$B$4,'Budgeting Worksheet'!Z297:Z300)</f>
        <v>0</v>
      </c>
      <c r="U69" s="409"/>
      <c r="V69" s="409"/>
      <c r="W69" s="409"/>
      <c r="X69" s="71">
        <f>SUMIF('Budgeting Worksheet'!AB297:AB300,$B$4,'Budgeting Worksheet'!AD297:AD300)</f>
        <v>0</v>
      </c>
      <c r="Y69" s="409"/>
      <c r="Z69" s="409"/>
      <c r="AA69" s="409"/>
      <c r="AB69" s="71">
        <f>SUMIF('Budgeting Worksheet'!AF297:AF300,$B$4,'Budgeting Worksheet'!AH297:AH300)</f>
        <v>0</v>
      </c>
      <c r="AC69" s="409"/>
      <c r="AD69" s="409"/>
      <c r="AE69" s="409"/>
      <c r="AF69" s="71">
        <f>SUMIF('Budgeting Worksheet'!AJ297:AJ300,$B$4,'Budgeting Worksheet'!AL297:AL300)</f>
        <v>0</v>
      </c>
      <c r="AG69" s="409"/>
      <c r="AH69" s="409"/>
      <c r="AI69" s="409"/>
      <c r="AJ69" s="71">
        <f>SUMIF('Budgeting Worksheet'!AN297:AN300,$B$4,'Budgeting Worksheet'!AP297:AP300)</f>
        <v>0</v>
      </c>
      <c r="AK69" s="409"/>
      <c r="AL69" s="409"/>
      <c r="AM69" s="409"/>
      <c r="AN69" s="71">
        <f>SUMIF('Budgeting Worksheet'!AR297:AR300,$B$4,'Budgeting Worksheet'!AT297:AT300)</f>
        <v>0</v>
      </c>
      <c r="AO69" s="409"/>
      <c r="AP69" s="409"/>
      <c r="AQ69" s="409"/>
      <c r="AR69" s="71">
        <f>SUMIF('Budgeting Worksheet'!AV297:AV300,$B$4,'Budgeting Worksheet'!AX297:AX300)</f>
        <v>0</v>
      </c>
      <c r="AS69" s="409"/>
      <c r="AT69" s="409"/>
      <c r="AU69" s="409"/>
      <c r="AV69" s="71">
        <f>SUMIF('Budgeting Worksheet'!AZ297:AZ300,$B$4,'Budgeting Worksheet'!BB297:BB300)</f>
        <v>0</v>
      </c>
      <c r="AW69" s="409"/>
      <c r="AX69" s="71">
        <f t="shared" si="4"/>
        <v>0</v>
      </c>
      <c r="AY69" s="409"/>
      <c r="AZ69" s="78">
        <f ca="1">SUMIF('Budgeting Worksheet'!H297:H300,$B$4,'Budgeting Worksheet'!BJ301)</f>
        <v>0</v>
      </c>
      <c r="BA69" s="409"/>
      <c r="BB69" s="86">
        <v>23566</v>
      </c>
      <c r="BC69" s="5"/>
    </row>
    <row r="70" spans="1:55" x14ac:dyDescent="0.2">
      <c r="A70" s="2">
        <v>51080</v>
      </c>
      <c r="B70" s="409"/>
      <c r="C70" s="196" t="s">
        <v>301</v>
      </c>
      <c r="D70" s="71">
        <f>SUMIF('Budgeting Worksheet'!H303:H306,$B$4,'Budgeting Worksheet'!J303:J306)</f>
        <v>0</v>
      </c>
      <c r="E70" s="409"/>
      <c r="F70" s="409"/>
      <c r="G70" s="409"/>
      <c r="H70" s="71">
        <f>SUMIF('Budgeting Worksheet'!L303:L306,$B$4,'Budgeting Worksheet'!N303:N306)</f>
        <v>0</v>
      </c>
      <c r="I70" s="409"/>
      <c r="J70" s="409"/>
      <c r="K70" s="409"/>
      <c r="L70" s="71">
        <f>SUMIF('Budgeting Worksheet'!P303:P306,$B$4,'Budgeting Worksheet'!R303:R306)</f>
        <v>0</v>
      </c>
      <c r="M70" s="409"/>
      <c r="N70" s="409"/>
      <c r="O70" s="409"/>
      <c r="P70" s="71">
        <f>SUMIF('Budgeting Worksheet'!T303:T306,$B$4,'Budgeting Worksheet'!V303:V306)</f>
        <v>0</v>
      </c>
      <c r="Q70" s="409"/>
      <c r="R70" s="409"/>
      <c r="S70" s="409"/>
      <c r="T70" s="71">
        <f>SUMIF('Budgeting Worksheet'!X303:X306,$B$4,'Budgeting Worksheet'!Z303:Z306)</f>
        <v>0</v>
      </c>
      <c r="U70" s="409"/>
      <c r="V70" s="409"/>
      <c r="W70" s="409"/>
      <c r="X70" s="71">
        <f>SUMIF('Budgeting Worksheet'!AB303:AB306,$B$4,'Budgeting Worksheet'!AD303:AD306)</f>
        <v>0</v>
      </c>
      <c r="Y70" s="409"/>
      <c r="Z70" s="409"/>
      <c r="AA70" s="409"/>
      <c r="AB70" s="71">
        <f>SUMIF('Budgeting Worksheet'!AF303:AF306,$B$4,'Budgeting Worksheet'!AH303:AH306)</f>
        <v>0</v>
      </c>
      <c r="AC70" s="409"/>
      <c r="AD70" s="409"/>
      <c r="AE70" s="409"/>
      <c r="AF70" s="71">
        <f>SUMIF('Budgeting Worksheet'!AJ303:AJ306,$B$4,'Budgeting Worksheet'!AL303:AL306)</f>
        <v>0</v>
      </c>
      <c r="AG70" s="409"/>
      <c r="AH70" s="409"/>
      <c r="AI70" s="409"/>
      <c r="AJ70" s="71">
        <f>SUMIF('Budgeting Worksheet'!AN303:AN306,$B$4,'Budgeting Worksheet'!AP303:AP306)</f>
        <v>0</v>
      </c>
      <c r="AK70" s="409"/>
      <c r="AL70" s="409"/>
      <c r="AM70" s="409"/>
      <c r="AN70" s="71">
        <f>SUMIF('Budgeting Worksheet'!AR303:AR306,$B$4,'Budgeting Worksheet'!AT303:AT306)</f>
        <v>0</v>
      </c>
      <c r="AO70" s="409"/>
      <c r="AP70" s="409"/>
      <c r="AQ70" s="409"/>
      <c r="AR70" s="71">
        <f>SUMIF('Budgeting Worksheet'!AV303:AV306,$B$4,'Budgeting Worksheet'!AX303:AX306)</f>
        <v>0</v>
      </c>
      <c r="AS70" s="409"/>
      <c r="AT70" s="409"/>
      <c r="AU70" s="409"/>
      <c r="AV70" s="71">
        <f>SUMIF('Budgeting Worksheet'!AZ303:AZ306,$B$4,'Budgeting Worksheet'!BB303:BB306)</f>
        <v>0</v>
      </c>
      <c r="AW70" s="409"/>
      <c r="AX70" s="71">
        <f t="shared" si="4"/>
        <v>0</v>
      </c>
      <c r="AY70" s="409"/>
      <c r="AZ70" s="78">
        <f ca="1">SUMIF('Budgeting Worksheet'!H303:H306,$B$4,'Budgeting Worksheet'!BJ307)</f>
        <v>0</v>
      </c>
      <c r="BA70" s="409"/>
      <c r="BB70" s="86">
        <v>0</v>
      </c>
      <c r="BC70" s="5"/>
    </row>
    <row r="71" spans="1:55" x14ac:dyDescent="0.2">
      <c r="A71" s="2">
        <v>51085</v>
      </c>
      <c r="B71" s="409"/>
      <c r="C71" s="196" t="s">
        <v>302</v>
      </c>
      <c r="D71" s="504">
        <f>SUMIF('Budgeting Worksheet'!H309:H312,$B$4,'Budgeting Worksheet'!J309:J312)</f>
        <v>0</v>
      </c>
      <c r="E71" s="409"/>
      <c r="F71" s="409"/>
      <c r="G71" s="409"/>
      <c r="H71" s="504">
        <f>SUMIF('Budgeting Worksheet'!L309:L312,$B$4,'Budgeting Worksheet'!N309:N312)</f>
        <v>0</v>
      </c>
      <c r="I71" s="409"/>
      <c r="J71" s="409"/>
      <c r="K71" s="409"/>
      <c r="L71" s="504">
        <f>SUMIF('Budgeting Worksheet'!P309:P312,$B$4,'Budgeting Worksheet'!R309:R312)</f>
        <v>0</v>
      </c>
      <c r="M71" s="409"/>
      <c r="N71" s="409"/>
      <c r="O71" s="409"/>
      <c r="P71" s="504">
        <f>SUMIF('Budgeting Worksheet'!T309:T312,$B$4,'Budgeting Worksheet'!V309:V312)</f>
        <v>0</v>
      </c>
      <c r="Q71" s="409"/>
      <c r="R71" s="409"/>
      <c r="S71" s="409"/>
      <c r="T71" s="504">
        <f>SUMIF('Budgeting Worksheet'!X309:X312,$B$4,'Budgeting Worksheet'!Z309:Z312)</f>
        <v>0</v>
      </c>
      <c r="U71" s="409"/>
      <c r="V71" s="409"/>
      <c r="W71" s="409"/>
      <c r="X71" s="504">
        <f>SUMIF('Budgeting Worksheet'!AB309:AB312,$B$4,'Budgeting Worksheet'!AD309:AD312)</f>
        <v>0</v>
      </c>
      <c r="Y71" s="409"/>
      <c r="Z71" s="409"/>
      <c r="AA71" s="409"/>
      <c r="AB71" s="504">
        <f>SUMIF('Budgeting Worksheet'!AF309:AF312,$B$4,'Budgeting Worksheet'!AH309:AH312)</f>
        <v>0</v>
      </c>
      <c r="AC71" s="409"/>
      <c r="AD71" s="409"/>
      <c r="AE71" s="409"/>
      <c r="AF71" s="504">
        <f>SUMIF('Budgeting Worksheet'!AJ309:AJ312,$B$4,'Budgeting Worksheet'!AL309:AL312)</f>
        <v>0</v>
      </c>
      <c r="AG71" s="409"/>
      <c r="AH71" s="409"/>
      <c r="AI71" s="409"/>
      <c r="AJ71" s="504">
        <f>SUMIF('Budgeting Worksheet'!AN309:AN312,$B$4,'Budgeting Worksheet'!AP309:AP312)</f>
        <v>0</v>
      </c>
      <c r="AK71" s="409"/>
      <c r="AL71" s="409"/>
      <c r="AM71" s="409"/>
      <c r="AN71" s="504">
        <f>SUMIF('Budgeting Worksheet'!AR309:AR312,$B$4,'Budgeting Worksheet'!AT309:AT312)</f>
        <v>0</v>
      </c>
      <c r="AO71" s="409"/>
      <c r="AP71" s="409"/>
      <c r="AQ71" s="409"/>
      <c r="AR71" s="504">
        <f>SUMIF('Budgeting Worksheet'!AV309:AV312,$B$4,'Budgeting Worksheet'!AX309:AX312)</f>
        <v>0</v>
      </c>
      <c r="AS71" s="409"/>
      <c r="AT71" s="409"/>
      <c r="AU71" s="409"/>
      <c r="AV71" s="504">
        <f>SUMIF('Budgeting Worksheet'!AZ309:AZ312,$B$4,'Budgeting Worksheet'!BB309:BB312)</f>
        <v>0</v>
      </c>
      <c r="AW71" s="409"/>
      <c r="AX71" s="71">
        <f t="shared" si="4"/>
        <v>0</v>
      </c>
      <c r="AY71" s="409"/>
      <c r="AZ71" s="78">
        <f ca="1">SUMIF('Budgeting Worksheet'!H309:H312,$B$4,'Budgeting Worksheet'!BJ313)</f>
        <v>0</v>
      </c>
      <c r="BA71" s="409"/>
      <c r="BB71" s="780">
        <v>165.25</v>
      </c>
      <c r="BC71" s="5"/>
    </row>
    <row r="72" spans="1:55" x14ac:dyDescent="0.2">
      <c r="A72" s="4"/>
      <c r="B72" s="395" t="s">
        <v>303</v>
      </c>
      <c r="C72" s="196"/>
      <c r="D72" s="644">
        <f>SUM(D59:D71)</f>
        <v>14142.29</v>
      </c>
      <c r="E72" s="409"/>
      <c r="F72" s="409"/>
      <c r="G72" s="409"/>
      <c r="H72" s="644">
        <f>SUM(H59:H71)</f>
        <v>1277.29</v>
      </c>
      <c r="I72" s="409"/>
      <c r="J72" s="409"/>
      <c r="K72" s="409"/>
      <c r="L72" s="644">
        <f>SUM(L59:L71)</f>
        <v>1277.29</v>
      </c>
      <c r="M72" s="409"/>
      <c r="N72" s="409"/>
      <c r="O72" s="409"/>
      <c r="P72" s="644">
        <f>SUM(P59:P71)</f>
        <v>1277.29</v>
      </c>
      <c r="Q72" s="409"/>
      <c r="R72" s="409"/>
      <c r="S72" s="409"/>
      <c r="T72" s="644">
        <f>SUM(T59:T71)</f>
        <v>1277.29</v>
      </c>
      <c r="U72" s="409"/>
      <c r="V72" s="409"/>
      <c r="W72" s="409"/>
      <c r="X72" s="644">
        <f>SUM(X59:X71)</f>
        <v>277.28999999999996</v>
      </c>
      <c r="Y72" s="409"/>
      <c r="Z72" s="409"/>
      <c r="AA72" s="409"/>
      <c r="AB72" s="644">
        <f>SUM(AB59:AB71)</f>
        <v>277.28999999999996</v>
      </c>
      <c r="AC72" s="409"/>
      <c r="AD72" s="409"/>
      <c r="AE72" s="409"/>
      <c r="AF72" s="644">
        <f>SUM(AF59:AF71)</f>
        <v>277.28999999999996</v>
      </c>
      <c r="AG72" s="409"/>
      <c r="AH72" s="409"/>
      <c r="AI72" s="409"/>
      <c r="AJ72" s="644">
        <f>SUM(AJ59:AJ71)</f>
        <v>277.28999999999996</v>
      </c>
      <c r="AK72" s="409"/>
      <c r="AL72" s="409"/>
      <c r="AM72" s="409"/>
      <c r="AN72" s="644">
        <f>SUM(AN59:AN71)</f>
        <v>277.28999999999996</v>
      </c>
      <c r="AO72" s="409"/>
      <c r="AP72" s="409"/>
      <c r="AQ72" s="409"/>
      <c r="AR72" s="644">
        <f>SUM(AR59:AR71)</f>
        <v>1277.29</v>
      </c>
      <c r="AS72" s="409"/>
      <c r="AT72" s="409"/>
      <c r="AU72" s="409"/>
      <c r="AV72" s="644">
        <f>SUM(AV59:AV71)</f>
        <v>1277.29</v>
      </c>
      <c r="AW72" s="409"/>
      <c r="AX72" s="644">
        <f>SUM(D72:AV72)</f>
        <v>23192.48000000001</v>
      </c>
      <c r="AY72" s="409"/>
      <c r="AZ72" s="670">
        <f ca="1">SUM(AZ59:AZ71)</f>
        <v>17840.990000000002</v>
      </c>
      <c r="BA72" s="409"/>
      <c r="BB72" s="85">
        <f>SUM(BB57:BB71)</f>
        <v>59500.42</v>
      </c>
      <c r="BC72" s="5"/>
    </row>
    <row r="73" spans="1:55" s="409" customFormat="1" x14ac:dyDescent="0.2">
      <c r="A73" s="4"/>
      <c r="B73" s="395"/>
      <c r="C73" s="196"/>
      <c r="D73" s="71"/>
      <c r="H73" s="71"/>
      <c r="L73" s="71"/>
      <c r="P73" s="71"/>
      <c r="T73" s="71"/>
      <c r="X73" s="71"/>
      <c r="AB73" s="71"/>
      <c r="AF73" s="71"/>
      <c r="AJ73" s="71"/>
      <c r="AN73" s="71"/>
      <c r="AR73" s="71"/>
      <c r="AV73" s="71"/>
      <c r="AX73" s="71"/>
      <c r="AZ73" s="78"/>
      <c r="BB73" s="86"/>
      <c r="BC73" s="5"/>
    </row>
    <row r="74" spans="1:55" x14ac:dyDescent="0.2">
      <c r="A74" s="4">
        <v>52000</v>
      </c>
      <c r="B74" s="395" t="s">
        <v>304</v>
      </c>
      <c r="C74" s="409"/>
      <c r="D74" s="71"/>
      <c r="E74" s="409"/>
      <c r="F74" s="409"/>
      <c r="G74" s="409"/>
      <c r="H74" s="71"/>
      <c r="I74" s="409"/>
      <c r="J74" s="409"/>
      <c r="K74" s="409"/>
      <c r="L74" s="71"/>
      <c r="M74" s="409"/>
      <c r="N74" s="409"/>
      <c r="O74" s="409"/>
      <c r="P74" s="71"/>
      <c r="Q74" s="409"/>
      <c r="R74" s="409"/>
      <c r="S74" s="409"/>
      <c r="T74" s="71"/>
      <c r="U74" s="409"/>
      <c r="V74" s="409"/>
      <c r="W74" s="409"/>
      <c r="X74" s="71"/>
      <c r="Y74" s="409"/>
      <c r="Z74" s="409"/>
      <c r="AA74" s="409"/>
      <c r="AB74" s="71"/>
      <c r="AC74" s="409"/>
      <c r="AD74" s="409"/>
      <c r="AE74" s="409"/>
      <c r="AF74" s="71"/>
      <c r="AG74" s="409"/>
      <c r="AH74" s="409"/>
      <c r="AI74" s="409"/>
      <c r="AJ74" s="71"/>
      <c r="AK74" s="409"/>
      <c r="AL74" s="409"/>
      <c r="AM74" s="409"/>
      <c r="AN74" s="71"/>
      <c r="AO74" s="409"/>
      <c r="AP74" s="409"/>
      <c r="AQ74" s="409"/>
      <c r="AR74" s="71"/>
      <c r="AS74" s="409"/>
      <c r="AT74" s="409"/>
      <c r="AU74" s="409"/>
      <c r="AV74" s="71"/>
      <c r="AW74" s="409"/>
      <c r="AX74" s="71"/>
      <c r="AY74" s="409"/>
      <c r="AZ74" s="78"/>
      <c r="BA74" s="409"/>
      <c r="BB74" s="86"/>
      <c r="BC74" s="5"/>
    </row>
    <row r="75" spans="1:55" x14ac:dyDescent="0.2">
      <c r="A75" s="2">
        <v>52010</v>
      </c>
      <c r="B75" s="409"/>
      <c r="C75" s="196" t="s">
        <v>305</v>
      </c>
      <c r="D75" s="71">
        <f>SUMIF('Budgeting Worksheet'!H319:H322,$B$4,'Budgeting Worksheet'!J319:J322)</f>
        <v>203.33333333333334</v>
      </c>
      <c r="E75" s="409"/>
      <c r="F75" s="409"/>
      <c r="G75" s="409"/>
      <c r="H75" s="71">
        <f>SUMIF('Budgeting Worksheet'!L319:L322,$B$4,'Budgeting Worksheet'!N319:N322)</f>
        <v>203.33333333333334</v>
      </c>
      <c r="I75" s="409"/>
      <c r="J75" s="409"/>
      <c r="K75" s="409"/>
      <c r="L75" s="71">
        <f>SUMIF('Budgeting Worksheet'!P319:P322,$B$4,'Budgeting Worksheet'!R319:R322)</f>
        <v>203.33333333333334</v>
      </c>
      <c r="M75" s="409"/>
      <c r="N75" s="409"/>
      <c r="O75" s="409"/>
      <c r="P75" s="71">
        <f>SUMIF('Budgeting Worksheet'!T319:T322,$B$4,'Budgeting Worksheet'!V319:V322)</f>
        <v>203.33333333333334</v>
      </c>
      <c r="Q75" s="409"/>
      <c r="R75" s="409"/>
      <c r="S75" s="409"/>
      <c r="T75" s="71">
        <f>SUMIF('Budgeting Worksheet'!X319:X322,$B$4,'Budgeting Worksheet'!Z319:Z322)</f>
        <v>203.33333333333334</v>
      </c>
      <c r="U75" s="409"/>
      <c r="V75" s="409"/>
      <c r="W75" s="409"/>
      <c r="X75" s="71">
        <f>SUMIF('Budgeting Worksheet'!AB319:AB322,$B$4,'Budgeting Worksheet'!AD319:AD322)</f>
        <v>203.33333333333334</v>
      </c>
      <c r="Y75" s="409"/>
      <c r="Z75" s="409"/>
      <c r="AA75" s="409"/>
      <c r="AB75" s="71">
        <f>SUMIF('Budgeting Worksheet'!AF319:AF322,$B$4,'Budgeting Worksheet'!AH319:AH322)</f>
        <v>203.33333333333334</v>
      </c>
      <c r="AC75" s="409"/>
      <c r="AD75" s="409"/>
      <c r="AE75" s="409"/>
      <c r="AF75" s="71">
        <f>SUMIF('Budgeting Worksheet'!AJ319:AJ322,$B$4,'Budgeting Worksheet'!AL319:AL322)</f>
        <v>203.33333333333334</v>
      </c>
      <c r="AG75" s="409"/>
      <c r="AH75" s="409"/>
      <c r="AI75" s="409"/>
      <c r="AJ75" s="71">
        <f>SUMIF('Budgeting Worksheet'!AN319:AN322,$B$4,'Budgeting Worksheet'!AP319:AP322)</f>
        <v>203.33333333333334</v>
      </c>
      <c r="AK75" s="409"/>
      <c r="AL75" s="409"/>
      <c r="AM75" s="409"/>
      <c r="AN75" s="71">
        <f>SUMIF('Budgeting Worksheet'!AR319:AR322,$B$4,'Budgeting Worksheet'!AT319:AT322)</f>
        <v>203.33333333333334</v>
      </c>
      <c r="AO75" s="409"/>
      <c r="AP75" s="409"/>
      <c r="AQ75" s="409"/>
      <c r="AR75" s="71">
        <f>SUMIF('Budgeting Worksheet'!AV319:AV322,$B$4,'Budgeting Worksheet'!AX319:AX322)</f>
        <v>203.33333333333334</v>
      </c>
      <c r="AS75" s="409"/>
      <c r="AT75" s="409"/>
      <c r="AU75" s="409"/>
      <c r="AV75" s="71">
        <f>SUMIF('Budgeting Worksheet'!AZ319:AZ322,$B$4,'Budgeting Worksheet'!BB319:BB322)</f>
        <v>203.33333333333334</v>
      </c>
      <c r="AW75" s="409"/>
      <c r="AX75" s="71">
        <f t="shared" ref="AX75:AX77" si="6">SUM(D75:AV75)</f>
        <v>2440</v>
      </c>
      <c r="AY75" s="409"/>
      <c r="AZ75" s="78">
        <f ca="1">SUMIF('Budgeting Worksheet'!H319:H322,$B$4,'Budgeting Worksheet'!BJ323)</f>
        <v>2634.72</v>
      </c>
      <c r="BA75" s="409"/>
      <c r="BB75" s="86">
        <v>3050.41</v>
      </c>
      <c r="BC75" s="5"/>
    </row>
    <row r="76" spans="1:55" x14ac:dyDescent="0.2">
      <c r="A76" s="2">
        <v>52020</v>
      </c>
      <c r="B76" s="409"/>
      <c r="C76" s="196" t="s">
        <v>306</v>
      </c>
      <c r="D76" s="71">
        <f>SUMIF('Budgeting Worksheet'!H325:H328,$B$4,'Budgeting Worksheet'!J325:J328)</f>
        <v>0</v>
      </c>
      <c r="E76" s="409"/>
      <c r="F76" s="409"/>
      <c r="G76" s="409"/>
      <c r="H76" s="71">
        <f>SUMIF('Budgeting Worksheet'!L325:L328,$B$4,'Budgeting Worksheet'!N325:N328)</f>
        <v>0</v>
      </c>
      <c r="I76" s="409"/>
      <c r="J76" s="409"/>
      <c r="K76" s="409"/>
      <c r="L76" s="71">
        <f>SUMIF('Budgeting Worksheet'!P325:P328,$B$4,'Budgeting Worksheet'!R325:R328)</f>
        <v>0</v>
      </c>
      <c r="M76" s="409"/>
      <c r="N76" s="409"/>
      <c r="O76" s="409"/>
      <c r="P76" s="71">
        <f>SUMIF('Budgeting Worksheet'!T325:T328,$B$4,'Budgeting Worksheet'!V325:V328)</f>
        <v>0</v>
      </c>
      <c r="Q76" s="409"/>
      <c r="R76" s="409"/>
      <c r="S76" s="409"/>
      <c r="T76" s="71">
        <f>SUMIF('Budgeting Worksheet'!X325:X328,$B$4,'Budgeting Worksheet'!Z325:Z328)</f>
        <v>0</v>
      </c>
      <c r="U76" s="409"/>
      <c r="V76" s="409"/>
      <c r="W76" s="409"/>
      <c r="X76" s="71">
        <f>SUMIF('Budgeting Worksheet'!AB325:AB328,$B$4,'Budgeting Worksheet'!AD325:AD328)</f>
        <v>0</v>
      </c>
      <c r="Y76" s="409"/>
      <c r="Z76" s="409"/>
      <c r="AA76" s="409"/>
      <c r="AB76" s="71">
        <f>SUMIF('Budgeting Worksheet'!AF325:AF328,$B$4,'Budgeting Worksheet'!AH325:AH328)</f>
        <v>0</v>
      </c>
      <c r="AC76" s="409"/>
      <c r="AD76" s="409"/>
      <c r="AE76" s="409"/>
      <c r="AF76" s="71">
        <f>SUMIF('Budgeting Worksheet'!AJ325:AJ328,$B$4,'Budgeting Worksheet'!AL325:AL328)</f>
        <v>0</v>
      </c>
      <c r="AG76" s="409"/>
      <c r="AH76" s="409"/>
      <c r="AI76" s="409"/>
      <c r="AJ76" s="71">
        <f>SUMIF('Budgeting Worksheet'!AN325:AN328,$B$4,'Budgeting Worksheet'!AP325:AP328)</f>
        <v>0</v>
      </c>
      <c r="AK76" s="409"/>
      <c r="AL76" s="409"/>
      <c r="AM76" s="409"/>
      <c r="AN76" s="71">
        <f>SUMIF('Budgeting Worksheet'!AR325:AR328,$B$4,'Budgeting Worksheet'!AT325:AT328)</f>
        <v>0</v>
      </c>
      <c r="AO76" s="409"/>
      <c r="AP76" s="409"/>
      <c r="AQ76" s="409"/>
      <c r="AR76" s="71">
        <f>SUMIF('Budgeting Worksheet'!AV325:AV328,$B$4,'Budgeting Worksheet'!AX325:AX328)</f>
        <v>0</v>
      </c>
      <c r="AS76" s="409"/>
      <c r="AT76" s="409"/>
      <c r="AU76" s="409"/>
      <c r="AV76" s="71">
        <f>SUMIF('Budgeting Worksheet'!AZ325:AZ328,$B$4,'Budgeting Worksheet'!BB325:BB328)</f>
        <v>0</v>
      </c>
      <c r="AW76" s="409"/>
      <c r="AX76" s="71">
        <f t="shared" si="6"/>
        <v>0</v>
      </c>
      <c r="AY76" s="409"/>
      <c r="AZ76" s="78">
        <f ca="1">SUMIF('Budgeting Worksheet'!H325:H328,$B$4,'Budgeting Worksheet'!BJ329)</f>
        <v>0</v>
      </c>
      <c r="BA76" s="409"/>
      <c r="BB76" s="86">
        <v>0</v>
      </c>
      <c r="BC76" s="5"/>
    </row>
    <row r="77" spans="1:55" x14ac:dyDescent="0.2">
      <c r="A77" s="2">
        <v>52030</v>
      </c>
      <c r="B77" s="409"/>
      <c r="C77" s="196" t="s">
        <v>307</v>
      </c>
      <c r="D77" s="71">
        <f>SUMIF('Budgeting Worksheet'!H331:H334,$B$4,'Budgeting Worksheet'!J331:J334)</f>
        <v>0</v>
      </c>
      <c r="E77" s="409"/>
      <c r="F77" s="409"/>
      <c r="G77" s="409"/>
      <c r="H77" s="71">
        <f>SUMIF('Budgeting Worksheet'!L331:L334,$B$4,'Budgeting Worksheet'!N331:N334)</f>
        <v>0</v>
      </c>
      <c r="I77" s="409"/>
      <c r="J77" s="409"/>
      <c r="K77" s="409"/>
      <c r="L77" s="71">
        <f>SUMIF('Budgeting Worksheet'!P331:P334,$B$4,'Budgeting Worksheet'!R331:R334)</f>
        <v>0</v>
      </c>
      <c r="M77" s="409"/>
      <c r="N77" s="409"/>
      <c r="O77" s="409"/>
      <c r="P77" s="71">
        <f>SUMIF('Budgeting Worksheet'!T331:T334,$B$4,'Budgeting Worksheet'!V331:V334)</f>
        <v>0</v>
      </c>
      <c r="Q77" s="409"/>
      <c r="R77" s="409"/>
      <c r="S77" s="409"/>
      <c r="T77" s="71">
        <f>SUMIF('Budgeting Worksheet'!X331:X334,$B$4,'Budgeting Worksheet'!Z331:Z334)</f>
        <v>0</v>
      </c>
      <c r="U77" s="409"/>
      <c r="V77" s="409"/>
      <c r="W77" s="409"/>
      <c r="X77" s="71">
        <f>SUMIF('Budgeting Worksheet'!AB331:AB334,$B$4,'Budgeting Worksheet'!AD331:AD334)</f>
        <v>0</v>
      </c>
      <c r="Y77" s="409"/>
      <c r="Z77" s="409"/>
      <c r="AA77" s="409"/>
      <c r="AB77" s="71">
        <f>SUMIF('Budgeting Worksheet'!AF331:AF334,$B$4,'Budgeting Worksheet'!AH331:AH334)</f>
        <v>0</v>
      </c>
      <c r="AC77" s="409"/>
      <c r="AD77" s="409"/>
      <c r="AE77" s="409"/>
      <c r="AF77" s="71">
        <f>SUMIF('Budgeting Worksheet'!AJ331:AJ334,$B$4,'Budgeting Worksheet'!AL331:AL334)</f>
        <v>0</v>
      </c>
      <c r="AG77" s="409"/>
      <c r="AH77" s="409"/>
      <c r="AI77" s="409"/>
      <c r="AJ77" s="71">
        <f>SUMIF('Budgeting Worksheet'!AN331:AN334,$B$4,'Budgeting Worksheet'!AP331:AP334)</f>
        <v>0</v>
      </c>
      <c r="AK77" s="409"/>
      <c r="AL77" s="409"/>
      <c r="AM77" s="409"/>
      <c r="AN77" s="71">
        <f>SUMIF('Budgeting Worksheet'!AR331:AR334,$B$4,'Budgeting Worksheet'!AT331:AT334)</f>
        <v>0</v>
      </c>
      <c r="AO77" s="409"/>
      <c r="AP77" s="409"/>
      <c r="AQ77" s="409"/>
      <c r="AR77" s="71">
        <f>SUMIF('Budgeting Worksheet'!AV331:AV334,$B$4,'Budgeting Worksheet'!AX331:AX334)</f>
        <v>0</v>
      </c>
      <c r="AS77" s="409"/>
      <c r="AT77" s="409"/>
      <c r="AU77" s="409"/>
      <c r="AV77" s="71">
        <f>SUMIF('Budgeting Worksheet'!AZ331:AZ334,$B$4,'Budgeting Worksheet'!BB331:BB334)</f>
        <v>0</v>
      </c>
      <c r="AW77" s="409"/>
      <c r="AX77" s="71">
        <f t="shared" si="6"/>
        <v>0</v>
      </c>
      <c r="AY77" s="409"/>
      <c r="AZ77" s="78">
        <f ca="1">SUMIF('Budgeting Worksheet'!H331:H334,$B$4,'Budgeting Worksheet'!BJ335)</f>
        <v>0</v>
      </c>
      <c r="BA77" s="409"/>
      <c r="BB77" s="780">
        <v>0</v>
      </c>
      <c r="BC77" s="5"/>
    </row>
    <row r="78" spans="1:55" x14ac:dyDescent="0.2">
      <c r="B78" s="395" t="s">
        <v>308</v>
      </c>
      <c r="C78" s="409"/>
      <c r="D78" s="644">
        <f>SUM(D75:D77)</f>
        <v>203.33333333333334</v>
      </c>
      <c r="E78" s="409"/>
      <c r="F78" s="409"/>
      <c r="G78" s="409"/>
      <c r="H78" s="644">
        <f>SUM(H75:H77)</f>
        <v>203.33333333333334</v>
      </c>
      <c r="I78" s="409"/>
      <c r="J78" s="409"/>
      <c r="K78" s="409"/>
      <c r="L78" s="644">
        <f>SUM(L75:L77)</f>
        <v>203.33333333333334</v>
      </c>
      <c r="M78" s="409"/>
      <c r="N78" s="409"/>
      <c r="O78" s="409"/>
      <c r="P78" s="644">
        <f>SUM(P75:P77)</f>
        <v>203.33333333333334</v>
      </c>
      <c r="Q78" s="409"/>
      <c r="R78" s="409"/>
      <c r="S78" s="409"/>
      <c r="T78" s="644">
        <f>SUM(T75:T77)</f>
        <v>203.33333333333334</v>
      </c>
      <c r="U78" s="409"/>
      <c r="V78" s="409"/>
      <c r="W78" s="409"/>
      <c r="X78" s="644">
        <f>SUM(X75:X77)</f>
        <v>203.33333333333334</v>
      </c>
      <c r="Y78" s="409"/>
      <c r="Z78" s="409"/>
      <c r="AA78" s="409"/>
      <c r="AB78" s="644">
        <f>SUM(AB75:AB77)</f>
        <v>203.33333333333334</v>
      </c>
      <c r="AC78" s="409"/>
      <c r="AD78" s="409"/>
      <c r="AE78" s="409"/>
      <c r="AF78" s="644">
        <f>SUM(AF75:AF77)</f>
        <v>203.33333333333334</v>
      </c>
      <c r="AG78" s="409"/>
      <c r="AH78" s="409"/>
      <c r="AI78" s="409"/>
      <c r="AJ78" s="644">
        <f>SUM(AJ75:AJ77)</f>
        <v>203.33333333333334</v>
      </c>
      <c r="AK78" s="409"/>
      <c r="AL78" s="409"/>
      <c r="AM78" s="409"/>
      <c r="AN78" s="644">
        <f>SUM(AN75:AN77)</f>
        <v>203.33333333333334</v>
      </c>
      <c r="AO78" s="409"/>
      <c r="AP78" s="409"/>
      <c r="AQ78" s="409"/>
      <c r="AR78" s="644">
        <f>SUM(AR75:AR77)</f>
        <v>203.33333333333334</v>
      </c>
      <c r="AS78" s="409"/>
      <c r="AT78" s="409"/>
      <c r="AU78" s="409"/>
      <c r="AV78" s="644">
        <f>SUM(AV75:AV77)</f>
        <v>203.33333333333334</v>
      </c>
      <c r="AW78" s="409"/>
      <c r="AX78" s="644">
        <f>SUM(D78:AV78)</f>
        <v>2440</v>
      </c>
      <c r="AY78" s="409"/>
      <c r="AZ78" s="670">
        <f ca="1">SUM(AZ75:AZ77)</f>
        <v>2634.72</v>
      </c>
      <c r="BA78" s="409"/>
      <c r="BB78" s="85">
        <f>SUM(BB75:BB77)</f>
        <v>3050.41</v>
      </c>
      <c r="BC78" s="5"/>
    </row>
    <row r="79" spans="1:55" s="1" customFormat="1" x14ac:dyDescent="0.2">
      <c r="A79" s="2"/>
      <c r="B79" s="409"/>
      <c r="C79" s="409"/>
      <c r="D79" s="71"/>
      <c r="E79" s="395"/>
      <c r="F79" s="395"/>
      <c r="G79" s="395"/>
      <c r="H79" s="71"/>
      <c r="I79" s="395"/>
      <c r="J79" s="395"/>
      <c r="K79" s="395"/>
      <c r="L79" s="71"/>
      <c r="M79" s="395"/>
      <c r="N79" s="395"/>
      <c r="O79" s="395"/>
      <c r="P79" s="71"/>
      <c r="Q79" s="395"/>
      <c r="R79" s="395"/>
      <c r="S79" s="395"/>
      <c r="T79" s="71"/>
      <c r="U79" s="395"/>
      <c r="V79" s="395"/>
      <c r="W79" s="395"/>
      <c r="X79" s="71"/>
      <c r="Y79" s="395"/>
      <c r="Z79" s="395"/>
      <c r="AA79" s="395"/>
      <c r="AB79" s="71"/>
      <c r="AC79" s="395"/>
      <c r="AD79" s="395"/>
      <c r="AE79" s="395"/>
      <c r="AF79" s="71"/>
      <c r="AG79" s="395"/>
      <c r="AH79" s="395"/>
      <c r="AI79" s="395"/>
      <c r="AJ79" s="71"/>
      <c r="AK79" s="395"/>
      <c r="AL79" s="395"/>
      <c r="AM79" s="395"/>
      <c r="AN79" s="71"/>
      <c r="AO79" s="395"/>
      <c r="AP79" s="395"/>
      <c r="AQ79" s="395"/>
      <c r="AR79" s="71"/>
      <c r="AS79" s="395"/>
      <c r="AT79" s="395"/>
      <c r="AU79" s="395"/>
      <c r="AV79" s="71"/>
      <c r="AW79" s="395"/>
      <c r="AX79" s="71"/>
      <c r="AY79" s="395"/>
      <c r="AZ79" s="77"/>
      <c r="BA79" s="395"/>
      <c r="BB79" s="85"/>
      <c r="BC79" s="6"/>
    </row>
    <row r="80" spans="1:55" x14ac:dyDescent="0.2">
      <c r="A80" s="4">
        <v>52500</v>
      </c>
      <c r="B80" s="395" t="s">
        <v>309</v>
      </c>
      <c r="C80" s="409"/>
      <c r="D80" s="71"/>
      <c r="E80" s="409"/>
      <c r="F80" s="409"/>
      <c r="G80" s="409"/>
      <c r="H80" s="71"/>
      <c r="I80" s="409"/>
      <c r="J80" s="409"/>
      <c r="K80" s="409"/>
      <c r="L80" s="71"/>
      <c r="M80" s="409"/>
      <c r="N80" s="409"/>
      <c r="O80" s="409"/>
      <c r="P80" s="71"/>
      <c r="Q80" s="409"/>
      <c r="R80" s="409"/>
      <c r="S80" s="409"/>
      <c r="T80" s="71"/>
      <c r="U80" s="409"/>
      <c r="V80" s="409"/>
      <c r="W80" s="409"/>
      <c r="X80" s="71"/>
      <c r="Y80" s="409"/>
      <c r="Z80" s="409"/>
      <c r="AA80" s="409"/>
      <c r="AB80" s="71"/>
      <c r="AC80" s="409"/>
      <c r="AD80" s="409"/>
      <c r="AE80" s="409"/>
      <c r="AF80" s="71"/>
      <c r="AG80" s="409"/>
      <c r="AH80" s="409"/>
      <c r="AI80" s="409"/>
      <c r="AJ80" s="71"/>
      <c r="AK80" s="409"/>
      <c r="AL80" s="409"/>
      <c r="AM80" s="409"/>
      <c r="AN80" s="71"/>
      <c r="AO80" s="409"/>
      <c r="AP80" s="409"/>
      <c r="AQ80" s="409"/>
      <c r="AR80" s="71"/>
      <c r="AS80" s="409"/>
      <c r="AT80" s="409"/>
      <c r="AU80" s="409"/>
      <c r="AV80" s="71"/>
      <c r="AW80" s="409"/>
      <c r="AX80" s="71"/>
      <c r="AY80" s="409"/>
      <c r="AZ80" s="78"/>
      <c r="BA80" s="409"/>
      <c r="BB80" s="86"/>
      <c r="BC80" s="5"/>
    </row>
    <row r="81" spans="1:55" x14ac:dyDescent="0.2">
      <c r="A81" s="2">
        <v>52510</v>
      </c>
      <c r="B81" s="409"/>
      <c r="C81" s="196" t="s">
        <v>310</v>
      </c>
      <c r="D81" s="71">
        <f>SUMIF('Budgeting Worksheet'!H341:H344,$B$4,'Budgeting Worksheet'!J341:J344)</f>
        <v>16400</v>
      </c>
      <c r="E81" s="409"/>
      <c r="F81" s="409"/>
      <c r="G81" s="409"/>
      <c r="H81" s="71">
        <f>SUMIF('Budgeting Worksheet'!L341:L344,$B$4,'Budgeting Worksheet'!N341:N344)</f>
        <v>0</v>
      </c>
      <c r="I81" s="409"/>
      <c r="J81" s="409"/>
      <c r="K81" s="409"/>
      <c r="L81" s="71">
        <f>SUMIF('Budgeting Worksheet'!P341:P344,$B$4,'Budgeting Worksheet'!R341:R344)</f>
        <v>0</v>
      </c>
      <c r="M81" s="409"/>
      <c r="N81" s="409"/>
      <c r="O81" s="409"/>
      <c r="P81" s="71">
        <f>SUMIF('Budgeting Worksheet'!T341:T344,$B$4,'Budgeting Worksheet'!V341:V344)</f>
        <v>0</v>
      </c>
      <c r="Q81" s="409"/>
      <c r="R81" s="409"/>
      <c r="S81" s="409"/>
      <c r="T81" s="71">
        <f>SUMIF('Budgeting Worksheet'!X341:X344,$B$4,'Budgeting Worksheet'!Z341:Z344)</f>
        <v>0</v>
      </c>
      <c r="U81" s="409"/>
      <c r="V81" s="409"/>
      <c r="W81" s="409"/>
      <c r="X81" s="71">
        <f>SUMIF('Budgeting Worksheet'!AB341:AB344,$B$4,'Budgeting Worksheet'!AD341:AD344)</f>
        <v>0</v>
      </c>
      <c r="Y81" s="409"/>
      <c r="Z81" s="409"/>
      <c r="AA81" s="409"/>
      <c r="AB81" s="71">
        <f>SUMIF('Budgeting Worksheet'!AF341:AF344,$B$4,'Budgeting Worksheet'!AH341:AH344)</f>
        <v>0</v>
      </c>
      <c r="AC81" s="409"/>
      <c r="AD81" s="409"/>
      <c r="AE81" s="409"/>
      <c r="AF81" s="71">
        <f>SUMIF('Budgeting Worksheet'!AJ341:AJ344,$B$4,'Budgeting Worksheet'!AL341:AL344)</f>
        <v>0</v>
      </c>
      <c r="AG81" s="409"/>
      <c r="AH81" s="409"/>
      <c r="AI81" s="409"/>
      <c r="AJ81" s="71">
        <f>SUMIF('Budgeting Worksheet'!AN341:AN344,$B$4,'Budgeting Worksheet'!AP341:AP344)</f>
        <v>0</v>
      </c>
      <c r="AK81" s="409"/>
      <c r="AL81" s="409"/>
      <c r="AM81" s="409"/>
      <c r="AN81" s="71">
        <f>SUMIF('Budgeting Worksheet'!AR341:AR344,$B$4,'Budgeting Worksheet'!AT341:AT344)</f>
        <v>0</v>
      </c>
      <c r="AO81" s="409"/>
      <c r="AP81" s="409"/>
      <c r="AQ81" s="409"/>
      <c r="AR81" s="71">
        <f>SUMIF('Budgeting Worksheet'!AV341:AV344,$B$4,'Budgeting Worksheet'!AX341:AX344)</f>
        <v>0</v>
      </c>
      <c r="AS81" s="409"/>
      <c r="AT81" s="409"/>
      <c r="AU81" s="409"/>
      <c r="AV81" s="71">
        <f>SUMIF('Budgeting Worksheet'!AZ341:AZ344,$B$4,'Budgeting Worksheet'!BB341:BB344)</f>
        <v>0</v>
      </c>
      <c r="AW81" s="409"/>
      <c r="AX81" s="71">
        <f>SUM(D81:AV81)</f>
        <v>16400</v>
      </c>
      <c r="AY81" s="409"/>
      <c r="AZ81" s="78">
        <f ca="1">SUMIF('Budgeting Worksheet'!H341:H344,$B$4,'Budgeting Worksheet'!BJ345)</f>
        <v>16308.74</v>
      </c>
      <c r="BA81" s="409"/>
      <c r="BB81" s="86">
        <v>10934</v>
      </c>
      <c r="BC81" s="5"/>
    </row>
    <row r="82" spans="1:55" x14ac:dyDescent="0.2">
      <c r="A82" s="2">
        <v>52520</v>
      </c>
      <c r="B82" s="409"/>
      <c r="C82" s="196" t="s">
        <v>311</v>
      </c>
      <c r="D82" s="71">
        <f>SUMIF('Budgeting Worksheet'!H347:H350,$B$4,'Budgeting Worksheet'!J347:J350)</f>
        <v>12500</v>
      </c>
      <c r="E82" s="409"/>
      <c r="F82" s="409"/>
      <c r="G82" s="409"/>
      <c r="H82" s="71">
        <f>SUMIF('Budgeting Worksheet'!L347:L350,$B$4,'Budgeting Worksheet'!N347:N350)</f>
        <v>0</v>
      </c>
      <c r="I82" s="409"/>
      <c r="J82" s="409"/>
      <c r="K82" s="409"/>
      <c r="L82" s="71">
        <f>SUMIF('Budgeting Worksheet'!P347:P350,$B$4,'Budgeting Worksheet'!R347:R350)</f>
        <v>0</v>
      </c>
      <c r="M82" s="409"/>
      <c r="N82" s="409"/>
      <c r="O82" s="409"/>
      <c r="P82" s="71">
        <f>SUMIF('Budgeting Worksheet'!T347:T350,$B$4,'Budgeting Worksheet'!V347:V350)</f>
        <v>0</v>
      </c>
      <c r="Q82" s="409"/>
      <c r="R82" s="409"/>
      <c r="S82" s="409"/>
      <c r="T82" s="71">
        <f>SUMIF('Budgeting Worksheet'!X347:X350,$B$4,'Budgeting Worksheet'!Z347:Z350)</f>
        <v>0</v>
      </c>
      <c r="U82" s="409"/>
      <c r="V82" s="409"/>
      <c r="W82" s="409"/>
      <c r="X82" s="71">
        <f>SUMIF('Budgeting Worksheet'!AB347:AB350,$B$4,'Budgeting Worksheet'!AD347:AD350)</f>
        <v>0</v>
      </c>
      <c r="Y82" s="409"/>
      <c r="Z82" s="409"/>
      <c r="AA82" s="409"/>
      <c r="AB82" s="71">
        <f>SUMIF('Budgeting Worksheet'!AF347:AF350,$B$4,'Budgeting Worksheet'!AH347:AH350)</f>
        <v>0</v>
      </c>
      <c r="AC82" s="409"/>
      <c r="AD82" s="409"/>
      <c r="AE82" s="409"/>
      <c r="AF82" s="71">
        <f>SUMIF('Budgeting Worksheet'!AJ347:AJ350,$B$4,'Budgeting Worksheet'!AL347:AL350)</f>
        <v>0</v>
      </c>
      <c r="AG82" s="409"/>
      <c r="AH82" s="409"/>
      <c r="AI82" s="409"/>
      <c r="AJ82" s="71">
        <f>SUMIF('Budgeting Worksheet'!AN347:AN350,$B$4,'Budgeting Worksheet'!AP347:AP350)</f>
        <v>0</v>
      </c>
      <c r="AK82" s="409"/>
      <c r="AL82" s="409"/>
      <c r="AM82" s="409"/>
      <c r="AN82" s="71">
        <f>SUMIF('Budgeting Worksheet'!AR347:AR350,$B$4,'Budgeting Worksheet'!AT347:AT350)</f>
        <v>0</v>
      </c>
      <c r="AO82" s="409"/>
      <c r="AP82" s="409"/>
      <c r="AQ82" s="409"/>
      <c r="AR82" s="71">
        <f>SUMIF('Budgeting Worksheet'!AV347:AV350,$B$4,'Budgeting Worksheet'!AX347:AX350)</f>
        <v>0</v>
      </c>
      <c r="AS82" s="409"/>
      <c r="AT82" s="409"/>
      <c r="AU82" s="409"/>
      <c r="AV82" s="71">
        <f>SUMIF('Budgeting Worksheet'!AZ347:AZ350,$B$4,'Budgeting Worksheet'!BB347:BB350)</f>
        <v>0</v>
      </c>
      <c r="AW82" s="409"/>
      <c r="AX82" s="71">
        <f>SUM(D82:AV82)</f>
        <v>12500</v>
      </c>
      <c r="AY82" s="409"/>
      <c r="AZ82" s="78">
        <f ca="1">SUMIF('Budgeting Worksheet'!H347:H350,$B$4,'Budgeting Worksheet'!BJ351)</f>
        <v>12235.02</v>
      </c>
      <c r="BA82" s="409"/>
      <c r="BB82" s="86">
        <v>14223.48</v>
      </c>
      <c r="BC82" s="5"/>
    </row>
    <row r="83" spans="1:55" x14ac:dyDescent="0.2">
      <c r="A83" s="450">
        <v>52530</v>
      </c>
      <c r="B83" s="395"/>
      <c r="C83" s="196" t="s">
        <v>312</v>
      </c>
      <c r="D83" s="71">
        <f>SUMIF('Budgeting Worksheet'!H353:H356,$B$4,'Budgeting Worksheet'!J353:J356)</f>
        <v>1163</v>
      </c>
      <c r="E83" s="409"/>
      <c r="F83" s="409"/>
      <c r="G83" s="409"/>
      <c r="H83" s="71">
        <f>SUMIF('Budgeting Worksheet'!L353:L356,$B$4,'Budgeting Worksheet'!N353:N356)</f>
        <v>0</v>
      </c>
      <c r="I83" s="409"/>
      <c r="J83" s="409"/>
      <c r="K83" s="409"/>
      <c r="L83" s="71">
        <f>SUMIF('Budgeting Worksheet'!P353:P356,$B$4,'Budgeting Worksheet'!R353:R356)</f>
        <v>0</v>
      </c>
      <c r="M83" s="409"/>
      <c r="N83" s="409"/>
      <c r="O83" s="409"/>
      <c r="P83" s="71">
        <f>SUMIF('Budgeting Worksheet'!T353:T356,$B$4,'Budgeting Worksheet'!V353:V356)</f>
        <v>0</v>
      </c>
      <c r="Q83" s="409"/>
      <c r="R83" s="409"/>
      <c r="S83" s="409"/>
      <c r="T83" s="71">
        <f>SUMIF('Budgeting Worksheet'!X353:X356,$B$4,'Budgeting Worksheet'!Z353:Z356)</f>
        <v>0</v>
      </c>
      <c r="U83" s="409"/>
      <c r="V83" s="409"/>
      <c r="W83" s="409"/>
      <c r="X83" s="71">
        <f>SUMIF('Budgeting Worksheet'!AB353:AB356,$B$4,'Budgeting Worksheet'!AD353:AD356)</f>
        <v>0</v>
      </c>
      <c r="Y83" s="409"/>
      <c r="Z83" s="409"/>
      <c r="AA83" s="409"/>
      <c r="AB83" s="71">
        <f>SUMIF('Budgeting Worksheet'!AF353:AF356,$B$4,'Budgeting Worksheet'!AH353:AH356)</f>
        <v>0</v>
      </c>
      <c r="AC83" s="409"/>
      <c r="AD83" s="409"/>
      <c r="AE83" s="409"/>
      <c r="AF83" s="71">
        <f>SUMIF('Budgeting Worksheet'!AJ353:AJ356,$B$4,'Budgeting Worksheet'!AL353:AL356)</f>
        <v>0</v>
      </c>
      <c r="AG83" s="409"/>
      <c r="AH83" s="409"/>
      <c r="AI83" s="409"/>
      <c r="AJ83" s="71">
        <f>SUMIF('Budgeting Worksheet'!AN353:AN356,$B$4,'Budgeting Worksheet'!AP353:AP356)</f>
        <v>0</v>
      </c>
      <c r="AK83" s="409"/>
      <c r="AL83" s="409"/>
      <c r="AM83" s="409"/>
      <c r="AN83" s="71">
        <f>SUMIF('Budgeting Worksheet'!AR353:AR356,$B$4,'Budgeting Worksheet'!AT353:AT356)</f>
        <v>0</v>
      </c>
      <c r="AO83" s="409"/>
      <c r="AP83" s="409"/>
      <c r="AQ83" s="409"/>
      <c r="AR83" s="71">
        <f>SUMIF('Budgeting Worksheet'!AV353:AV356,$B$4,'Budgeting Worksheet'!AX353:AX356)</f>
        <v>0</v>
      </c>
      <c r="AS83" s="409"/>
      <c r="AT83" s="409"/>
      <c r="AU83" s="409"/>
      <c r="AV83" s="71">
        <f>SUMIF('Budgeting Worksheet'!AZ353:AZ356,$B$4,'Budgeting Worksheet'!BB353:BB356)</f>
        <v>0</v>
      </c>
      <c r="AW83" s="409"/>
      <c r="AX83" s="71">
        <f>SUM(D83:AV83)</f>
        <v>1163</v>
      </c>
      <c r="AY83" s="409"/>
      <c r="AZ83" s="78">
        <f ca="1">SUMIF('Budgeting Worksheet'!H353:H356,$B$4,'Budgeting Worksheet'!BJ357)</f>
        <v>2326</v>
      </c>
      <c r="BA83" s="409"/>
      <c r="BB83" s="86">
        <v>1163</v>
      </c>
      <c r="BC83" s="5"/>
    </row>
    <row r="84" spans="1:55" x14ac:dyDescent="0.2">
      <c r="A84" s="2">
        <v>52540</v>
      </c>
      <c r="B84" s="395"/>
      <c r="C84" s="196" t="s">
        <v>313</v>
      </c>
      <c r="D84" s="71">
        <f>SUMIF('Budgeting Worksheet'!H359:H362,$B$4,'Budgeting Worksheet'!J359:J362)</f>
        <v>10000</v>
      </c>
      <c r="E84" s="409"/>
      <c r="F84" s="409"/>
      <c r="G84" s="409"/>
      <c r="H84" s="71">
        <f>SUMIF('Budgeting Worksheet'!L359:L362,$B$4,'Budgeting Worksheet'!N359:N362)</f>
        <v>0</v>
      </c>
      <c r="I84" s="409"/>
      <c r="J84" s="409"/>
      <c r="K84" s="409"/>
      <c r="L84" s="71">
        <f>SUMIF('Budgeting Worksheet'!P359:P362,$B$4,'Budgeting Worksheet'!R359:R362)</f>
        <v>0</v>
      </c>
      <c r="M84" s="409"/>
      <c r="N84" s="409"/>
      <c r="O84" s="409"/>
      <c r="P84" s="71">
        <f>SUMIF('Budgeting Worksheet'!T359:T362,$B$4,'Budgeting Worksheet'!V359:V362)</f>
        <v>0</v>
      </c>
      <c r="Q84" s="409"/>
      <c r="R84" s="409"/>
      <c r="S84" s="409"/>
      <c r="T84" s="71">
        <f>SUMIF('Budgeting Worksheet'!X359:X362,$B$4,'Budgeting Worksheet'!Z359:Z362)</f>
        <v>0</v>
      </c>
      <c r="U84" s="409"/>
      <c r="V84" s="409"/>
      <c r="W84" s="409"/>
      <c r="X84" s="71">
        <f>SUMIF('Budgeting Worksheet'!AB359:AB362,$B$4,'Budgeting Worksheet'!AD359:AD362)</f>
        <v>0</v>
      </c>
      <c r="Y84" s="409"/>
      <c r="Z84" s="409"/>
      <c r="AA84" s="409"/>
      <c r="AB84" s="71">
        <f>SUMIF('Budgeting Worksheet'!AF359:AF362,$B$4,'Budgeting Worksheet'!AH359:AH362)</f>
        <v>0</v>
      </c>
      <c r="AC84" s="409"/>
      <c r="AD84" s="409"/>
      <c r="AE84" s="409"/>
      <c r="AF84" s="71">
        <f>SUMIF('Budgeting Worksheet'!AJ359:AJ362,$B$4,'Budgeting Worksheet'!AL359:AL362)</f>
        <v>0</v>
      </c>
      <c r="AG84" s="409"/>
      <c r="AH84" s="409"/>
      <c r="AI84" s="409"/>
      <c r="AJ84" s="71">
        <f>SUMIF('Budgeting Worksheet'!AN359:AN362,$B$4,'Budgeting Worksheet'!AP359:AP362)</f>
        <v>0</v>
      </c>
      <c r="AK84" s="409"/>
      <c r="AL84" s="409"/>
      <c r="AM84" s="409"/>
      <c r="AN84" s="71">
        <f>SUMIF('Budgeting Worksheet'!AR359:AR362,$B$4,'Budgeting Worksheet'!AT359:AT362)</f>
        <v>0</v>
      </c>
      <c r="AO84" s="409"/>
      <c r="AP84" s="409"/>
      <c r="AQ84" s="409"/>
      <c r="AR84" s="71">
        <f>SUMIF('Budgeting Worksheet'!AV359:AV362,$B$4,'Budgeting Worksheet'!AX359:AX362)</f>
        <v>0</v>
      </c>
      <c r="AS84" s="409"/>
      <c r="AT84" s="409"/>
      <c r="AU84" s="409"/>
      <c r="AV84" s="71">
        <f>SUMIF('Budgeting Worksheet'!AZ359:AZ362,$B$4,'Budgeting Worksheet'!BB359:BB362)</f>
        <v>0</v>
      </c>
      <c r="AW84" s="409"/>
      <c r="AX84" s="71">
        <f>SUM(D84:AV84)</f>
        <v>10000</v>
      </c>
      <c r="AY84" s="409"/>
      <c r="AZ84" s="78">
        <f ca="1">SUMIF('Budgeting Worksheet'!H359:H362,$B$4,'Budgeting Worksheet'!BJ363)</f>
        <v>9839</v>
      </c>
      <c r="BA84" s="409"/>
      <c r="BB84" s="86">
        <v>9434.5300000000007</v>
      </c>
      <c r="BC84" s="5"/>
    </row>
    <row r="85" spans="1:55" x14ac:dyDescent="0.2">
      <c r="A85" s="2">
        <v>52550</v>
      </c>
      <c r="B85" s="395"/>
      <c r="C85" s="196" t="s">
        <v>314</v>
      </c>
      <c r="D85" s="71">
        <f>SUMIF('Budgeting Worksheet'!H365:H368,$B$4,'Budgeting Worksheet'!J365:J368)</f>
        <v>3000</v>
      </c>
      <c r="E85" s="409"/>
      <c r="F85" s="409"/>
      <c r="G85" s="409"/>
      <c r="H85" s="71">
        <f>SUMIF('Budgeting Worksheet'!L365:L368,$B$4,'Budgeting Worksheet'!N365:N368)</f>
        <v>0</v>
      </c>
      <c r="I85" s="409"/>
      <c r="J85" s="409"/>
      <c r="K85" s="409"/>
      <c r="L85" s="71">
        <f>SUMIF('Budgeting Worksheet'!P365:P368,$B$4,'Budgeting Worksheet'!R365:R368)</f>
        <v>0</v>
      </c>
      <c r="M85" s="409"/>
      <c r="N85" s="409"/>
      <c r="O85" s="409"/>
      <c r="P85" s="71">
        <f>SUMIF('Budgeting Worksheet'!T365:T368,$B$4,'Budgeting Worksheet'!V365:V368)</f>
        <v>0</v>
      </c>
      <c r="Q85" s="409"/>
      <c r="R85" s="409"/>
      <c r="S85" s="409"/>
      <c r="T85" s="71">
        <f>SUMIF('Budgeting Worksheet'!X365:X368,$B$4,'Budgeting Worksheet'!Z365:Z368)</f>
        <v>0</v>
      </c>
      <c r="U85" s="409"/>
      <c r="V85" s="409"/>
      <c r="W85" s="409"/>
      <c r="X85" s="71">
        <f>SUMIF('Budgeting Worksheet'!AB365:AB368,$B$4,'Budgeting Worksheet'!AD365:AD368)</f>
        <v>0</v>
      </c>
      <c r="Y85" s="409"/>
      <c r="Z85" s="409"/>
      <c r="AA85" s="409"/>
      <c r="AB85" s="71">
        <f>SUMIF('Budgeting Worksheet'!AF365:AF368,$B$4,'Budgeting Worksheet'!AH365:AH368)</f>
        <v>0</v>
      </c>
      <c r="AC85" s="409"/>
      <c r="AD85" s="409"/>
      <c r="AE85" s="409"/>
      <c r="AF85" s="71">
        <f>SUMIF('Budgeting Worksheet'!AJ365:AJ368,$B$4,'Budgeting Worksheet'!AL365:AL368)</f>
        <v>0</v>
      </c>
      <c r="AG85" s="409"/>
      <c r="AH85" s="409"/>
      <c r="AI85" s="409"/>
      <c r="AJ85" s="71">
        <f>SUMIF('Budgeting Worksheet'!AN365:AN368,$B$4,'Budgeting Worksheet'!AP365:AP368)</f>
        <v>0</v>
      </c>
      <c r="AK85" s="409"/>
      <c r="AL85" s="409"/>
      <c r="AM85" s="409"/>
      <c r="AN85" s="71">
        <f>SUMIF('Budgeting Worksheet'!AR365:AR368,$B$4,'Budgeting Worksheet'!AT365:AT368)</f>
        <v>0</v>
      </c>
      <c r="AO85" s="409"/>
      <c r="AP85" s="409"/>
      <c r="AQ85" s="409"/>
      <c r="AR85" s="71">
        <f>SUMIF('Budgeting Worksheet'!AV365:AV368,$B$4,'Budgeting Worksheet'!AX365:AX368)</f>
        <v>0</v>
      </c>
      <c r="AS85" s="409"/>
      <c r="AT85" s="409"/>
      <c r="AU85" s="409"/>
      <c r="AV85" s="71">
        <f>SUMIF('Budgeting Worksheet'!AZ365:AZ368,$B$4,'Budgeting Worksheet'!BB365:BB368)</f>
        <v>0</v>
      </c>
      <c r="AW85" s="409"/>
      <c r="AX85" s="71">
        <f>SUM(D85:AV85)</f>
        <v>3000</v>
      </c>
      <c r="AY85" s="409"/>
      <c r="AZ85" s="78">
        <f ca="1">SUMIF('Budgeting Worksheet'!H365:H368,$B$4,'Budgeting Worksheet'!BJ369)</f>
        <v>3044.8</v>
      </c>
      <c r="BA85" s="409"/>
      <c r="BB85" s="86">
        <v>2956.89</v>
      </c>
      <c r="BC85" s="5"/>
    </row>
    <row r="86" spans="1:55" s="1" customFormat="1" x14ac:dyDescent="0.2">
      <c r="A86" s="2"/>
      <c r="B86" s="395" t="s">
        <v>154</v>
      </c>
      <c r="C86" s="196"/>
      <c r="D86" s="644">
        <f>SUM(D81:D85)</f>
        <v>43063</v>
      </c>
      <c r="E86" s="395"/>
      <c r="F86" s="395"/>
      <c r="G86" s="395"/>
      <c r="H86" s="644">
        <f>SUM(H81:H85)</f>
        <v>0</v>
      </c>
      <c r="I86" s="395"/>
      <c r="J86" s="395"/>
      <c r="K86" s="395"/>
      <c r="L86" s="644">
        <f>SUM(L81:L85)</f>
        <v>0</v>
      </c>
      <c r="M86" s="395"/>
      <c r="N86" s="395"/>
      <c r="O86" s="395"/>
      <c r="P86" s="644">
        <f>SUM(P81:P85)</f>
        <v>0</v>
      </c>
      <c r="Q86" s="395"/>
      <c r="R86" s="395"/>
      <c r="S86" s="395"/>
      <c r="T86" s="644">
        <f>SUM(T81:T85)</f>
        <v>0</v>
      </c>
      <c r="U86" s="395"/>
      <c r="V86" s="395"/>
      <c r="W86" s="395"/>
      <c r="X86" s="644">
        <f>SUM(X81:X85)</f>
        <v>0</v>
      </c>
      <c r="Y86" s="395"/>
      <c r="Z86" s="395"/>
      <c r="AA86" s="395"/>
      <c r="AB86" s="644">
        <f>SUM(AB81:AB85)</f>
        <v>0</v>
      </c>
      <c r="AC86" s="395"/>
      <c r="AD86" s="395"/>
      <c r="AE86" s="395"/>
      <c r="AF86" s="644">
        <f>SUM(AF81:AF85)</f>
        <v>0</v>
      </c>
      <c r="AG86" s="395"/>
      <c r="AH86" s="395"/>
      <c r="AI86" s="395"/>
      <c r="AJ86" s="644">
        <f>SUM(AJ81:AJ85)</f>
        <v>0</v>
      </c>
      <c r="AK86" s="395"/>
      <c r="AL86" s="395"/>
      <c r="AM86" s="395"/>
      <c r="AN86" s="644">
        <f>SUM(AN81:AN85)</f>
        <v>0</v>
      </c>
      <c r="AO86" s="395"/>
      <c r="AP86" s="395"/>
      <c r="AQ86" s="395"/>
      <c r="AR86" s="644">
        <f>SUM(AR81:AR85)</f>
        <v>0</v>
      </c>
      <c r="AS86" s="395"/>
      <c r="AT86" s="395"/>
      <c r="AU86" s="395"/>
      <c r="AV86" s="644">
        <f>SUM(AV81:AV85)</f>
        <v>0</v>
      </c>
      <c r="AW86" s="395"/>
      <c r="AX86" s="644">
        <f>SUM(AX81:AX85)</f>
        <v>43063</v>
      </c>
      <c r="AY86" s="395"/>
      <c r="AZ86" s="645">
        <f ca="1">SUM(AZ81:AZ85)</f>
        <v>43753.560000000005</v>
      </c>
      <c r="BA86" s="395"/>
      <c r="BB86" s="87">
        <f>SUM(BB81:BB85)</f>
        <v>38711.9</v>
      </c>
      <c r="BC86" s="6"/>
    </row>
    <row r="87" spans="1:55" x14ac:dyDescent="0.2">
      <c r="B87" s="395"/>
      <c r="C87" s="196"/>
      <c r="D87" s="71"/>
      <c r="E87" s="409"/>
      <c r="F87" s="409"/>
      <c r="G87" s="409"/>
      <c r="H87" s="71"/>
      <c r="I87" s="409"/>
      <c r="J87" s="409"/>
      <c r="K87" s="409"/>
      <c r="L87" s="71"/>
      <c r="M87" s="409"/>
      <c r="N87" s="409"/>
      <c r="O87" s="409"/>
      <c r="P87" s="71"/>
      <c r="Q87" s="409"/>
      <c r="R87" s="409"/>
      <c r="S87" s="409"/>
      <c r="T87" s="71"/>
      <c r="U87" s="409"/>
      <c r="V87" s="409"/>
      <c r="W87" s="409"/>
      <c r="X87" s="71"/>
      <c r="Y87" s="409"/>
      <c r="Z87" s="409"/>
      <c r="AA87" s="409"/>
      <c r="AB87" s="71"/>
      <c r="AC87" s="409"/>
      <c r="AD87" s="409"/>
      <c r="AE87" s="409"/>
      <c r="AF87" s="71"/>
      <c r="AG87" s="409"/>
      <c r="AH87" s="409"/>
      <c r="AI87" s="409"/>
      <c r="AJ87" s="71"/>
      <c r="AK87" s="409"/>
      <c r="AL87" s="409"/>
      <c r="AM87" s="409"/>
      <c r="AN87" s="71"/>
      <c r="AO87" s="409"/>
      <c r="AP87" s="409"/>
      <c r="AQ87" s="409"/>
      <c r="AR87" s="71"/>
      <c r="AS87" s="409"/>
      <c r="AT87" s="409"/>
      <c r="AU87" s="409"/>
      <c r="AV87" s="71"/>
      <c r="AW87" s="409"/>
      <c r="AX87" s="71"/>
      <c r="AY87" s="409"/>
      <c r="AZ87" s="78"/>
      <c r="BA87" s="409"/>
      <c r="BB87" s="86"/>
      <c r="BC87" s="5"/>
    </row>
    <row r="88" spans="1:55" x14ac:dyDescent="0.2">
      <c r="A88" s="2">
        <v>52600</v>
      </c>
      <c r="B88" s="395" t="s">
        <v>315</v>
      </c>
      <c r="C88" s="409"/>
      <c r="D88" s="70">
        <f>SUMIF('Budgeting Worksheet'!H373,$B$4,'Budgeting Worksheet'!J373)</f>
        <v>2083.3333333333335</v>
      </c>
      <c r="E88" s="409"/>
      <c r="F88" s="409"/>
      <c r="G88" s="409"/>
      <c r="H88" s="70">
        <f>SUMIF('Budgeting Worksheet'!L373,$B$4,'Budgeting Worksheet'!N373)</f>
        <v>2083.3333333333335</v>
      </c>
      <c r="I88" s="409"/>
      <c r="J88" s="409"/>
      <c r="K88" s="409"/>
      <c r="L88" s="70">
        <f>SUMIF('Budgeting Worksheet'!P373,$B$4,'Budgeting Worksheet'!R373)</f>
        <v>2083.3333333333335</v>
      </c>
      <c r="M88" s="409"/>
      <c r="N88" s="409"/>
      <c r="O88" s="409"/>
      <c r="P88" s="70">
        <f>SUMIF('Budgeting Worksheet'!T373,$B$4,'Budgeting Worksheet'!V373)</f>
        <v>2083.3333333333335</v>
      </c>
      <c r="Q88" s="409"/>
      <c r="R88" s="409"/>
      <c r="S88" s="409"/>
      <c r="T88" s="70">
        <f>SUMIF('Budgeting Worksheet'!X373,$B$4,'Budgeting Worksheet'!Z373)</f>
        <v>2083.3333333333335</v>
      </c>
      <c r="U88" s="409"/>
      <c r="V88" s="409"/>
      <c r="W88" s="409"/>
      <c r="X88" s="70">
        <f>SUMIF('Budgeting Worksheet'!AB373,$B$4,'Budgeting Worksheet'!AD373)</f>
        <v>2083.3333333333335</v>
      </c>
      <c r="Y88" s="409"/>
      <c r="Z88" s="409"/>
      <c r="AA88" s="409"/>
      <c r="AB88" s="70">
        <f>SUMIF('Budgeting Worksheet'!AF373,$B$4,'Budgeting Worksheet'!AH373)</f>
        <v>2083.3333333333335</v>
      </c>
      <c r="AC88" s="409"/>
      <c r="AD88" s="409"/>
      <c r="AE88" s="409"/>
      <c r="AF88" s="70">
        <f>SUMIF('Budgeting Worksheet'!AJ373,$B$4,'Budgeting Worksheet'!AL373)</f>
        <v>2083.3333333333335</v>
      </c>
      <c r="AG88" s="409"/>
      <c r="AH88" s="409"/>
      <c r="AI88" s="409"/>
      <c r="AJ88" s="70">
        <f>SUMIF('Budgeting Worksheet'!AN373,$B$4,'Budgeting Worksheet'!AP373)</f>
        <v>2083.3333333333335</v>
      </c>
      <c r="AK88" s="409"/>
      <c r="AL88" s="409"/>
      <c r="AM88" s="409"/>
      <c r="AN88" s="70">
        <f>SUMIF('Budgeting Worksheet'!AR373,$B$4,'Budgeting Worksheet'!AT373)</f>
        <v>2083.3333333333335</v>
      </c>
      <c r="AO88" s="409"/>
      <c r="AP88" s="409"/>
      <c r="AQ88" s="409"/>
      <c r="AR88" s="70">
        <f>SUMIF('Budgeting Worksheet'!AV373,$B$4,'Budgeting Worksheet'!AX373)</f>
        <v>2083.3333333333335</v>
      </c>
      <c r="AS88" s="409"/>
      <c r="AT88" s="409"/>
      <c r="AU88" s="409"/>
      <c r="AV88" s="70">
        <f>SUMIF('Budgeting Worksheet'!AZ373,$B$4,'Budgeting Worksheet'!BB373)</f>
        <v>2083.3333333333335</v>
      </c>
      <c r="AW88" s="409"/>
      <c r="AX88" s="71">
        <f>SUM(D88:AV88)</f>
        <v>24999.999999999996</v>
      </c>
      <c r="AY88" s="409"/>
      <c r="AZ88" s="78">
        <f>SUMIF('Budgeting Worksheet'!H373,$B$4,'Budgeting Worksheet'!BJ375)</f>
        <v>1882.01</v>
      </c>
      <c r="BA88" s="409"/>
      <c r="BB88" s="86">
        <v>24693.1</v>
      </c>
      <c r="BC88" s="5"/>
    </row>
    <row r="89" spans="1:55" x14ac:dyDescent="0.2">
      <c r="A89" s="2">
        <v>53000</v>
      </c>
      <c r="B89" s="395" t="s">
        <v>316</v>
      </c>
      <c r="C89" s="409"/>
      <c r="D89" s="71"/>
      <c r="E89" s="409"/>
      <c r="F89" s="409"/>
      <c r="G89" s="409"/>
      <c r="H89" s="71"/>
      <c r="I89" s="409"/>
      <c r="J89" s="409"/>
      <c r="K89" s="409"/>
      <c r="L89" s="71"/>
      <c r="M89" s="409"/>
      <c r="N89" s="409"/>
      <c r="O89" s="409"/>
      <c r="P89" s="71"/>
      <c r="Q89" s="409"/>
      <c r="R89" s="409"/>
      <c r="S89" s="409"/>
      <c r="T89" s="71"/>
      <c r="U89" s="409"/>
      <c r="V89" s="409"/>
      <c r="W89" s="409"/>
      <c r="X89" s="71"/>
      <c r="Y89" s="409"/>
      <c r="Z89" s="409"/>
      <c r="AA89" s="409"/>
      <c r="AB89" s="71"/>
      <c r="AC89" s="409"/>
      <c r="AD89" s="409"/>
      <c r="AE89" s="409"/>
      <c r="AF89" s="71"/>
      <c r="AG89" s="409"/>
      <c r="AH89" s="409"/>
      <c r="AI89" s="409"/>
      <c r="AJ89" s="71"/>
      <c r="AK89" s="409"/>
      <c r="AL89" s="409"/>
      <c r="AM89" s="409"/>
      <c r="AN89" s="71"/>
      <c r="AO89" s="409"/>
      <c r="AP89" s="409"/>
      <c r="AQ89" s="409"/>
      <c r="AR89" s="71"/>
      <c r="AS89" s="409"/>
      <c r="AT89" s="409"/>
      <c r="AU89" s="409"/>
      <c r="AV89" s="71"/>
      <c r="AW89" s="409"/>
      <c r="AX89" s="71"/>
      <c r="AY89" s="409"/>
      <c r="AZ89" s="78"/>
      <c r="BA89" s="409"/>
      <c r="BB89" s="86"/>
      <c r="BC89" s="5"/>
    </row>
    <row r="90" spans="1:55" x14ac:dyDescent="0.2">
      <c r="A90" s="2">
        <v>53010</v>
      </c>
      <c r="B90" s="409"/>
      <c r="C90" s="196" t="s">
        <v>317</v>
      </c>
      <c r="D90" s="71">
        <f>SUMIF('Budgeting Worksheet'!H379:H382,$B$4,'Budgeting Worksheet'!J379:J382)</f>
        <v>583.33333300000004</v>
      </c>
      <c r="E90" s="409"/>
      <c r="F90" s="409"/>
      <c r="G90" s="409"/>
      <c r="H90" s="71">
        <f>SUMIF('Budgeting Worksheet'!L379:L382,$B$4,'Budgeting Worksheet'!N379:N382)</f>
        <v>583.33333300000004</v>
      </c>
      <c r="I90" s="409"/>
      <c r="J90" s="409"/>
      <c r="K90" s="409"/>
      <c r="L90" s="71">
        <f>SUMIF('Budgeting Worksheet'!P379:P382,$B$4,'Budgeting Worksheet'!R379:R382)</f>
        <v>583.33333300000004</v>
      </c>
      <c r="M90" s="409"/>
      <c r="N90" s="409"/>
      <c r="O90" s="409"/>
      <c r="P90" s="71">
        <f>SUMIF('Budgeting Worksheet'!T379:T382,$B$4,'Budgeting Worksheet'!V379:V382)</f>
        <v>583.33333300000004</v>
      </c>
      <c r="Q90" s="409"/>
      <c r="R90" s="409"/>
      <c r="S90" s="409"/>
      <c r="T90" s="71">
        <f>SUMIF('Budgeting Worksheet'!X379:X382,$B$4,'Budgeting Worksheet'!Z379:Z382)</f>
        <v>583.33333300000004</v>
      </c>
      <c r="U90" s="409"/>
      <c r="V90" s="409"/>
      <c r="W90" s="409"/>
      <c r="X90" s="71">
        <f>SUMIF('Budgeting Worksheet'!AB379:AB382,$B$4,'Budgeting Worksheet'!AD379:AD382)</f>
        <v>583.33333300000004</v>
      </c>
      <c r="Y90" s="409"/>
      <c r="Z90" s="409"/>
      <c r="AA90" s="409"/>
      <c r="AB90" s="71">
        <f>SUMIF('Budgeting Worksheet'!AF379:AF382,$B$4,'Budgeting Worksheet'!AH379:AH382)</f>
        <v>583.33333300000004</v>
      </c>
      <c r="AC90" s="409"/>
      <c r="AD90" s="409"/>
      <c r="AE90" s="409"/>
      <c r="AF90" s="71">
        <f>SUMIF('Budgeting Worksheet'!AJ379:AJ382,$B$4,'Budgeting Worksheet'!AL379:AL382)</f>
        <v>583.33333300000004</v>
      </c>
      <c r="AG90" s="409"/>
      <c r="AH90" s="409"/>
      <c r="AI90" s="409"/>
      <c r="AJ90" s="71">
        <f>SUMIF('Budgeting Worksheet'!AN379:AN382,$B$4,'Budgeting Worksheet'!AP379:AP382)</f>
        <v>583.33333300000004</v>
      </c>
      <c r="AK90" s="409"/>
      <c r="AL90" s="409"/>
      <c r="AM90" s="409"/>
      <c r="AN90" s="71">
        <f>SUMIF('Budgeting Worksheet'!AR379:AR382,$B$4,'Budgeting Worksheet'!AT379:AT382)</f>
        <v>583.33333300000004</v>
      </c>
      <c r="AO90" s="409"/>
      <c r="AP90" s="409"/>
      <c r="AQ90" s="409"/>
      <c r="AR90" s="71">
        <f>SUMIF('Budgeting Worksheet'!AV379:AV382,$B$4,'Budgeting Worksheet'!AX379:AX382)</f>
        <v>583.33333300000004</v>
      </c>
      <c r="AS90" s="409"/>
      <c r="AT90" s="409"/>
      <c r="AU90" s="409"/>
      <c r="AV90" s="71">
        <f>SUMIF('Budgeting Worksheet'!AZ379:AZ382,$B$4,'Budgeting Worksheet'!BB379:BB382)</f>
        <v>583.33333300000004</v>
      </c>
      <c r="AW90" s="409"/>
      <c r="AX90" s="71">
        <f>SUM(D90:AV90)</f>
        <v>6999.9999960000023</v>
      </c>
      <c r="AY90" s="409"/>
      <c r="AZ90" s="78">
        <f ca="1">SUMIF('Budgeting Worksheet'!H379:H382,$B$4,'Budgeting Worksheet'!BJ383)</f>
        <v>5800</v>
      </c>
      <c r="BA90" s="409"/>
      <c r="BB90" s="86">
        <v>5800</v>
      </c>
      <c r="BC90" s="5"/>
    </row>
    <row r="91" spans="1:55" x14ac:dyDescent="0.2">
      <c r="A91" s="2">
        <v>53030</v>
      </c>
      <c r="B91" s="409"/>
      <c r="C91" s="196" t="s">
        <v>318</v>
      </c>
      <c r="D91" s="71">
        <f>SUMIF('Budgeting Worksheet'!H385:H388,$B$4,'Budgeting Worksheet'!J385:J388)</f>
        <v>116.66665999999999</v>
      </c>
      <c r="E91" s="409"/>
      <c r="F91" s="409"/>
      <c r="G91" s="409"/>
      <c r="H91" s="71">
        <f>SUMIF('Budgeting Worksheet'!L385:L388,$B$4,'Budgeting Worksheet'!N385:N388)</f>
        <v>116.66665999999999</v>
      </c>
      <c r="I91" s="409"/>
      <c r="J91" s="409"/>
      <c r="K91" s="409"/>
      <c r="L91" s="71">
        <f>SUMIF('Budgeting Worksheet'!P385:P388,$B$4,'Budgeting Worksheet'!R385:R388)</f>
        <v>116.66665999999999</v>
      </c>
      <c r="M91" s="409"/>
      <c r="N91" s="409"/>
      <c r="O91" s="409"/>
      <c r="P91" s="71">
        <f>SUMIF('Budgeting Worksheet'!T385:T388,$B$4,'Budgeting Worksheet'!V385:V388)</f>
        <v>116.66665999999999</v>
      </c>
      <c r="Q91" s="409"/>
      <c r="R91" s="409"/>
      <c r="S91" s="409"/>
      <c r="T91" s="71">
        <f>SUMIF('Budgeting Worksheet'!X385:X388,$B$4,'Budgeting Worksheet'!Z385:Z388)</f>
        <v>116.66665999999999</v>
      </c>
      <c r="U91" s="409"/>
      <c r="V91" s="409"/>
      <c r="W91" s="409"/>
      <c r="X91" s="71">
        <f>SUMIF('Budgeting Worksheet'!AB385:AB388,$B$4,'Budgeting Worksheet'!AD385:AD388)</f>
        <v>116.66665999999999</v>
      </c>
      <c r="Y91" s="409"/>
      <c r="Z91" s="409"/>
      <c r="AA91" s="409"/>
      <c r="AB91" s="71">
        <f>SUMIF('Budgeting Worksheet'!AF385:AF388,$B$4,'Budgeting Worksheet'!AH385:AH388)</f>
        <v>116.66665999999999</v>
      </c>
      <c r="AC91" s="409"/>
      <c r="AD91" s="409"/>
      <c r="AE91" s="409"/>
      <c r="AF91" s="71">
        <f>SUMIF('Budgeting Worksheet'!AJ385:AJ388,$B$4,'Budgeting Worksheet'!AL385:AL388)</f>
        <v>116.66665999999999</v>
      </c>
      <c r="AG91" s="409"/>
      <c r="AH91" s="409"/>
      <c r="AI91" s="409"/>
      <c r="AJ91" s="71">
        <f>SUMIF('Budgeting Worksheet'!AN385:AN388,$B$4,'Budgeting Worksheet'!AP385:AP388)</f>
        <v>116.66665999999999</v>
      </c>
      <c r="AK91" s="409"/>
      <c r="AL91" s="409"/>
      <c r="AM91" s="409"/>
      <c r="AN91" s="71">
        <f>SUMIF('Budgeting Worksheet'!AR385:AR388,$B$4,'Budgeting Worksheet'!AT385:AT388)</f>
        <v>116.66665999999999</v>
      </c>
      <c r="AO91" s="409"/>
      <c r="AP91" s="409"/>
      <c r="AQ91" s="409"/>
      <c r="AR91" s="71">
        <f>SUMIF('Budgeting Worksheet'!AV385:AV388,$B$4,'Budgeting Worksheet'!AX385:AX388)</f>
        <v>116.66665999999999</v>
      </c>
      <c r="AS91" s="409"/>
      <c r="AT91" s="409"/>
      <c r="AU91" s="409"/>
      <c r="AV91" s="71">
        <f>SUMIF('Budgeting Worksheet'!AZ385:AZ388,$B$4,'Budgeting Worksheet'!BB385:BB388)</f>
        <v>116.66665999999999</v>
      </c>
      <c r="AW91" s="409"/>
      <c r="AX91" s="71">
        <f>SUM(D91:AV91)</f>
        <v>1399.9999200000002</v>
      </c>
      <c r="AY91" s="409"/>
      <c r="AZ91" s="78">
        <f ca="1">SUMIF('Budgeting Worksheet'!H385:H388,$B$4,'Budgeting Worksheet'!BJ405)</f>
        <v>0</v>
      </c>
      <c r="BA91" s="409"/>
      <c r="BB91" s="86">
        <v>1200</v>
      </c>
      <c r="BC91" s="5"/>
    </row>
    <row r="92" spans="1:55" x14ac:dyDescent="0.2">
      <c r="B92" s="395" t="s">
        <v>156</v>
      </c>
      <c r="C92" s="196"/>
      <c r="D92" s="644">
        <f>SUM(D90:D91)</f>
        <v>699.99999300000002</v>
      </c>
      <c r="E92" s="409"/>
      <c r="F92" s="409"/>
      <c r="G92" s="409"/>
      <c r="H92" s="644">
        <f>SUM(H90:H91)</f>
        <v>699.99999300000002</v>
      </c>
      <c r="I92" s="409"/>
      <c r="J92" s="409"/>
      <c r="K92" s="409"/>
      <c r="L92" s="644">
        <f>SUM(L90:L91)</f>
        <v>699.99999300000002</v>
      </c>
      <c r="M92" s="409"/>
      <c r="N92" s="409"/>
      <c r="O92" s="409"/>
      <c r="P92" s="644">
        <f>SUM(P90:P91)</f>
        <v>699.99999300000002</v>
      </c>
      <c r="Q92" s="409"/>
      <c r="R92" s="409"/>
      <c r="S92" s="409"/>
      <c r="T92" s="644">
        <f>SUM(T90:T91)</f>
        <v>699.99999300000002</v>
      </c>
      <c r="U92" s="409"/>
      <c r="V92" s="409"/>
      <c r="W92" s="409"/>
      <c r="X92" s="644">
        <f>SUM(X90:X91)</f>
        <v>699.99999300000002</v>
      </c>
      <c r="Y92" s="409"/>
      <c r="Z92" s="409"/>
      <c r="AA92" s="409"/>
      <c r="AB92" s="644">
        <f>SUM(AB90:AB91)</f>
        <v>699.99999300000002</v>
      </c>
      <c r="AC92" s="409"/>
      <c r="AD92" s="409"/>
      <c r="AE92" s="409"/>
      <c r="AF92" s="644">
        <f>SUM(AF90:AF91)</f>
        <v>699.99999300000002</v>
      </c>
      <c r="AG92" s="409"/>
      <c r="AH92" s="409"/>
      <c r="AI92" s="409"/>
      <c r="AJ92" s="644">
        <f>SUM(AJ90:AJ91)</f>
        <v>699.99999300000002</v>
      </c>
      <c r="AK92" s="409"/>
      <c r="AL92" s="409"/>
      <c r="AM92" s="409"/>
      <c r="AN92" s="644">
        <f>SUM(AN90:AN91)</f>
        <v>699.99999300000002</v>
      </c>
      <c r="AO92" s="409"/>
      <c r="AP92" s="409"/>
      <c r="AQ92" s="409"/>
      <c r="AR92" s="644">
        <f>SUM(AR90:AR91)</f>
        <v>699.99999300000002</v>
      </c>
      <c r="AS92" s="409"/>
      <c r="AT92" s="409"/>
      <c r="AU92" s="409"/>
      <c r="AV92" s="644">
        <f>SUM(AV90:AV91)</f>
        <v>699.99999300000002</v>
      </c>
      <c r="AW92" s="409"/>
      <c r="AX92" s="644">
        <f>SUM(AX88:AX91)</f>
        <v>33399.999916000001</v>
      </c>
      <c r="AY92" s="409"/>
      <c r="AZ92" s="645">
        <f ca="1">SUM(AZ90:AZ91)</f>
        <v>5800</v>
      </c>
      <c r="BA92" s="409"/>
      <c r="BB92" s="87">
        <f>SUM(BB90:BB91)</f>
        <v>7000</v>
      </c>
      <c r="BC92" s="6"/>
    </row>
    <row r="93" spans="1:55" x14ac:dyDescent="0.2">
      <c r="B93" s="409"/>
      <c r="C93" s="196"/>
      <c r="D93" s="71"/>
      <c r="E93" s="409"/>
      <c r="F93" s="409"/>
      <c r="G93" s="409"/>
      <c r="H93" s="71"/>
      <c r="I93" s="409"/>
      <c r="J93" s="409"/>
      <c r="K93" s="409"/>
      <c r="L93" s="71"/>
      <c r="M93" s="409"/>
      <c r="N93" s="409"/>
      <c r="O93" s="409"/>
      <c r="P93" s="71"/>
      <c r="Q93" s="409"/>
      <c r="R93" s="409"/>
      <c r="S93" s="409"/>
      <c r="T93" s="71"/>
      <c r="U93" s="409"/>
      <c r="V93" s="409"/>
      <c r="W93" s="409"/>
      <c r="X93" s="71"/>
      <c r="Y93" s="409"/>
      <c r="Z93" s="409"/>
      <c r="AA93" s="409"/>
      <c r="AB93" s="71"/>
      <c r="AC93" s="409"/>
      <c r="AD93" s="409"/>
      <c r="AE93" s="409"/>
      <c r="AF93" s="71"/>
      <c r="AG93" s="409"/>
      <c r="AH93" s="409"/>
      <c r="AI93" s="409"/>
      <c r="AJ93" s="71"/>
      <c r="AK93" s="409"/>
      <c r="AL93" s="409"/>
      <c r="AM93" s="409"/>
      <c r="AN93" s="71"/>
      <c r="AO93" s="409"/>
      <c r="AP93" s="409"/>
      <c r="AQ93" s="409"/>
      <c r="AR93" s="71"/>
      <c r="AS93" s="409"/>
      <c r="AT93" s="409"/>
      <c r="AU93" s="409"/>
      <c r="AV93" s="71"/>
      <c r="AW93" s="409"/>
      <c r="AX93" s="71"/>
      <c r="AY93" s="409"/>
      <c r="AZ93" s="78"/>
      <c r="BA93" s="409"/>
      <c r="BB93" s="86"/>
      <c r="BC93" s="5"/>
    </row>
    <row r="94" spans="1:55" x14ac:dyDescent="0.2">
      <c r="A94" s="4">
        <v>53500</v>
      </c>
      <c r="B94" s="395" t="s">
        <v>319</v>
      </c>
      <c r="C94" s="196"/>
      <c r="D94" s="71"/>
      <c r="E94" s="409"/>
      <c r="F94" s="409"/>
      <c r="G94" s="409"/>
      <c r="H94" s="71"/>
      <c r="I94" s="409"/>
      <c r="J94" s="409"/>
      <c r="K94" s="409"/>
      <c r="L94" s="71"/>
      <c r="M94" s="409"/>
      <c r="N94" s="409"/>
      <c r="O94" s="409"/>
      <c r="P94" s="71"/>
      <c r="Q94" s="409"/>
      <c r="R94" s="409"/>
      <c r="S94" s="409"/>
      <c r="T94" s="71"/>
      <c r="U94" s="409"/>
      <c r="V94" s="409"/>
      <c r="W94" s="409"/>
      <c r="X94" s="71"/>
      <c r="Y94" s="409"/>
      <c r="Z94" s="409"/>
      <c r="AA94" s="409"/>
      <c r="AB94" s="71"/>
      <c r="AC94" s="409"/>
      <c r="AD94" s="409"/>
      <c r="AE94" s="409"/>
      <c r="AF94" s="71"/>
      <c r="AG94" s="409"/>
      <c r="AH94" s="409"/>
      <c r="AI94" s="409"/>
      <c r="AJ94" s="71"/>
      <c r="AK94" s="409"/>
      <c r="AL94" s="409"/>
      <c r="AM94" s="409"/>
      <c r="AN94" s="71"/>
      <c r="AO94" s="409"/>
      <c r="AP94" s="409"/>
      <c r="AQ94" s="409"/>
      <c r="AR94" s="71"/>
      <c r="AS94" s="409"/>
      <c r="AT94" s="409"/>
      <c r="AU94" s="409"/>
      <c r="AV94" s="71"/>
      <c r="AW94" s="409"/>
      <c r="AX94" s="71"/>
      <c r="AY94" s="409"/>
      <c r="AZ94" s="78"/>
      <c r="BA94" s="409"/>
      <c r="BB94" s="86"/>
      <c r="BC94" s="5"/>
    </row>
    <row r="95" spans="1:55" x14ac:dyDescent="0.2">
      <c r="A95" s="2">
        <v>53510</v>
      </c>
      <c r="B95" s="409"/>
      <c r="C95" s="196" t="s">
        <v>320</v>
      </c>
      <c r="D95" s="71">
        <f>SUMIF('Budgeting Worksheet'!H395:H398,$B$4,'Budgeting Worksheet'!J395:J398)</f>
        <v>200</v>
      </c>
      <c r="E95" s="409"/>
      <c r="F95" s="409"/>
      <c r="G95" s="409"/>
      <c r="H95" s="71">
        <f>SUMIF('Budgeting Worksheet'!L395:L398,$B$4,'Budgeting Worksheet'!N395:N398)</f>
        <v>0</v>
      </c>
      <c r="I95" s="409"/>
      <c r="J95" s="409"/>
      <c r="K95" s="409"/>
      <c r="L95" s="71">
        <f>SUMIF('Budgeting Worksheet'!P395:P398,$B$4,'Budgeting Worksheet'!R395:R398)</f>
        <v>0</v>
      </c>
      <c r="M95" s="409"/>
      <c r="N95" s="409"/>
      <c r="O95" s="409"/>
      <c r="P95" s="71">
        <f>SUMIF('Budgeting Worksheet'!T395:T398,$B$4,'Budgeting Worksheet'!V395:V398)</f>
        <v>0</v>
      </c>
      <c r="Q95" s="409"/>
      <c r="R95" s="409"/>
      <c r="S95" s="409"/>
      <c r="T95" s="71">
        <f>SUMIF('Budgeting Worksheet'!X395:X398,$B$4,'Budgeting Worksheet'!Z395:Z398)</f>
        <v>0</v>
      </c>
      <c r="U95" s="409"/>
      <c r="V95" s="409"/>
      <c r="W95" s="409"/>
      <c r="X95" s="71">
        <f>SUMIF('Budgeting Worksheet'!AB395:AB398,$B$4,'Budgeting Worksheet'!AD395:AD398)</f>
        <v>0</v>
      </c>
      <c r="Y95" s="409"/>
      <c r="Z95" s="409"/>
      <c r="AA95" s="409"/>
      <c r="AB95" s="71">
        <f>SUMIF('Budgeting Worksheet'!AF395:AF398,$B$4,'Budgeting Worksheet'!AH395:AH398)</f>
        <v>0</v>
      </c>
      <c r="AC95" s="409"/>
      <c r="AD95" s="409"/>
      <c r="AE95" s="409"/>
      <c r="AF95" s="71">
        <f>SUMIF('Budgeting Worksheet'!AJ395:AJ398,$B$4,'Budgeting Worksheet'!AL395:AL398)</f>
        <v>0</v>
      </c>
      <c r="AG95" s="409"/>
      <c r="AH95" s="409"/>
      <c r="AI95" s="409"/>
      <c r="AJ95" s="71">
        <f>SUMIF('Budgeting Worksheet'!AN395:AN398,$B$4,'Budgeting Worksheet'!AP395:AP398)</f>
        <v>0</v>
      </c>
      <c r="AK95" s="409"/>
      <c r="AL95" s="409"/>
      <c r="AM95" s="409"/>
      <c r="AN95" s="71">
        <f>SUMIF('Budgeting Worksheet'!AR395:AR398,$B$4,'Budgeting Worksheet'!AT395:AT398)</f>
        <v>0</v>
      </c>
      <c r="AO95" s="409"/>
      <c r="AP95" s="409"/>
      <c r="AQ95" s="409"/>
      <c r="AR95" s="71">
        <f>SUMIF('Budgeting Worksheet'!AV395:AV398,$B$4,'Budgeting Worksheet'!AX395:AX398)</f>
        <v>0</v>
      </c>
      <c r="AS95" s="409"/>
      <c r="AT95" s="409"/>
      <c r="AU95" s="409"/>
      <c r="AV95" s="71">
        <f>SUMIF('Budgeting Worksheet'!AZ395:AZ398,$B$4,'Budgeting Worksheet'!BB395:BB398)</f>
        <v>0</v>
      </c>
      <c r="AW95" s="409"/>
      <c r="AX95" s="71">
        <f>SUM(D95:AV95)</f>
        <v>200</v>
      </c>
      <c r="AY95" s="15"/>
      <c r="AZ95" s="78">
        <f ca="1">SUMIF('Budgeting Worksheet'!H395:H398,$B$4,'Budgeting Worksheet'!BJ399)</f>
        <v>14.76</v>
      </c>
      <c r="BA95" s="15"/>
      <c r="BB95" s="86">
        <v>472.48</v>
      </c>
      <c r="BC95" s="5"/>
    </row>
    <row r="96" spans="1:55" x14ac:dyDescent="0.2">
      <c r="A96" s="2">
        <v>53520</v>
      </c>
      <c r="B96" s="409"/>
      <c r="C96" s="196" t="s">
        <v>321</v>
      </c>
      <c r="D96" s="71">
        <f>SUMIF('Budgeting Worksheet'!H401:H404,$B$4,'Budgeting Worksheet'!J401:J404)</f>
        <v>0</v>
      </c>
      <c r="E96" s="409"/>
      <c r="F96" s="409"/>
      <c r="G96" s="409"/>
      <c r="H96" s="71">
        <f>SUMIF('Budgeting Worksheet'!L401:L404,$B$4,'Budgeting Worksheet'!N401:N404)</f>
        <v>0</v>
      </c>
      <c r="I96" s="409"/>
      <c r="J96" s="409"/>
      <c r="K96" s="409"/>
      <c r="L96" s="71">
        <f>SUMIF('Budgeting Worksheet'!P401:P404,$B$4,'Budgeting Worksheet'!R401:R404)</f>
        <v>0</v>
      </c>
      <c r="M96" s="409"/>
      <c r="N96" s="409"/>
      <c r="O96" s="409"/>
      <c r="P96" s="71">
        <f>SUMIF('Budgeting Worksheet'!T401:T404,$B$4,'Budgeting Worksheet'!V401:V404)</f>
        <v>0</v>
      </c>
      <c r="Q96" s="409"/>
      <c r="R96" s="409"/>
      <c r="S96" s="409"/>
      <c r="T96" s="71">
        <f>SUMIF('Budgeting Worksheet'!X401:X404,$B$4,'Budgeting Worksheet'!Z401:Z404)</f>
        <v>0</v>
      </c>
      <c r="U96" s="409"/>
      <c r="V96" s="409"/>
      <c r="W96" s="409"/>
      <c r="X96" s="71">
        <f>SUMIF('Budgeting Worksheet'!AB401:AB404,$B$4,'Budgeting Worksheet'!AD401:AD404)</f>
        <v>0</v>
      </c>
      <c r="Y96" s="409"/>
      <c r="Z96" s="409"/>
      <c r="AA96" s="409"/>
      <c r="AB96" s="71">
        <f>SUMIF('Budgeting Worksheet'!AF401:AF404,$B$4,'Budgeting Worksheet'!AH401:AH404)</f>
        <v>0</v>
      </c>
      <c r="AC96" s="409"/>
      <c r="AD96" s="409"/>
      <c r="AE96" s="409"/>
      <c r="AF96" s="71">
        <f>SUMIF('Budgeting Worksheet'!AJ401:AJ404,$B$4,'Budgeting Worksheet'!AL401:AL404)</f>
        <v>0</v>
      </c>
      <c r="AG96" s="409"/>
      <c r="AH96" s="409"/>
      <c r="AI96" s="409"/>
      <c r="AJ96" s="71">
        <f>SUMIF('Budgeting Worksheet'!AN401:AN404,$B$4,'Budgeting Worksheet'!AP401:AP404)</f>
        <v>0</v>
      </c>
      <c r="AK96" s="409"/>
      <c r="AL96" s="409"/>
      <c r="AM96" s="409"/>
      <c r="AN96" s="71">
        <f>SUMIF('Budgeting Worksheet'!AR401:AR404,$B$4,'Budgeting Worksheet'!AT401:AT404)</f>
        <v>0</v>
      </c>
      <c r="AO96" s="409"/>
      <c r="AP96" s="409"/>
      <c r="AQ96" s="409"/>
      <c r="AR96" s="71">
        <f>SUMIF('Budgeting Worksheet'!AV401:AV404,$B$4,'Budgeting Worksheet'!AX401:AX404)</f>
        <v>0</v>
      </c>
      <c r="AS96" s="409"/>
      <c r="AT96" s="409"/>
      <c r="AU96" s="409"/>
      <c r="AV96" s="71">
        <f>SUMIF('Budgeting Worksheet'!AZ401:AZ404,$B$4,'Budgeting Worksheet'!BB401:BB404)</f>
        <v>0</v>
      </c>
      <c r="AW96" s="409"/>
      <c r="AX96" s="71">
        <f>SUM(D96:AV96)</f>
        <v>0</v>
      </c>
      <c r="AY96" s="15"/>
      <c r="AZ96" s="78">
        <f ca="1">SUMIF('Budgeting Worksheet'!H401:H404,$B$4,'Budgeting Worksheet'!BJ405)</f>
        <v>0</v>
      </c>
      <c r="BA96" s="15"/>
      <c r="BB96" s="86">
        <v>0</v>
      </c>
      <c r="BC96" s="5"/>
    </row>
    <row r="97" spans="1:55" x14ac:dyDescent="0.2">
      <c r="B97" s="395" t="s">
        <v>157</v>
      </c>
      <c r="C97" s="196"/>
      <c r="D97" s="644">
        <f>SUM(D95:D96)</f>
        <v>200</v>
      </c>
      <c r="E97" s="409"/>
      <c r="F97" s="409"/>
      <c r="G97" s="409"/>
      <c r="H97" s="644">
        <f>SUM(H95:H96)</f>
        <v>0</v>
      </c>
      <c r="I97" s="409"/>
      <c r="J97" s="409"/>
      <c r="K97" s="409"/>
      <c r="L97" s="644">
        <f>SUM(L95:L96)</f>
        <v>0</v>
      </c>
      <c r="M97" s="409"/>
      <c r="N97" s="409"/>
      <c r="O97" s="409"/>
      <c r="P97" s="644">
        <f>SUM(P95:P96)</f>
        <v>0</v>
      </c>
      <c r="Q97" s="409"/>
      <c r="R97" s="409"/>
      <c r="S97" s="409"/>
      <c r="T97" s="644">
        <f>SUM(T95:T96)</f>
        <v>0</v>
      </c>
      <c r="U97" s="409"/>
      <c r="V97" s="409"/>
      <c r="W97" s="409"/>
      <c r="X97" s="644">
        <f>SUM(X95:X96)</f>
        <v>0</v>
      </c>
      <c r="Y97" s="409"/>
      <c r="Z97" s="409"/>
      <c r="AA97" s="409"/>
      <c r="AB97" s="644">
        <f>SUM(AB95:AB96)</f>
        <v>0</v>
      </c>
      <c r="AC97" s="409"/>
      <c r="AD97" s="409"/>
      <c r="AE97" s="409"/>
      <c r="AF97" s="644">
        <f>SUM(AF95:AF96)</f>
        <v>0</v>
      </c>
      <c r="AG97" s="409"/>
      <c r="AH97" s="409"/>
      <c r="AI97" s="409"/>
      <c r="AJ97" s="644">
        <f>SUM(AJ95:AJ96)</f>
        <v>0</v>
      </c>
      <c r="AK97" s="409"/>
      <c r="AL97" s="409"/>
      <c r="AM97" s="409"/>
      <c r="AN97" s="644">
        <f>SUM(AN95:AN96)</f>
        <v>0</v>
      </c>
      <c r="AO97" s="409"/>
      <c r="AP97" s="409"/>
      <c r="AQ97" s="409"/>
      <c r="AR97" s="644">
        <f>SUM(AR95:AR96)</f>
        <v>0</v>
      </c>
      <c r="AS97" s="409"/>
      <c r="AT97" s="409"/>
      <c r="AU97" s="409"/>
      <c r="AV97" s="644">
        <f>SUM(AV95:AV96)</f>
        <v>0</v>
      </c>
      <c r="AW97" s="409"/>
      <c r="AX97" s="671">
        <f>SUM(D97:AV97)</f>
        <v>200</v>
      </c>
      <c r="AY97" s="15"/>
      <c r="AZ97" s="672">
        <f ca="1">SUM(AZ95:AZ96)</f>
        <v>14.76</v>
      </c>
      <c r="BA97" s="15"/>
      <c r="BB97" s="87">
        <f>SUM(BB95:BB96)</f>
        <v>472.48</v>
      </c>
      <c r="BC97" s="5"/>
    </row>
    <row r="98" spans="1:55" x14ac:dyDescent="0.2">
      <c r="B98" s="409"/>
      <c r="C98" s="196"/>
      <c r="D98" s="71"/>
      <c r="E98" s="409"/>
      <c r="F98" s="409"/>
      <c r="G98" s="409"/>
      <c r="H98" s="71"/>
      <c r="I98" s="409"/>
      <c r="J98" s="409"/>
      <c r="K98" s="409"/>
      <c r="L98" s="71"/>
      <c r="M98" s="409"/>
      <c r="N98" s="409"/>
      <c r="O98" s="409"/>
      <c r="P98" s="71"/>
      <c r="Q98" s="409"/>
      <c r="R98" s="409"/>
      <c r="S98" s="409"/>
      <c r="T98" s="71"/>
      <c r="U98" s="409"/>
      <c r="V98" s="409"/>
      <c r="W98" s="409"/>
      <c r="X98" s="71"/>
      <c r="Y98" s="409"/>
      <c r="Z98" s="409"/>
      <c r="AA98" s="409"/>
      <c r="AB98" s="71"/>
      <c r="AC98" s="409"/>
      <c r="AD98" s="409"/>
      <c r="AE98" s="409"/>
      <c r="AF98" s="71"/>
      <c r="AG98" s="409"/>
      <c r="AH98" s="409"/>
      <c r="AI98" s="409"/>
      <c r="AJ98" s="71"/>
      <c r="AK98" s="409"/>
      <c r="AL98" s="409"/>
      <c r="AM98" s="409"/>
      <c r="AN98" s="71"/>
      <c r="AO98" s="409"/>
      <c r="AP98" s="409"/>
      <c r="AQ98" s="409"/>
      <c r="AR98" s="71"/>
      <c r="AS98" s="409"/>
      <c r="AT98" s="409"/>
      <c r="AU98" s="409"/>
      <c r="AV98" s="71"/>
      <c r="AW98" s="409"/>
      <c r="AX98" s="70"/>
      <c r="AY98" s="409"/>
      <c r="AZ98" s="77"/>
      <c r="BA98" s="409"/>
      <c r="BB98" s="86"/>
      <c r="BC98" s="6"/>
    </row>
    <row r="99" spans="1:55" x14ac:dyDescent="0.2">
      <c r="A99" s="4">
        <v>54000</v>
      </c>
      <c r="B99" s="395" t="s">
        <v>322</v>
      </c>
      <c r="C99" s="395"/>
      <c r="D99" s="71"/>
      <c r="E99" s="409"/>
      <c r="F99" s="409"/>
      <c r="G99" s="409"/>
      <c r="H99" s="71"/>
      <c r="I99" s="409"/>
      <c r="J99" s="409"/>
      <c r="K99" s="409"/>
      <c r="L99" s="71"/>
      <c r="M99" s="409"/>
      <c r="N99" s="409"/>
      <c r="O99" s="409"/>
      <c r="P99" s="71"/>
      <c r="Q99" s="409"/>
      <c r="R99" s="409"/>
      <c r="S99" s="409"/>
      <c r="T99" s="71"/>
      <c r="U99" s="409"/>
      <c r="V99" s="409"/>
      <c r="W99" s="409"/>
      <c r="X99" s="71"/>
      <c r="Y99" s="409"/>
      <c r="Z99" s="409"/>
      <c r="AA99" s="409"/>
      <c r="AB99" s="71"/>
      <c r="AC99" s="409"/>
      <c r="AD99" s="409"/>
      <c r="AE99" s="409"/>
      <c r="AF99" s="71"/>
      <c r="AG99" s="409"/>
      <c r="AH99" s="409"/>
      <c r="AI99" s="409"/>
      <c r="AJ99" s="71"/>
      <c r="AK99" s="409"/>
      <c r="AL99" s="409"/>
      <c r="AM99" s="409"/>
      <c r="AN99" s="71"/>
      <c r="AO99" s="409"/>
      <c r="AP99" s="409"/>
      <c r="AQ99" s="409"/>
      <c r="AR99" s="71"/>
      <c r="AS99" s="409"/>
      <c r="AT99" s="409"/>
      <c r="AU99" s="409"/>
      <c r="AV99" s="71"/>
      <c r="AW99" s="409"/>
      <c r="AX99" s="71"/>
      <c r="AY99" s="409"/>
      <c r="AZ99" s="78"/>
      <c r="BA99" s="409"/>
      <c r="BB99" s="86"/>
      <c r="BC99" s="5"/>
    </row>
    <row r="100" spans="1:55" x14ac:dyDescent="0.2">
      <c r="A100" s="2">
        <v>54010</v>
      </c>
      <c r="B100" s="409"/>
      <c r="C100" s="196" t="s">
        <v>323</v>
      </c>
      <c r="D100" s="71">
        <f>SUMIF('Budgeting Worksheet'!H411:H420,$B$4,'Budgeting Worksheet'!J411:J420)</f>
        <v>5150</v>
      </c>
      <c r="E100" s="409"/>
      <c r="F100" s="409"/>
      <c r="G100" s="409"/>
      <c r="H100" s="71">
        <f>SUMIF('Budgeting Worksheet'!L411:L419,$B$4,'Budgeting Worksheet'!N411:N419)</f>
        <v>5150</v>
      </c>
      <c r="I100" s="409"/>
      <c r="J100" s="409"/>
      <c r="K100" s="409"/>
      <c r="L100" s="71">
        <f>SUMIF('Budgeting Worksheet'!P411:P419,$B$4,'Budgeting Worksheet'!R411:R419)</f>
        <v>5150</v>
      </c>
      <c r="M100" s="409"/>
      <c r="N100" s="409"/>
      <c r="O100" s="409"/>
      <c r="P100" s="71">
        <f>SUMIF('Budgeting Worksheet'!T411:T419,$B$4,'Budgeting Worksheet'!V411:V419)</f>
        <v>5150</v>
      </c>
      <c r="Q100" s="409"/>
      <c r="R100" s="409"/>
      <c r="S100" s="409"/>
      <c r="T100" s="71">
        <f>SUMIF('Budgeting Worksheet'!X411:X419,$B$4,'Budgeting Worksheet'!Z411:Z419)</f>
        <v>5150</v>
      </c>
      <c r="U100" s="409"/>
      <c r="V100" s="409"/>
      <c r="W100" s="409"/>
      <c r="X100" s="71">
        <f>SUMIF('Budgeting Worksheet'!AB411:AB419,$B$4,'Budgeting Worksheet'!AD411:AD419)</f>
        <v>5150</v>
      </c>
      <c r="Y100" s="409"/>
      <c r="Z100" s="409"/>
      <c r="AA100" s="409"/>
      <c r="AB100" s="71">
        <f>SUMIF('Budgeting Worksheet'!AF411:AF419,$B$4,'Budgeting Worksheet'!AH411:AH419)</f>
        <v>5150</v>
      </c>
      <c r="AC100" s="409"/>
      <c r="AD100" s="409"/>
      <c r="AE100" s="409"/>
      <c r="AF100" s="71">
        <f>SUMIF('Budgeting Worksheet'!AJ411:AJ419,$B$4,'Budgeting Worksheet'!AL411:AL419)</f>
        <v>5150</v>
      </c>
      <c r="AG100" s="409"/>
      <c r="AH100" s="409"/>
      <c r="AI100" s="409"/>
      <c r="AJ100" s="71">
        <f>SUMIF('Budgeting Worksheet'!AN411:AN419,$B$4,'Budgeting Worksheet'!AP411:AP419)</f>
        <v>5150</v>
      </c>
      <c r="AK100" s="409"/>
      <c r="AL100" s="409"/>
      <c r="AM100" s="409"/>
      <c r="AN100" s="71">
        <f>SUMIF('Budgeting Worksheet'!AR411:AR419,$B$4,'Budgeting Worksheet'!AT411:AT419)</f>
        <v>5150</v>
      </c>
      <c r="AO100" s="409"/>
      <c r="AP100" s="409"/>
      <c r="AQ100" s="409"/>
      <c r="AR100" s="71">
        <f>SUMIF('Budgeting Worksheet'!AV411:AV419,$B$4,'Budgeting Worksheet'!AX411:AX419)</f>
        <v>5150</v>
      </c>
      <c r="AS100" s="409"/>
      <c r="AT100" s="409"/>
      <c r="AU100" s="409"/>
      <c r="AV100" s="71">
        <f>SUMIF('Budgeting Worksheet'!AZ411:AZ419,$B$4,'Budgeting Worksheet'!BB411:BB419)</f>
        <v>5150</v>
      </c>
      <c r="AW100" s="409"/>
      <c r="AX100" s="71">
        <f t="shared" ref="AX100:AX113" si="7">SUM(D100:AV100)</f>
        <v>61800</v>
      </c>
      <c r="AY100" s="409"/>
      <c r="AZ100" s="78">
        <f ca="1">SUMIF('Budgeting Worksheet'!H411:H419,$B$4,'Budgeting Worksheet'!BJ420)</f>
        <v>0</v>
      </c>
      <c r="BA100" s="409"/>
      <c r="BB100" s="86">
        <v>310761.2</v>
      </c>
      <c r="BC100" s="5"/>
    </row>
    <row r="101" spans="1:55" x14ac:dyDescent="0.2">
      <c r="A101" s="450">
        <v>54020</v>
      </c>
      <c r="B101" s="395"/>
      <c r="C101" s="196" t="s">
        <v>324</v>
      </c>
      <c r="D101" s="71">
        <f>SUMIF('Budgeting Worksheet'!H422:H429,$B$4,'Budgeting Worksheet'!J422:J429)</f>
        <v>0</v>
      </c>
      <c r="E101" s="409"/>
      <c r="F101" s="409"/>
      <c r="G101" s="409"/>
      <c r="H101" s="71">
        <f>SUMIF('Budgeting Worksheet'!L422:L429,$B$4,'Budgeting Worksheet'!N422:N429)</f>
        <v>0</v>
      </c>
      <c r="I101" s="409"/>
      <c r="J101" s="409"/>
      <c r="K101" s="409"/>
      <c r="L101" s="71">
        <f>SUMIF('Budgeting Worksheet'!P422:P429,$B$4,'Budgeting Worksheet'!R422:R429)</f>
        <v>0</v>
      </c>
      <c r="M101" s="409"/>
      <c r="N101" s="409"/>
      <c r="O101" s="409"/>
      <c r="P101" s="71">
        <f>SUMIF('Budgeting Worksheet'!T422:T429,$B$4,'Budgeting Worksheet'!V422:V429)</f>
        <v>0</v>
      </c>
      <c r="Q101" s="409"/>
      <c r="R101" s="409"/>
      <c r="S101" s="409"/>
      <c r="T101" s="71">
        <f>SUMIF('Budgeting Worksheet'!X422:X429,$B$4,'Budgeting Worksheet'!Z422:Z429)</f>
        <v>0</v>
      </c>
      <c r="U101" s="409"/>
      <c r="V101" s="409"/>
      <c r="W101" s="409"/>
      <c r="X101" s="71">
        <f>SUMIF('Budgeting Worksheet'!AB422:AB429,$B$4,'Budgeting Worksheet'!AD422:AD429)</f>
        <v>0</v>
      </c>
      <c r="Y101" s="409"/>
      <c r="Z101" s="409"/>
      <c r="AA101" s="409"/>
      <c r="AB101" s="71">
        <f>SUMIF('Budgeting Worksheet'!AF422:AF429,$B$4,'Budgeting Worksheet'!AH422:AH429)</f>
        <v>0</v>
      </c>
      <c r="AC101" s="409"/>
      <c r="AD101" s="409"/>
      <c r="AE101" s="409"/>
      <c r="AF101" s="71">
        <f>SUMIF('Budgeting Worksheet'!AJ422:AJ429,$B$4,'Budgeting Worksheet'!AL422:AL429)</f>
        <v>0</v>
      </c>
      <c r="AG101" s="409"/>
      <c r="AH101" s="409"/>
      <c r="AI101" s="409"/>
      <c r="AJ101" s="71">
        <f>SUMIF('Budgeting Worksheet'!AN422:AN429,$B$4,'Budgeting Worksheet'!AP422:AP429)</f>
        <v>0</v>
      </c>
      <c r="AK101" s="409"/>
      <c r="AL101" s="409"/>
      <c r="AM101" s="409"/>
      <c r="AN101" s="71">
        <f>SUMIF('Budgeting Worksheet'!AR422:AR429,$B$4,'Budgeting Worksheet'!AT422:AT429)</f>
        <v>0</v>
      </c>
      <c r="AO101" s="409"/>
      <c r="AP101" s="409"/>
      <c r="AQ101" s="409"/>
      <c r="AR101" s="71">
        <f>SUMIF('Budgeting Worksheet'!AV422:AV429,$B$4,'Budgeting Worksheet'!AX422:AX429)</f>
        <v>0</v>
      </c>
      <c r="AS101" s="409"/>
      <c r="AT101" s="409"/>
      <c r="AU101" s="409"/>
      <c r="AV101" s="71">
        <f>SUMIF('Budgeting Worksheet'!AZ422:AZ429,$B$4,'Budgeting Worksheet'!BB422:BB429)</f>
        <v>0</v>
      </c>
      <c r="AW101" s="409"/>
      <c r="AX101" s="71">
        <f t="shared" si="7"/>
        <v>0</v>
      </c>
      <c r="AY101" s="409"/>
      <c r="AZ101" s="78">
        <f ca="1">SUMIF('Budgeting Worksheet'!H422:H429,$B$4,'Budgeting Worksheet'!BJ430)</f>
        <v>0</v>
      </c>
      <c r="BA101" s="409"/>
      <c r="BB101" s="86">
        <v>9917.31</v>
      </c>
      <c r="BC101" s="5"/>
    </row>
    <row r="102" spans="1:55" x14ac:dyDescent="0.2">
      <c r="A102" s="2">
        <v>54022</v>
      </c>
      <c r="B102" s="409"/>
      <c r="C102" s="196" t="s">
        <v>165</v>
      </c>
      <c r="D102" s="71">
        <f>SUMIF('Budgeting Worksheet'!H432:H435,$B$4,'Budgeting Worksheet'!J432:J435)</f>
        <v>0</v>
      </c>
      <c r="E102" s="409"/>
      <c r="F102" s="409"/>
      <c r="G102" s="409"/>
      <c r="H102" s="71">
        <f>SUMIF('Budgeting Worksheet'!L432:L435,$B$4,'Budgeting Worksheet'!N432:N435)</f>
        <v>0</v>
      </c>
      <c r="I102" s="409"/>
      <c r="J102" s="409"/>
      <c r="K102" s="409"/>
      <c r="L102" s="71">
        <f>SUMIF('Budgeting Worksheet'!P432:P435,$B$4,'Budgeting Worksheet'!R432:R435)</f>
        <v>0</v>
      </c>
      <c r="M102" s="409"/>
      <c r="N102" s="409"/>
      <c r="O102" s="409"/>
      <c r="P102" s="71">
        <f>SUMIF('Budgeting Worksheet'!T432:T435,$B$4,'Budgeting Worksheet'!V432:V435)</f>
        <v>0</v>
      </c>
      <c r="Q102" s="409"/>
      <c r="R102" s="409"/>
      <c r="S102" s="409"/>
      <c r="T102" s="71">
        <f>SUMIF('Budgeting Worksheet'!X432:X435,$B$4,'Budgeting Worksheet'!Z432:Z435)</f>
        <v>0</v>
      </c>
      <c r="U102" s="409"/>
      <c r="V102" s="409"/>
      <c r="W102" s="409"/>
      <c r="X102" s="71">
        <f>SUMIF('Budgeting Worksheet'!AB432:AB435,$B$4,'Budgeting Worksheet'!AD432:AD435)</f>
        <v>0</v>
      </c>
      <c r="Y102" s="409"/>
      <c r="Z102" s="409"/>
      <c r="AA102" s="409"/>
      <c r="AB102" s="71">
        <f>SUMIF('Budgeting Worksheet'!AF432:AF435,$B$4,'Budgeting Worksheet'!AH432:AH435)</f>
        <v>0</v>
      </c>
      <c r="AC102" s="409"/>
      <c r="AD102" s="409"/>
      <c r="AE102" s="409"/>
      <c r="AF102" s="71">
        <f>SUMIF('Budgeting Worksheet'!AJ432:AJ435,$B$4,'Budgeting Worksheet'!AL432:AL435)</f>
        <v>0</v>
      </c>
      <c r="AG102" s="409"/>
      <c r="AH102" s="409"/>
      <c r="AI102" s="409"/>
      <c r="AJ102" s="71">
        <f>SUMIF('Budgeting Worksheet'!AN432:AN435,$B$4,'Budgeting Worksheet'!AP432:AP435)</f>
        <v>0</v>
      </c>
      <c r="AK102" s="409"/>
      <c r="AL102" s="409"/>
      <c r="AM102" s="409"/>
      <c r="AN102" s="71">
        <f>SUMIF('Budgeting Worksheet'!AR432:AR435,$B$4,'Budgeting Worksheet'!AT432:AT435)</f>
        <v>0</v>
      </c>
      <c r="AO102" s="409"/>
      <c r="AP102" s="409"/>
      <c r="AQ102" s="409"/>
      <c r="AR102" s="71">
        <f>SUMIF('Budgeting Worksheet'!AV432:AV435,$B$4,'Budgeting Worksheet'!AX432:AX435)</f>
        <v>0</v>
      </c>
      <c r="AS102" s="409"/>
      <c r="AT102" s="409"/>
      <c r="AU102" s="409"/>
      <c r="AV102" s="71">
        <f>SUMIF('Budgeting Worksheet'!AZ432:AZ435,$B$4,'Budgeting Worksheet'!BB432:BB435)</f>
        <v>0</v>
      </c>
      <c r="AW102" s="409"/>
      <c r="AX102" s="71">
        <f t="shared" si="7"/>
        <v>0</v>
      </c>
      <c r="AY102" s="409"/>
      <c r="AZ102" s="78">
        <f ca="1">SUMIF('Budgeting Worksheet'!H432:H435,$B$4,'Budgeting Worksheet'!BJ436)</f>
        <v>0</v>
      </c>
      <c r="BA102" s="409"/>
      <c r="BB102" s="86">
        <v>0</v>
      </c>
      <c r="BC102" s="5"/>
    </row>
    <row r="103" spans="1:55" x14ac:dyDescent="0.2">
      <c r="A103" s="2">
        <v>54023</v>
      </c>
      <c r="B103" s="395"/>
      <c r="C103" s="196" t="s">
        <v>325</v>
      </c>
      <c r="D103" s="71">
        <f>SUMIF('Budgeting Worksheet'!H438:H441,$B$4,'Budgeting Worksheet'!J438:J441)</f>
        <v>0</v>
      </c>
      <c r="E103" s="409"/>
      <c r="F103" s="409"/>
      <c r="G103" s="409"/>
      <c r="H103" s="71">
        <f>SUMIF('Budgeting Worksheet'!L438:L441,$B$4,'Budgeting Worksheet'!N438:N441)</f>
        <v>0</v>
      </c>
      <c r="I103" s="409"/>
      <c r="J103" s="409"/>
      <c r="K103" s="409"/>
      <c r="L103" s="71">
        <f>SUMIF('Budgeting Worksheet'!P438:P441,$B$4,'Budgeting Worksheet'!R438:R441)</f>
        <v>0</v>
      </c>
      <c r="M103" s="409"/>
      <c r="N103" s="409"/>
      <c r="O103" s="409"/>
      <c r="P103" s="71">
        <f>SUMIF('Budgeting Worksheet'!T438:T441,$B$4,'Budgeting Worksheet'!V438:V441)</f>
        <v>0</v>
      </c>
      <c r="Q103" s="409"/>
      <c r="R103" s="409"/>
      <c r="S103" s="409"/>
      <c r="T103" s="71">
        <f>SUMIF('Budgeting Worksheet'!X438:X441,$B$4,'Budgeting Worksheet'!Z438:Z441)</f>
        <v>0</v>
      </c>
      <c r="U103" s="409"/>
      <c r="V103" s="409"/>
      <c r="W103" s="409"/>
      <c r="X103" s="71">
        <f>SUMIF('Budgeting Worksheet'!AB438:AB441,$B$4,'Budgeting Worksheet'!AD438:AD441)</f>
        <v>0</v>
      </c>
      <c r="Y103" s="409"/>
      <c r="Z103" s="409"/>
      <c r="AA103" s="409"/>
      <c r="AB103" s="71">
        <f>SUMIF('Budgeting Worksheet'!AF438:AF441,$B$4,'Budgeting Worksheet'!AH438:AH441)</f>
        <v>0</v>
      </c>
      <c r="AC103" s="409"/>
      <c r="AD103" s="409"/>
      <c r="AE103" s="409"/>
      <c r="AF103" s="71">
        <f>SUMIF('Budgeting Worksheet'!AJ438:AJ441,$B$4,'Budgeting Worksheet'!AL438:AL441)</f>
        <v>0</v>
      </c>
      <c r="AG103" s="409"/>
      <c r="AH103" s="409"/>
      <c r="AI103" s="409"/>
      <c r="AJ103" s="71">
        <f>SUMIF('Budgeting Worksheet'!AN438:AN441,$B$4,'Budgeting Worksheet'!AP438:AP441)</f>
        <v>0</v>
      </c>
      <c r="AK103" s="409"/>
      <c r="AL103" s="409"/>
      <c r="AM103" s="409"/>
      <c r="AN103" s="71">
        <f>SUMIF('Budgeting Worksheet'!AR438:AR441,$B$4,'Budgeting Worksheet'!AT438:AT441)</f>
        <v>0</v>
      </c>
      <c r="AO103" s="409"/>
      <c r="AP103" s="409"/>
      <c r="AQ103" s="409"/>
      <c r="AR103" s="71">
        <f>SUMIF('Budgeting Worksheet'!AV438:AV441,$B$4,'Budgeting Worksheet'!AX438:AX441)</f>
        <v>0</v>
      </c>
      <c r="AS103" s="409"/>
      <c r="AT103" s="409"/>
      <c r="AU103" s="409"/>
      <c r="AV103" s="71">
        <f>SUMIF('Budgeting Worksheet'!AZ438:AZ441,$B$4,'Budgeting Worksheet'!BB438:BB441)</f>
        <v>0</v>
      </c>
      <c r="AW103" s="409"/>
      <c r="AX103" s="71">
        <f t="shared" si="7"/>
        <v>0</v>
      </c>
      <c r="AY103" s="409"/>
      <c r="AZ103" s="78">
        <f ca="1">SUMIF('Budgeting Worksheet'!H438:H441,$B$4,'Budgeting Worksheet'!BJ442)</f>
        <v>0</v>
      </c>
      <c r="BA103" s="409"/>
      <c r="BB103" s="86">
        <v>3624.6</v>
      </c>
      <c r="BC103" s="5"/>
    </row>
    <row r="104" spans="1:55" x14ac:dyDescent="0.2">
      <c r="A104" s="2">
        <v>54030</v>
      </c>
      <c r="B104" s="409"/>
      <c r="C104" s="196" t="s">
        <v>326</v>
      </c>
      <c r="D104" s="71">
        <f>SUMIF('Budgeting Worksheet'!H444:H449,$B$4,'Budgeting Worksheet'!J444:J449)</f>
        <v>0</v>
      </c>
      <c r="E104" s="409"/>
      <c r="F104" s="409"/>
      <c r="G104" s="409"/>
      <c r="H104" s="71">
        <f>SUMIF('Budgeting Worksheet'!L444:L449,$B$4,'Budgeting Worksheet'!N444:N449)</f>
        <v>0</v>
      </c>
      <c r="I104" s="409"/>
      <c r="J104" s="409"/>
      <c r="K104" s="409"/>
      <c r="L104" s="71">
        <f>SUMIF('Budgeting Worksheet'!P444:P449,$B$4,'Budgeting Worksheet'!R444:R449)</f>
        <v>0</v>
      </c>
      <c r="M104" s="409"/>
      <c r="N104" s="409"/>
      <c r="O104" s="409"/>
      <c r="P104" s="71">
        <f>SUMIF('Budgeting Worksheet'!T444:T449,$B$4,'Budgeting Worksheet'!V444:V449)</f>
        <v>0</v>
      </c>
      <c r="Q104" s="409"/>
      <c r="R104" s="409"/>
      <c r="S104" s="409"/>
      <c r="T104" s="71">
        <f>SUMIF('Budgeting Worksheet'!X444:X449,$B$4,'Budgeting Worksheet'!Z444:Z449)</f>
        <v>0</v>
      </c>
      <c r="U104" s="409"/>
      <c r="V104" s="409"/>
      <c r="W104" s="409"/>
      <c r="X104" s="71">
        <f>SUMIF('Budgeting Worksheet'!AB444:AB449,$B$4,'Budgeting Worksheet'!AD444:AD449)</f>
        <v>0</v>
      </c>
      <c r="Y104" s="409"/>
      <c r="Z104" s="409"/>
      <c r="AA104" s="409"/>
      <c r="AB104" s="71">
        <f>SUMIF('Budgeting Worksheet'!AF444:AF449,$B$4,'Budgeting Worksheet'!AH444:AH449)</f>
        <v>0</v>
      </c>
      <c r="AC104" s="409"/>
      <c r="AD104" s="409"/>
      <c r="AE104" s="409"/>
      <c r="AF104" s="71">
        <f>SUMIF('Budgeting Worksheet'!AJ444:AJ449,$B$4,'Budgeting Worksheet'!AL444:AL449)</f>
        <v>0</v>
      </c>
      <c r="AG104" s="409"/>
      <c r="AH104" s="409"/>
      <c r="AI104" s="409"/>
      <c r="AJ104" s="71">
        <f>SUMIF('Budgeting Worksheet'!AN444:AN449,$B$4,'Budgeting Worksheet'!AP444:AP449)</f>
        <v>0</v>
      </c>
      <c r="AK104" s="409"/>
      <c r="AL104" s="409"/>
      <c r="AM104" s="409"/>
      <c r="AN104" s="71">
        <f>SUMIF('Budgeting Worksheet'!AR444:AR449,$B$4,'Budgeting Worksheet'!AT444:AT449)</f>
        <v>0</v>
      </c>
      <c r="AO104" s="409"/>
      <c r="AP104" s="409"/>
      <c r="AQ104" s="409"/>
      <c r="AR104" s="71">
        <f>SUMIF('Budgeting Worksheet'!AV444:AV449,$B$4,'Budgeting Worksheet'!AX444:AX449)</f>
        <v>0</v>
      </c>
      <c r="AS104" s="409"/>
      <c r="AT104" s="409"/>
      <c r="AU104" s="409"/>
      <c r="AV104" s="71">
        <f>SUMIF('Budgeting Worksheet'!AZ444:AZ449,$B$4,'Budgeting Worksheet'!BB444:BB449)</f>
        <v>0</v>
      </c>
      <c r="AW104" s="409"/>
      <c r="AX104" s="71">
        <f t="shared" si="7"/>
        <v>0</v>
      </c>
      <c r="AY104" s="409"/>
      <c r="AZ104" s="78">
        <f ca="1">SUMIF('Budgeting Worksheet'!H444:H449,$B$4,'Budgeting Worksheet'!BJ450)</f>
        <v>0</v>
      </c>
      <c r="BA104" s="409"/>
      <c r="BB104" s="86">
        <v>641.76</v>
      </c>
      <c r="BC104" s="5"/>
    </row>
    <row r="105" spans="1:55" x14ac:dyDescent="0.2">
      <c r="A105" s="2">
        <v>54031</v>
      </c>
      <c r="B105" s="409"/>
      <c r="C105" s="196" t="s">
        <v>327</v>
      </c>
      <c r="D105" s="71">
        <f>SUMIF('Budgeting Worksheet'!H452:H455,$B$4,'Budgeting Worksheet'!J452:J455)</f>
        <v>0</v>
      </c>
      <c r="E105" s="409"/>
      <c r="F105" s="409"/>
      <c r="G105" s="409"/>
      <c r="H105" s="71">
        <f>SUMIF('Budgeting Worksheet'!L452:L455,$B$4,'Budgeting Worksheet'!N452:N455)</f>
        <v>0</v>
      </c>
      <c r="I105" s="409"/>
      <c r="J105" s="409"/>
      <c r="K105" s="409"/>
      <c r="L105" s="71">
        <f>SUMIF('Budgeting Worksheet'!P452:P455,$B$4,'Budgeting Worksheet'!R452:R455)</f>
        <v>0</v>
      </c>
      <c r="M105" s="409"/>
      <c r="N105" s="409"/>
      <c r="O105" s="409"/>
      <c r="P105" s="71">
        <f>SUMIF('Budgeting Worksheet'!T452:T455,$B$4,'Budgeting Worksheet'!V452:V455)</f>
        <v>0</v>
      </c>
      <c r="Q105" s="409"/>
      <c r="R105" s="409"/>
      <c r="S105" s="409"/>
      <c r="T105" s="71">
        <f>SUMIF('Budgeting Worksheet'!X452:X455,$B$4,'Budgeting Worksheet'!Z452:Z455)</f>
        <v>0</v>
      </c>
      <c r="U105" s="409"/>
      <c r="V105" s="409"/>
      <c r="W105" s="409"/>
      <c r="X105" s="71">
        <f>SUMIF('Budgeting Worksheet'!AB452:AB455,$B$4,'Budgeting Worksheet'!AD452:AD455)</f>
        <v>0</v>
      </c>
      <c r="Y105" s="409"/>
      <c r="Z105" s="409"/>
      <c r="AA105" s="409"/>
      <c r="AB105" s="71">
        <f>SUMIF('Budgeting Worksheet'!AF452:AF455,$B$4,'Budgeting Worksheet'!AH452:AH455)</f>
        <v>0</v>
      </c>
      <c r="AC105" s="409"/>
      <c r="AD105" s="409"/>
      <c r="AE105" s="409"/>
      <c r="AF105" s="71">
        <f>SUMIF('Budgeting Worksheet'!AJ452:AJ455,$B$4,'Budgeting Worksheet'!AL452:AL455)</f>
        <v>0</v>
      </c>
      <c r="AG105" s="409"/>
      <c r="AH105" s="409"/>
      <c r="AI105" s="409"/>
      <c r="AJ105" s="71">
        <f>SUMIF('Budgeting Worksheet'!AN452:AN455,$B$4,'Budgeting Worksheet'!AP452:AP455)</f>
        <v>0</v>
      </c>
      <c r="AK105" s="409"/>
      <c r="AL105" s="409"/>
      <c r="AM105" s="409"/>
      <c r="AN105" s="71">
        <f>SUMIF('Budgeting Worksheet'!AR452:AR455,$B$4,'Budgeting Worksheet'!AT452:AT455)</f>
        <v>0</v>
      </c>
      <c r="AO105" s="409"/>
      <c r="AP105" s="409"/>
      <c r="AQ105" s="409"/>
      <c r="AR105" s="71">
        <f>SUMIF('Budgeting Worksheet'!AV452:AV455,$B$4,'Budgeting Worksheet'!AX452:AX455)</f>
        <v>0</v>
      </c>
      <c r="AS105" s="409"/>
      <c r="AT105" s="409"/>
      <c r="AU105" s="409"/>
      <c r="AV105" s="71">
        <f>SUMIF('Budgeting Worksheet'!AZ452:AZ455,$B$4,'Budgeting Worksheet'!BB452:BB455)</f>
        <v>0</v>
      </c>
      <c r="AW105" s="409"/>
      <c r="AX105" s="71">
        <f t="shared" si="7"/>
        <v>0</v>
      </c>
      <c r="AY105" s="409"/>
      <c r="AZ105" s="78">
        <f ca="1">SUMIF('Budgeting Worksheet'!H452:H455,$B$4,'Budgeting Worksheet'!BJ456)</f>
        <v>0</v>
      </c>
      <c r="BA105" s="409"/>
      <c r="BB105" s="86">
        <v>99.84</v>
      </c>
      <c r="BC105" s="5"/>
    </row>
    <row r="106" spans="1:55" x14ac:dyDescent="0.2">
      <c r="A106" s="2">
        <v>54040</v>
      </c>
      <c r="B106" s="409"/>
      <c r="C106" s="196" t="s">
        <v>328</v>
      </c>
      <c r="D106" s="71">
        <f>SUMIF('Budgeting Worksheet'!H458:H462,$B$4,'Budgeting Worksheet'!J458:J462)</f>
        <v>0</v>
      </c>
      <c r="E106" s="409"/>
      <c r="F106" s="409"/>
      <c r="G106" s="409"/>
      <c r="H106" s="71">
        <f>SUMIF('Budgeting Worksheet'!L458:L462,$B$4,'Budgeting Worksheet'!N458:N462)</f>
        <v>0</v>
      </c>
      <c r="I106" s="409"/>
      <c r="J106" s="409"/>
      <c r="K106" s="409"/>
      <c r="L106" s="71">
        <f>SUMIF('Budgeting Worksheet'!P458:P462,$B$4,'Budgeting Worksheet'!R458:R462)</f>
        <v>0</v>
      </c>
      <c r="M106" s="409"/>
      <c r="N106" s="409"/>
      <c r="O106" s="409"/>
      <c r="P106" s="71">
        <f>SUMIF('Budgeting Worksheet'!T458:T462,$B$4,'Budgeting Worksheet'!V458:V462)</f>
        <v>0</v>
      </c>
      <c r="Q106" s="409"/>
      <c r="R106" s="409"/>
      <c r="S106" s="409"/>
      <c r="T106" s="71">
        <f>SUMIF('Budgeting Worksheet'!X458:X462,$B$4,'Budgeting Worksheet'!Z458:Z462)</f>
        <v>0</v>
      </c>
      <c r="U106" s="409"/>
      <c r="V106" s="409"/>
      <c r="W106" s="409"/>
      <c r="X106" s="71">
        <f>SUMIF('Budgeting Worksheet'!AB458:AB462,$B$4,'Budgeting Worksheet'!AD458:AD462)</f>
        <v>0</v>
      </c>
      <c r="Y106" s="409"/>
      <c r="Z106" s="409"/>
      <c r="AA106" s="409"/>
      <c r="AB106" s="71">
        <f>SUMIF('Budgeting Worksheet'!AF458:AF462,$B$4,'Budgeting Worksheet'!AH458:AH462)</f>
        <v>0</v>
      </c>
      <c r="AC106" s="409"/>
      <c r="AD106" s="409"/>
      <c r="AE106" s="409"/>
      <c r="AF106" s="71">
        <f>SUMIF('Budgeting Worksheet'!AJ458:AJ462,$B$4,'Budgeting Worksheet'!AL458:AL462)</f>
        <v>0</v>
      </c>
      <c r="AG106" s="409"/>
      <c r="AH106" s="409"/>
      <c r="AI106" s="409"/>
      <c r="AJ106" s="71">
        <f>SUMIF('Budgeting Worksheet'!AN458:AN462,$B$4,'Budgeting Worksheet'!AP458:AP462)</f>
        <v>0</v>
      </c>
      <c r="AK106" s="409"/>
      <c r="AL106" s="409"/>
      <c r="AM106" s="409"/>
      <c r="AN106" s="71">
        <f>SUMIF('Budgeting Worksheet'!AR458:AR462,$B$4,'Budgeting Worksheet'!AT458:AT462)</f>
        <v>0</v>
      </c>
      <c r="AO106" s="409"/>
      <c r="AP106" s="409"/>
      <c r="AQ106" s="409"/>
      <c r="AR106" s="71">
        <f>SUMIF('Budgeting Worksheet'!AV458:AV462,$B$4,'Budgeting Worksheet'!AX458:AX462)</f>
        <v>0</v>
      </c>
      <c r="AS106" s="409"/>
      <c r="AT106" s="409"/>
      <c r="AU106" s="409"/>
      <c r="AV106" s="71">
        <f>SUMIF('Budgeting Worksheet'!AZ458:AZ462,$B$4,'Budgeting Worksheet'!BB458:BB462)</f>
        <v>0</v>
      </c>
      <c r="AW106" s="409"/>
      <c r="AX106" s="71">
        <f t="shared" si="7"/>
        <v>0</v>
      </c>
      <c r="AY106" s="409"/>
      <c r="AZ106" s="78">
        <f ca="1">SUMIF('Budgeting Worksheet'!H458:H462,$B$4,'Budgeting Worksheet'!BJ463)</f>
        <v>0</v>
      </c>
      <c r="BA106" s="409"/>
      <c r="BB106" s="86">
        <v>324.08</v>
      </c>
      <c r="BC106" s="5"/>
    </row>
    <row r="107" spans="1:55" x14ac:dyDescent="0.2">
      <c r="A107" s="2">
        <v>54050</v>
      </c>
      <c r="B107" s="395"/>
      <c r="C107" s="709" t="s">
        <v>329</v>
      </c>
      <c r="D107" s="71">
        <f>SUMIF('Budgeting Worksheet'!H465:H468,$B$4,'Budgeting Worksheet'!J465:J468)</f>
        <v>0</v>
      </c>
      <c r="E107" s="409"/>
      <c r="F107" s="409"/>
      <c r="G107" s="409"/>
      <c r="H107" s="71">
        <f>SUMIF('Budgeting Worksheet'!L465:L468,$B$4,'Budgeting Worksheet'!N465:N468)</f>
        <v>0</v>
      </c>
      <c r="I107" s="409"/>
      <c r="J107" s="409"/>
      <c r="K107" s="409"/>
      <c r="L107" s="71">
        <f>SUMIF('Budgeting Worksheet'!P465:P468,$B$4,'Budgeting Worksheet'!R465:R468)</f>
        <v>0</v>
      </c>
      <c r="M107" s="409"/>
      <c r="N107" s="409"/>
      <c r="O107" s="409"/>
      <c r="P107" s="71">
        <f>SUMIF('Budgeting Worksheet'!T465:T468,$B$4,'Budgeting Worksheet'!V465:V468)</f>
        <v>0</v>
      </c>
      <c r="Q107" s="409"/>
      <c r="R107" s="409"/>
      <c r="S107" s="409"/>
      <c r="T107" s="71">
        <f>SUMIF('Budgeting Worksheet'!X465:X468,$B$4,'Budgeting Worksheet'!Z465:Z468)</f>
        <v>0</v>
      </c>
      <c r="U107" s="409"/>
      <c r="V107" s="409"/>
      <c r="W107" s="409"/>
      <c r="X107" s="71">
        <f>SUMIF('Budgeting Worksheet'!AB465:AB468,$B$4,'Budgeting Worksheet'!AD465:AD468)</f>
        <v>0</v>
      </c>
      <c r="Y107" s="409"/>
      <c r="Z107" s="409"/>
      <c r="AA107" s="409"/>
      <c r="AB107" s="71">
        <f>SUMIF('Budgeting Worksheet'!AF465:AF468,$B$4,'Budgeting Worksheet'!AH465:AH468)</f>
        <v>0</v>
      </c>
      <c r="AC107" s="409"/>
      <c r="AD107" s="409"/>
      <c r="AE107" s="409"/>
      <c r="AF107" s="71">
        <f>SUMIF('Budgeting Worksheet'!AJ465:AJ468,$B$4,'Budgeting Worksheet'!AL465:AL468)</f>
        <v>0</v>
      </c>
      <c r="AG107" s="409"/>
      <c r="AH107" s="409"/>
      <c r="AI107" s="409"/>
      <c r="AJ107" s="71">
        <f>SUMIF('Budgeting Worksheet'!AN465:AN468,$B$4,'Budgeting Worksheet'!AP465:AP468)</f>
        <v>0</v>
      </c>
      <c r="AK107" s="409"/>
      <c r="AL107" s="409"/>
      <c r="AM107" s="409"/>
      <c r="AN107" s="71">
        <f>SUMIF('Budgeting Worksheet'!AR465:AR468,$B$4,'Budgeting Worksheet'!AT465:AT468)</f>
        <v>0</v>
      </c>
      <c r="AO107" s="409"/>
      <c r="AP107" s="409"/>
      <c r="AQ107" s="409"/>
      <c r="AR107" s="71">
        <f>SUMIF('Budgeting Worksheet'!AV465:AV468,$B$4,'Budgeting Worksheet'!AX465:AX468)</f>
        <v>0</v>
      </c>
      <c r="AS107" s="409"/>
      <c r="AT107" s="409"/>
      <c r="AU107" s="409"/>
      <c r="AV107" s="71">
        <f>SUMIF('Budgeting Worksheet'!AZ465:AZ468,$B$4,'Budgeting Worksheet'!BB465:BB468)</f>
        <v>0</v>
      </c>
      <c r="AW107" s="409"/>
      <c r="AX107" s="71">
        <f t="shared" si="7"/>
        <v>0</v>
      </c>
      <c r="AY107" s="409"/>
      <c r="AZ107" s="78">
        <f ca="1">SUMIF('Budgeting Worksheet'!H465:H468,$B$4,'Budgeting Worksheet'!BJ469)</f>
        <v>0</v>
      </c>
      <c r="BA107" s="409"/>
      <c r="BB107" s="86">
        <v>6143.02</v>
      </c>
      <c r="BC107" s="5"/>
    </row>
    <row r="108" spans="1:55" x14ac:dyDescent="0.2">
      <c r="A108" s="2">
        <v>54055</v>
      </c>
      <c r="B108" s="409"/>
      <c r="C108" s="196" t="s">
        <v>330</v>
      </c>
      <c r="D108" s="71">
        <f>SUMIF('Budgeting Worksheet'!H471:H474,$B$4,'Budgeting Worksheet'!J471:J474)</f>
        <v>3600</v>
      </c>
      <c r="E108" s="409"/>
      <c r="F108" s="409"/>
      <c r="G108" s="409"/>
      <c r="H108" s="71">
        <f>SUMIF('Budgeting Worksheet'!L471:L474,$B$4,'Budgeting Worksheet'!N471:N474)</f>
        <v>0</v>
      </c>
      <c r="I108" s="409"/>
      <c r="J108" s="409"/>
      <c r="K108" s="409"/>
      <c r="L108" s="71">
        <f>SUMIF('Budgeting Worksheet'!P471:P474,$B$4,'Budgeting Worksheet'!R471:R474)</f>
        <v>0</v>
      </c>
      <c r="M108" s="409"/>
      <c r="N108" s="409"/>
      <c r="O108" s="409"/>
      <c r="P108" s="71">
        <f>SUMIF('Budgeting Worksheet'!T471:T474,$B$4,'Budgeting Worksheet'!V471:V474)</f>
        <v>0</v>
      </c>
      <c r="Q108" s="409"/>
      <c r="R108" s="409"/>
      <c r="S108" s="409"/>
      <c r="T108" s="71">
        <f>SUMIF('Budgeting Worksheet'!X471:X474,$B$4,'Budgeting Worksheet'!Z471:Z474)</f>
        <v>0</v>
      </c>
      <c r="U108" s="409"/>
      <c r="V108" s="409"/>
      <c r="W108" s="409"/>
      <c r="X108" s="71">
        <f>SUMIF('Budgeting Worksheet'!AB471:AB474,$B$4,'Budgeting Worksheet'!AD471:AD474)</f>
        <v>0</v>
      </c>
      <c r="Y108" s="409"/>
      <c r="Z108" s="409"/>
      <c r="AA108" s="409"/>
      <c r="AB108" s="71">
        <f>SUMIF('Budgeting Worksheet'!AF471:AF474,$B$4,'Budgeting Worksheet'!AH471:AH474)</f>
        <v>0</v>
      </c>
      <c r="AC108" s="409"/>
      <c r="AD108" s="409"/>
      <c r="AE108" s="409"/>
      <c r="AF108" s="71">
        <f>SUMIF('Budgeting Worksheet'!AJ471:AJ474,$B$4,'Budgeting Worksheet'!AL471:AL474)</f>
        <v>0</v>
      </c>
      <c r="AG108" s="409"/>
      <c r="AH108" s="409"/>
      <c r="AI108" s="409"/>
      <c r="AJ108" s="71">
        <f>SUMIF('Budgeting Worksheet'!AN471:AN474,$B$4,'Budgeting Worksheet'!AP471:AP474)</f>
        <v>0</v>
      </c>
      <c r="AK108" s="409"/>
      <c r="AL108" s="409"/>
      <c r="AM108" s="409"/>
      <c r="AN108" s="71">
        <f>SUMIF('Budgeting Worksheet'!AR471:AR474,$B$4,'Budgeting Worksheet'!AT471:AT474)</f>
        <v>0</v>
      </c>
      <c r="AO108" s="409"/>
      <c r="AP108" s="409"/>
      <c r="AQ108" s="409"/>
      <c r="AR108" s="71">
        <f>SUMIF('Budgeting Worksheet'!AV471:AV474,$B$4,'Budgeting Worksheet'!AX471:AX474)</f>
        <v>0</v>
      </c>
      <c r="AS108" s="409"/>
      <c r="AT108" s="409"/>
      <c r="AU108" s="409"/>
      <c r="AV108" s="71">
        <f>SUMIF('Budgeting Worksheet'!AZ471:AZ474,$B$4,'Budgeting Worksheet'!BB471:BB474)</f>
        <v>0</v>
      </c>
      <c r="AW108" s="409"/>
      <c r="AX108" s="71">
        <f t="shared" si="7"/>
        <v>3600</v>
      </c>
      <c r="AY108" s="409"/>
      <c r="AZ108" s="78">
        <f ca="1">SUMIF('Budgeting Worksheet'!H471:H474,$B$4,'Budgeting Worksheet'!BJ475)</f>
        <v>3220.76</v>
      </c>
      <c r="BA108" s="409"/>
      <c r="BB108" s="86">
        <v>7791.62</v>
      </c>
      <c r="BC108" s="5"/>
    </row>
    <row r="109" spans="1:55" x14ac:dyDescent="0.2">
      <c r="A109" s="2">
        <v>54056</v>
      </c>
      <c r="B109" s="395"/>
      <c r="C109" s="196" t="s">
        <v>331</v>
      </c>
      <c r="D109" s="71">
        <f>SUMIF('Budgeting Worksheet'!H477:H483,$B$4,'Budgeting Worksheet'!J477:J483)</f>
        <v>0</v>
      </c>
      <c r="E109" s="409"/>
      <c r="F109" s="409"/>
      <c r="G109" s="409"/>
      <c r="H109" s="71">
        <f>SUMIF('Budgeting Worksheet'!L477:L483,$B$4,'Budgeting Worksheet'!N477:N483)</f>
        <v>0</v>
      </c>
      <c r="I109" s="409"/>
      <c r="J109" s="409"/>
      <c r="K109" s="409"/>
      <c r="L109" s="71">
        <f>SUMIF('Budgeting Worksheet'!P477:P483,$B$4,'Budgeting Worksheet'!R477:R483)</f>
        <v>0</v>
      </c>
      <c r="M109" s="409"/>
      <c r="N109" s="409"/>
      <c r="O109" s="409"/>
      <c r="P109" s="71">
        <f>SUMIF('Budgeting Worksheet'!T477:T483,$B$4,'Budgeting Worksheet'!V477:V483)</f>
        <v>0</v>
      </c>
      <c r="Q109" s="409"/>
      <c r="R109" s="409"/>
      <c r="S109" s="409"/>
      <c r="T109" s="71">
        <f>SUMIF('Budgeting Worksheet'!X477:X483,$B$4,'Budgeting Worksheet'!Z477:Z483)</f>
        <v>0</v>
      </c>
      <c r="U109" s="409"/>
      <c r="V109" s="409"/>
      <c r="W109" s="409"/>
      <c r="X109" s="71">
        <f>SUMIF('Budgeting Worksheet'!AB477:AB483,$B$4,'Budgeting Worksheet'!AD477:AD483)</f>
        <v>0</v>
      </c>
      <c r="Y109" s="409"/>
      <c r="Z109" s="409"/>
      <c r="AA109" s="409"/>
      <c r="AB109" s="71">
        <f>SUMIF('Budgeting Worksheet'!AF477:AF483,$B$4,'Budgeting Worksheet'!AH477:AH483)</f>
        <v>0</v>
      </c>
      <c r="AC109" s="409"/>
      <c r="AD109" s="409"/>
      <c r="AE109" s="409"/>
      <c r="AF109" s="71">
        <f>SUMIF('Budgeting Worksheet'!AJ477:AJ483,$B$4,'Budgeting Worksheet'!AL477:AL483)</f>
        <v>0</v>
      </c>
      <c r="AG109" s="409"/>
      <c r="AH109" s="409"/>
      <c r="AI109" s="409"/>
      <c r="AJ109" s="71">
        <f>SUMIF('Budgeting Worksheet'!AN477:AN483,$B$4,'Budgeting Worksheet'!AP477:AP483)</f>
        <v>0</v>
      </c>
      <c r="AK109" s="409"/>
      <c r="AL109" s="409"/>
      <c r="AM109" s="409"/>
      <c r="AN109" s="71">
        <f>SUMIF('Budgeting Worksheet'!AR477:AR483,$B$4,'Budgeting Worksheet'!AT477:AT483)</f>
        <v>0</v>
      </c>
      <c r="AO109" s="409"/>
      <c r="AP109" s="409"/>
      <c r="AQ109" s="409"/>
      <c r="AR109" s="71">
        <f>SUMIF('Budgeting Worksheet'!AV477:AV483,$B$4,'Budgeting Worksheet'!AX477:AX483)</f>
        <v>0</v>
      </c>
      <c r="AS109" s="409"/>
      <c r="AT109" s="409"/>
      <c r="AU109" s="409"/>
      <c r="AV109" s="71">
        <f>SUMIF('Budgeting Worksheet'!AZ477:AZ483,$B$4,'Budgeting Worksheet'!BB477:BB483)</f>
        <v>0</v>
      </c>
      <c r="AW109" s="409"/>
      <c r="AX109" s="71">
        <f t="shared" si="7"/>
        <v>0</v>
      </c>
      <c r="AY109" s="409"/>
      <c r="AZ109" s="78">
        <f ca="1">SUMIF('Budgeting Worksheet'!H477:H483,$B$4,'Budgeting Worksheet'!BJ484)</f>
        <v>0</v>
      </c>
      <c r="BA109" s="409"/>
      <c r="BB109" s="86">
        <v>35753.78</v>
      </c>
      <c r="BC109" s="5"/>
    </row>
    <row r="110" spans="1:55" x14ac:dyDescent="0.2">
      <c r="A110" s="2">
        <v>54060</v>
      </c>
      <c r="B110" s="409"/>
      <c r="C110" s="196" t="s">
        <v>332</v>
      </c>
      <c r="D110" s="71">
        <f>SUMIF('Budgeting Worksheet'!H486:H489,$B$4,'Budgeting Worksheet'!J486:J489)</f>
        <v>116.8</v>
      </c>
      <c r="E110" s="409"/>
      <c r="F110" s="409"/>
      <c r="G110" s="409"/>
      <c r="H110" s="71">
        <f>SUMIF('Budgeting Worksheet'!L486:L489,$B$4,'Budgeting Worksheet'!N486:N489)</f>
        <v>116.8</v>
      </c>
      <c r="I110" s="409"/>
      <c r="J110" s="409"/>
      <c r="K110" s="409"/>
      <c r="L110" s="71">
        <f>SUMIF('Budgeting Worksheet'!P486:P489,$B$4,'Budgeting Worksheet'!R486:R489)</f>
        <v>116.8</v>
      </c>
      <c r="M110" s="409"/>
      <c r="N110" s="409"/>
      <c r="O110" s="409"/>
      <c r="P110" s="71">
        <f>SUMIF('Budgeting Worksheet'!T486:T489,$B$4,'Budgeting Worksheet'!V486:V489)</f>
        <v>116.8</v>
      </c>
      <c r="Q110" s="409"/>
      <c r="R110" s="409"/>
      <c r="S110" s="409"/>
      <c r="T110" s="71">
        <f>SUMIF('Budgeting Worksheet'!X486:X489,$B$4,'Budgeting Worksheet'!Z486:Z489)</f>
        <v>116.8</v>
      </c>
      <c r="U110" s="409"/>
      <c r="V110" s="409"/>
      <c r="W110" s="409"/>
      <c r="X110" s="71">
        <f>SUMIF('Budgeting Worksheet'!AB486:AB489,$B$4,'Budgeting Worksheet'!AD486:AD489)</f>
        <v>116.8</v>
      </c>
      <c r="Y110" s="409"/>
      <c r="Z110" s="409"/>
      <c r="AA110" s="409"/>
      <c r="AB110" s="71">
        <f>SUMIF('Budgeting Worksheet'!AF486:AF489,$B$4,'Budgeting Worksheet'!AH486:AH489)</f>
        <v>116.8</v>
      </c>
      <c r="AC110" s="409"/>
      <c r="AD110" s="409"/>
      <c r="AE110" s="409"/>
      <c r="AF110" s="71">
        <f>SUMIF('Budgeting Worksheet'!AJ486:AJ489,$B$4,'Budgeting Worksheet'!AL486:AL489)</f>
        <v>116.8</v>
      </c>
      <c r="AG110" s="409"/>
      <c r="AH110" s="409"/>
      <c r="AI110" s="409"/>
      <c r="AJ110" s="71">
        <f>SUMIF('Budgeting Worksheet'!AN486:AN489,$B$4,'Budgeting Worksheet'!AP486:AP489)</f>
        <v>116.8</v>
      </c>
      <c r="AK110" s="409"/>
      <c r="AL110" s="409"/>
      <c r="AM110" s="409"/>
      <c r="AN110" s="71">
        <f>SUMIF('Budgeting Worksheet'!AR486:AR489,$B$4,'Budgeting Worksheet'!AT486:AT489)</f>
        <v>116.8</v>
      </c>
      <c r="AO110" s="409"/>
      <c r="AP110" s="409"/>
      <c r="AQ110" s="409"/>
      <c r="AR110" s="71">
        <f>SUMIF('Budgeting Worksheet'!AV486:AV489,$B$4,'Budgeting Worksheet'!AX486:AX489)</f>
        <v>116.8</v>
      </c>
      <c r="AS110" s="409"/>
      <c r="AT110" s="409"/>
      <c r="AU110" s="409"/>
      <c r="AV110" s="71">
        <f>SUMIF('Budgeting Worksheet'!AZ486:AZ489,$B$4,'Budgeting Worksheet'!BB486:BB489)</f>
        <v>116.8</v>
      </c>
      <c r="AW110" s="409"/>
      <c r="AX110" s="71">
        <f t="shared" si="7"/>
        <v>1401.5999999999997</v>
      </c>
      <c r="AY110" s="409"/>
      <c r="AZ110" s="78">
        <f ca="1">SUMIF('Budgeting Worksheet'!H486:H489,$B$4,'Budgeting Worksheet'!BJ490)</f>
        <v>980.41</v>
      </c>
      <c r="BA110" s="409"/>
      <c r="BB110" s="86">
        <v>166.81</v>
      </c>
      <c r="BC110" s="5"/>
    </row>
    <row r="111" spans="1:55" x14ac:dyDescent="0.2">
      <c r="A111" s="2">
        <v>54061</v>
      </c>
      <c r="B111" s="409"/>
      <c r="C111" s="196" t="s">
        <v>333</v>
      </c>
      <c r="D111" s="71">
        <f>SUMIF('Budgeting Worksheet'!H492:H495,$B$4,'Budgeting Worksheet'!J492:J495)</f>
        <v>3831.6</v>
      </c>
      <c r="E111" s="409"/>
      <c r="F111" s="409"/>
      <c r="G111" s="409"/>
      <c r="H111" s="71">
        <f>SUMIF('Budgeting Worksheet'!L492:L495,$B$4,'Budgeting Worksheet'!N492:N495)</f>
        <v>0</v>
      </c>
      <c r="I111" s="409"/>
      <c r="J111" s="409"/>
      <c r="K111" s="409"/>
      <c r="L111" s="71">
        <f>SUMIF('Budgeting Worksheet'!P492:P495,$B$4,'Budgeting Worksheet'!R492:R495)</f>
        <v>0</v>
      </c>
      <c r="M111" s="409"/>
      <c r="N111" s="409"/>
      <c r="O111" s="409"/>
      <c r="P111" s="71">
        <f>SUMIF('Budgeting Worksheet'!T492:T495,$B$4,'Budgeting Worksheet'!V492:V495)</f>
        <v>0</v>
      </c>
      <c r="Q111" s="409"/>
      <c r="R111" s="409"/>
      <c r="S111" s="409"/>
      <c r="T111" s="71">
        <f>SUMIF('Budgeting Worksheet'!X492:X495,$B$4,'Budgeting Worksheet'!Z492:Z495)</f>
        <v>0</v>
      </c>
      <c r="U111" s="409"/>
      <c r="V111" s="409"/>
      <c r="W111" s="409"/>
      <c r="X111" s="71">
        <f>SUMIF('Budgeting Worksheet'!AB492:AB495,$B$4,'Budgeting Worksheet'!AD492:AD495)</f>
        <v>0</v>
      </c>
      <c r="Y111" s="409"/>
      <c r="Z111" s="409"/>
      <c r="AA111" s="409"/>
      <c r="AB111" s="71">
        <f>SUMIF('Budgeting Worksheet'!AF492:AF495,$B$4,'Budgeting Worksheet'!AH492:AH495)</f>
        <v>0</v>
      </c>
      <c r="AC111" s="409"/>
      <c r="AD111" s="409"/>
      <c r="AE111" s="409"/>
      <c r="AF111" s="71">
        <f>SUMIF('Budgeting Worksheet'!AJ492:AJ495,$B$4,'Budgeting Worksheet'!AL492:AL495)</f>
        <v>0</v>
      </c>
      <c r="AG111" s="409"/>
      <c r="AH111" s="409"/>
      <c r="AI111" s="409"/>
      <c r="AJ111" s="71">
        <f>SUMIF('Budgeting Worksheet'!AN492:AN495,$B$4,'Budgeting Worksheet'!AP492:AP495)</f>
        <v>0</v>
      </c>
      <c r="AK111" s="409"/>
      <c r="AL111" s="409"/>
      <c r="AM111" s="409"/>
      <c r="AN111" s="71">
        <f>SUMIF('Budgeting Worksheet'!AR492:AR495,$B$4,'Budgeting Worksheet'!AT492:AT495)</f>
        <v>0</v>
      </c>
      <c r="AO111" s="409"/>
      <c r="AP111" s="409"/>
      <c r="AQ111" s="409"/>
      <c r="AR111" s="71">
        <f>SUMIF('Budgeting Worksheet'!AV492:AV495,$B$4,'Budgeting Worksheet'!AX492:AX495)</f>
        <v>0</v>
      </c>
      <c r="AS111" s="409"/>
      <c r="AT111" s="409"/>
      <c r="AU111" s="409"/>
      <c r="AV111" s="71">
        <f>SUMIF('Budgeting Worksheet'!AZ492:AZ495,$B$4,'Budgeting Worksheet'!BB492:BB495)</f>
        <v>0</v>
      </c>
      <c r="AW111" s="409"/>
      <c r="AX111" s="71">
        <f t="shared" si="7"/>
        <v>3831.6</v>
      </c>
      <c r="AY111" s="409"/>
      <c r="AZ111" s="78">
        <f ca="1">SUMIF('Budgeting Worksheet'!H492:H495,$B$4,'Budgeting Worksheet'!BJ496)</f>
        <v>4439.6900000000005</v>
      </c>
      <c r="BA111" s="409"/>
      <c r="BB111" s="86">
        <v>5440.64</v>
      </c>
      <c r="BC111" s="5"/>
    </row>
    <row r="112" spans="1:55" s="1" customFormat="1" x14ac:dyDescent="0.2">
      <c r="A112" s="2">
        <v>54062</v>
      </c>
      <c r="B112" s="409"/>
      <c r="C112" s="196" t="s">
        <v>334</v>
      </c>
      <c r="D112" s="71">
        <f>SUMIF('Budgeting Worksheet'!H498:H501,$B$4,'Budgeting Worksheet'!J498:J501)</f>
        <v>540.64929583313994</v>
      </c>
      <c r="E112" s="395"/>
      <c r="F112" s="395"/>
      <c r="G112" s="395"/>
      <c r="H112" s="71">
        <f>SUMIF('Budgeting Worksheet'!L498:L501,$B$4,'Budgeting Worksheet'!N498:N501)</f>
        <v>540.64929583313994</v>
      </c>
      <c r="I112" s="395"/>
      <c r="J112" s="395"/>
      <c r="K112" s="395"/>
      <c r="L112" s="71">
        <f>SUMIF('Budgeting Worksheet'!P498:P501,$B$4,'Budgeting Worksheet'!R498:R501)</f>
        <v>540.64929583313994</v>
      </c>
      <c r="M112" s="395"/>
      <c r="N112" s="395"/>
      <c r="O112" s="395"/>
      <c r="P112" s="71">
        <f>SUMIF('Budgeting Worksheet'!T498:T501,$B$4,'Budgeting Worksheet'!V498:V501)</f>
        <v>540.64929583313994</v>
      </c>
      <c r="Q112" s="395"/>
      <c r="R112" s="395"/>
      <c r="S112" s="395"/>
      <c r="T112" s="71">
        <f>SUMIF('Budgeting Worksheet'!X498:X501,$B$4,'Budgeting Worksheet'!Z498:Z501)</f>
        <v>540.64929583313994</v>
      </c>
      <c r="U112" s="395"/>
      <c r="V112" s="395"/>
      <c r="W112" s="395"/>
      <c r="X112" s="71">
        <f>SUMIF('Budgeting Worksheet'!AB498:AB501,$B$4,'Budgeting Worksheet'!AD498:AD501)</f>
        <v>540.64929583313994</v>
      </c>
      <c r="Y112" s="395"/>
      <c r="Z112" s="395"/>
      <c r="AA112" s="395"/>
      <c r="AB112" s="71">
        <f>SUMIF('Budgeting Worksheet'!AF498:AF501,$B$4,'Budgeting Worksheet'!AH498:AH501)</f>
        <v>540.64929583313994</v>
      </c>
      <c r="AC112" s="395"/>
      <c r="AD112" s="395"/>
      <c r="AE112" s="395"/>
      <c r="AF112" s="71">
        <f>SUMIF('Budgeting Worksheet'!AJ498:AJ501,$B$4,'Budgeting Worksheet'!AL498:AL501)</f>
        <v>540.64929583313994</v>
      </c>
      <c r="AG112" s="395"/>
      <c r="AH112" s="395"/>
      <c r="AI112" s="395"/>
      <c r="AJ112" s="71">
        <f>SUMIF('Budgeting Worksheet'!AN498:AN501,$B$4,'Budgeting Worksheet'!AP498:AP501)</f>
        <v>540.64929583313994</v>
      </c>
      <c r="AK112" s="395"/>
      <c r="AL112" s="395"/>
      <c r="AM112" s="395"/>
      <c r="AN112" s="71">
        <f>SUMIF('Budgeting Worksheet'!AR498:AR501,$B$4,'Budgeting Worksheet'!AT498:AT501)</f>
        <v>540.64929583313994</v>
      </c>
      <c r="AO112" s="395"/>
      <c r="AP112" s="395"/>
      <c r="AQ112" s="395"/>
      <c r="AR112" s="71">
        <f>SUMIF('Budgeting Worksheet'!AV498:AV501,$B$4,'Budgeting Worksheet'!AX498:AX501)</f>
        <v>540.64929583313994</v>
      </c>
      <c r="AS112" s="395"/>
      <c r="AT112" s="395"/>
      <c r="AU112" s="395"/>
      <c r="AV112" s="71">
        <f>SUMIF('Budgeting Worksheet'!AZ498:AZ501,$B$4,'Budgeting Worksheet'!BB498:BB501)</f>
        <v>540.64929583313994</v>
      </c>
      <c r="AW112" s="395"/>
      <c r="AX112" s="71">
        <f t="shared" si="7"/>
        <v>6487.7915499976798</v>
      </c>
      <c r="AY112" s="395"/>
      <c r="AZ112" s="78">
        <f ca="1">SUMIF('Budgeting Worksheet'!H498:H501,$B$4,'Budgeting Worksheet'!BJ502)</f>
        <v>7772.11</v>
      </c>
      <c r="BA112" s="395"/>
      <c r="BB112" s="86">
        <v>11037.51</v>
      </c>
      <c r="BC112" s="6"/>
    </row>
    <row r="113" spans="1:55" s="409" customFormat="1" x14ac:dyDescent="0.2">
      <c r="A113" s="2">
        <v>54065</v>
      </c>
      <c r="B113" s="395"/>
      <c r="C113" s="196" t="str">
        <f>'Budgeting Worksheet'!E504</f>
        <v>State Unemployment Tax</v>
      </c>
      <c r="D113" s="71">
        <f>SUMIF('Budgeting Worksheet'!H504:H507,$B$4,'Budgeting Worksheet'!J504:J507)</f>
        <v>894.86779999967985</v>
      </c>
      <c r="H113" s="71">
        <f>SUMIF('Budgeting Worksheet'!L504:L507,$B$4,'Budgeting Worksheet'!N504:N507)</f>
        <v>0</v>
      </c>
      <c r="L113" s="71">
        <f>SUMIF('Budgeting Worksheet'!P504:P507,$B$4,'Budgeting Worksheet'!R504:R507)</f>
        <v>0</v>
      </c>
      <c r="P113" s="71">
        <f>SUMIF('Budgeting Worksheet'!T504:T507,$B$4,'Budgeting Worksheet'!V504:V507)</f>
        <v>0</v>
      </c>
      <c r="T113" s="71">
        <f>SUMIF('Budgeting Worksheet'!X504:X507,$B$4,'Budgeting Worksheet'!Z504:Z507)</f>
        <v>0</v>
      </c>
      <c r="X113" s="71">
        <f>SUMIF('Budgeting Worksheet'!AB504:AB507,$B$4,'Budgeting Worksheet'!AD504:AD507)</f>
        <v>0</v>
      </c>
      <c r="AB113" s="71">
        <f>SUMIF('Budgeting Worksheet'!AF504:AF507,$B$4,'Budgeting Worksheet'!AH504:AH507)</f>
        <v>0</v>
      </c>
      <c r="AF113" s="71">
        <f>SUMIF('Budgeting Worksheet'!AJ504:AJ507,$B$4,'Budgeting Worksheet'!AL504:AL507)</f>
        <v>0</v>
      </c>
      <c r="AJ113" s="71">
        <f>SUMIF('Budgeting Worksheet'!AN504:AN507,$B$4,'Budgeting Worksheet'!AP504:AP507)</f>
        <v>0</v>
      </c>
      <c r="AN113" s="71">
        <f>SUMIF('Budgeting Worksheet'!AR504:AR507,$B$4,'Budgeting Worksheet'!AT504:AT507)</f>
        <v>0</v>
      </c>
      <c r="AR113" s="71">
        <f>SUMIF('Budgeting Worksheet'!AV504:AV507,$B$4,'Budgeting Worksheet'!AX504:AX507)</f>
        <v>0</v>
      </c>
      <c r="AV113" s="71">
        <f>SUMIF('Budgeting Worksheet'!AZ504:AZ507,$B$4,'Budgeting Worksheet'!BB504:BB507)</f>
        <v>0</v>
      </c>
      <c r="AX113" s="71">
        <f t="shared" si="7"/>
        <v>894.86779999967985</v>
      </c>
      <c r="AZ113" s="78">
        <f ca="1">SUMIF('Budgeting Worksheet'!H504:H507,$B$4,'Budgeting Worksheet'!BJ508)</f>
        <v>1137.98</v>
      </c>
      <c r="BB113" s="780">
        <v>621.02</v>
      </c>
      <c r="BC113" s="5"/>
    </row>
    <row r="114" spans="1:55" x14ac:dyDescent="0.2">
      <c r="A114" s="4"/>
      <c r="B114" s="395" t="s">
        <v>617</v>
      </c>
      <c r="C114" s="395"/>
      <c r="D114" s="644">
        <f>SUM(D100:D112)</f>
        <v>13239.04929583314</v>
      </c>
      <c r="E114" s="409"/>
      <c r="F114" s="409"/>
      <c r="G114" s="409"/>
      <c r="H114" s="644">
        <f>SUM(H100:H112)</f>
        <v>5807.4492958331402</v>
      </c>
      <c r="I114" s="409"/>
      <c r="J114" s="409"/>
      <c r="K114" s="409"/>
      <c r="L114" s="644">
        <f>SUM(L100:L112)</f>
        <v>5807.4492958331402</v>
      </c>
      <c r="M114" s="409"/>
      <c r="N114" s="409"/>
      <c r="O114" s="409"/>
      <c r="P114" s="644">
        <f>SUM(P100:P112)</f>
        <v>5807.4492958331402</v>
      </c>
      <c r="Q114" s="409"/>
      <c r="R114" s="409"/>
      <c r="S114" s="409"/>
      <c r="T114" s="644">
        <f>SUM(T100:T112)</f>
        <v>5807.4492958331402</v>
      </c>
      <c r="U114" s="409"/>
      <c r="V114" s="409"/>
      <c r="W114" s="409"/>
      <c r="X114" s="644">
        <f>SUM(X100:X112)</f>
        <v>5807.4492958331402</v>
      </c>
      <c r="Y114" s="409"/>
      <c r="Z114" s="409"/>
      <c r="AA114" s="409"/>
      <c r="AB114" s="644">
        <f>SUM(AB100:AB112)</f>
        <v>5807.4492958331402</v>
      </c>
      <c r="AC114" s="409"/>
      <c r="AD114" s="409"/>
      <c r="AE114" s="409"/>
      <c r="AF114" s="644">
        <f>SUM(AF100:AF112)</f>
        <v>5807.4492958331402</v>
      </c>
      <c r="AG114" s="409"/>
      <c r="AH114" s="409"/>
      <c r="AI114" s="409"/>
      <c r="AJ114" s="644">
        <f>SUM(AJ100:AJ112)</f>
        <v>5807.4492958331402</v>
      </c>
      <c r="AK114" s="409"/>
      <c r="AL114" s="409"/>
      <c r="AM114" s="409"/>
      <c r="AN114" s="644">
        <f>SUM(AN100:AN112)</f>
        <v>5807.4492958331402</v>
      </c>
      <c r="AO114" s="409"/>
      <c r="AP114" s="409"/>
      <c r="AQ114" s="409"/>
      <c r="AR114" s="644">
        <f>SUM(AR100:AR112)</f>
        <v>5807.4492958331402</v>
      </c>
      <c r="AS114" s="409"/>
      <c r="AT114" s="409"/>
      <c r="AU114" s="409"/>
      <c r="AV114" s="644">
        <f>SUM(AV100:AV112)</f>
        <v>5807.4492958331402</v>
      </c>
      <c r="AW114" s="409"/>
      <c r="AX114" s="673">
        <f>SUM(AX100:AX113)</f>
        <v>78015.859349997365</v>
      </c>
      <c r="AY114" s="409"/>
      <c r="AZ114" s="670">
        <f ca="1">SUM(AZ100:AZ113)</f>
        <v>17550.95</v>
      </c>
      <c r="BA114" s="409"/>
      <c r="BB114" s="85">
        <f>SUM(BB100:BB113)</f>
        <v>392323.19000000012</v>
      </c>
      <c r="BC114" s="5"/>
    </row>
    <row r="115" spans="1:55" s="409" customFormat="1" x14ac:dyDescent="0.2">
      <c r="A115" s="4"/>
      <c r="B115" s="395"/>
      <c r="C115" s="395"/>
      <c r="D115" s="70"/>
      <c r="H115" s="70"/>
      <c r="L115" s="70"/>
      <c r="P115" s="70"/>
      <c r="T115" s="70"/>
      <c r="X115" s="70"/>
      <c r="AB115" s="70"/>
      <c r="AF115" s="70"/>
      <c r="AJ115" s="70"/>
      <c r="AN115" s="70"/>
      <c r="AR115" s="70"/>
      <c r="AV115" s="70"/>
      <c r="AX115" s="71"/>
      <c r="AZ115" s="78"/>
      <c r="BB115" s="86"/>
      <c r="BC115" s="5"/>
    </row>
    <row r="116" spans="1:55" x14ac:dyDescent="0.2">
      <c r="A116" s="4">
        <v>54070</v>
      </c>
      <c r="B116" s="395" t="s">
        <v>335</v>
      </c>
      <c r="C116" s="409"/>
      <c r="D116" s="71"/>
      <c r="E116" s="409"/>
      <c r="F116" s="409"/>
      <c r="G116" s="409"/>
      <c r="H116" s="71"/>
      <c r="I116" s="409"/>
      <c r="J116" s="409"/>
      <c r="K116" s="409"/>
      <c r="L116" s="71"/>
      <c r="M116" s="409"/>
      <c r="N116" s="409"/>
      <c r="O116" s="409"/>
      <c r="P116" s="71"/>
      <c r="Q116" s="409"/>
      <c r="R116" s="409"/>
      <c r="S116" s="409"/>
      <c r="T116" s="71"/>
      <c r="U116" s="409"/>
      <c r="V116" s="409"/>
      <c r="W116" s="409"/>
      <c r="X116" s="71"/>
      <c r="Y116" s="409"/>
      <c r="Z116" s="409"/>
      <c r="AA116" s="409"/>
      <c r="AB116" s="71"/>
      <c r="AC116" s="409"/>
      <c r="AD116" s="409"/>
      <c r="AE116" s="409"/>
      <c r="AF116" s="71"/>
      <c r="AG116" s="409"/>
      <c r="AH116" s="409"/>
      <c r="AI116" s="409"/>
      <c r="AJ116" s="71"/>
      <c r="AK116" s="409"/>
      <c r="AL116" s="409"/>
      <c r="AM116" s="409"/>
      <c r="AN116" s="71"/>
      <c r="AO116" s="409"/>
      <c r="AP116" s="409"/>
      <c r="AQ116" s="409"/>
      <c r="AR116" s="71"/>
      <c r="AS116" s="409"/>
      <c r="AT116" s="409"/>
      <c r="AU116" s="409"/>
      <c r="AV116" s="71"/>
      <c r="AW116" s="409"/>
      <c r="AX116" s="71"/>
      <c r="AY116" s="409"/>
      <c r="AZ116" s="78"/>
      <c r="BA116" s="409"/>
      <c r="BB116" s="86"/>
      <c r="BC116" s="5"/>
    </row>
    <row r="117" spans="1:55" x14ac:dyDescent="0.2">
      <c r="A117" s="2">
        <v>54071</v>
      </c>
      <c r="B117" s="409"/>
      <c r="C117" s="196" t="s">
        <v>336</v>
      </c>
      <c r="D117" s="71">
        <f>SUMIF('Budgeting Worksheet'!H512:H515,$B$4,'Budgeting Worksheet'!J512:J515)</f>
        <v>58106.969999999994</v>
      </c>
      <c r="E117" s="409"/>
      <c r="F117" s="409"/>
      <c r="G117" s="409"/>
      <c r="H117" s="71">
        <f>SUMIF('Budgeting Worksheet'!L512:L515,$B$4,'Budgeting Worksheet'!N512:N515)</f>
        <v>0</v>
      </c>
      <c r="I117" s="409"/>
      <c r="J117" s="409"/>
      <c r="K117" s="409"/>
      <c r="L117" s="71">
        <f>SUMIF('Budgeting Worksheet'!P512:P515,$B$4,'Budgeting Worksheet'!R512:R515)</f>
        <v>0</v>
      </c>
      <c r="M117" s="409"/>
      <c r="N117" s="409"/>
      <c r="O117" s="409"/>
      <c r="P117" s="71">
        <f>SUMIF('Budgeting Worksheet'!T512:T515,$B$4,'Budgeting Worksheet'!V512:V515)</f>
        <v>0</v>
      </c>
      <c r="Q117" s="409"/>
      <c r="R117" s="409"/>
      <c r="S117" s="409"/>
      <c r="T117" s="71">
        <f>SUMIF('Budgeting Worksheet'!X512:X515,$B$4,'Budgeting Worksheet'!Z512:Z515)</f>
        <v>0</v>
      </c>
      <c r="U117" s="409"/>
      <c r="V117" s="409"/>
      <c r="W117" s="409"/>
      <c r="X117" s="71">
        <f>SUMIF('Budgeting Worksheet'!AB512:AB515,$B$4,'Budgeting Worksheet'!AD512:AD515)</f>
        <v>0</v>
      </c>
      <c r="Y117" s="409"/>
      <c r="Z117" s="409"/>
      <c r="AA117" s="409"/>
      <c r="AB117" s="71">
        <f>SUMIF('Budgeting Worksheet'!AF512:AF515,$B$4,'Budgeting Worksheet'!AH512:AH515)</f>
        <v>0</v>
      </c>
      <c r="AC117" s="409"/>
      <c r="AD117" s="409"/>
      <c r="AE117" s="409"/>
      <c r="AF117" s="71">
        <f>SUMIF('Budgeting Worksheet'!AJ512:AJ515,$B$4,'Budgeting Worksheet'!AL512:AL515)</f>
        <v>0</v>
      </c>
      <c r="AG117" s="409"/>
      <c r="AH117" s="409"/>
      <c r="AI117" s="409"/>
      <c r="AJ117" s="71">
        <f>SUMIF('Budgeting Worksheet'!AN512:AN515,$B$4,'Budgeting Worksheet'!AP512:AP515)</f>
        <v>0</v>
      </c>
      <c r="AK117" s="409"/>
      <c r="AL117" s="409"/>
      <c r="AM117" s="409"/>
      <c r="AN117" s="71">
        <f>SUMIF('Budgeting Worksheet'!AR512:AR515,$B$4,'Budgeting Worksheet'!AT512:AT515)</f>
        <v>0</v>
      </c>
      <c r="AO117" s="409"/>
      <c r="AP117" s="409"/>
      <c r="AQ117" s="409"/>
      <c r="AR117" s="71">
        <f>SUMIF('Budgeting Worksheet'!AV512:AV515,$B$4,'Budgeting Worksheet'!AX512:AX515)</f>
        <v>0</v>
      </c>
      <c r="AS117" s="409"/>
      <c r="AT117" s="409"/>
      <c r="AU117" s="409"/>
      <c r="AV117" s="71">
        <f>SUMIF('Budgeting Worksheet'!AZ512:AZ515,$B$4,'Budgeting Worksheet'!BB512:BB515)</f>
        <v>0</v>
      </c>
      <c r="AW117" s="409"/>
      <c r="AX117" s="71">
        <f t="shared" ref="AX117:AX121" si="8">SUM(D117:AV117)</f>
        <v>58106.969999999994</v>
      </c>
      <c r="AY117" s="409"/>
      <c r="AZ117" s="78">
        <f ca="1">SUMIF('Budgeting Worksheet'!H512:H515,$B$4,'Budgeting Worksheet'!BJ516)</f>
        <v>47586</v>
      </c>
      <c r="BA117" s="409"/>
      <c r="BB117" s="86">
        <v>55098.720000000001</v>
      </c>
      <c r="BC117" s="5"/>
    </row>
    <row r="118" spans="1:55" s="1" customFormat="1" x14ac:dyDescent="0.2">
      <c r="A118" s="2">
        <v>54072</v>
      </c>
      <c r="B118" s="409"/>
      <c r="C118" s="196" t="s">
        <v>337</v>
      </c>
      <c r="D118" s="71">
        <f>SUMIF('Budgeting Worksheet'!H518:H521,$B$4,'Budgeting Worksheet'!J518:J521)</f>
        <v>0</v>
      </c>
      <c r="E118" s="395"/>
      <c r="F118" s="395"/>
      <c r="G118" s="395"/>
      <c r="H118" s="71">
        <f>SUMIF('Budgeting Worksheet'!L518:L521,$B$4,'Budgeting Worksheet'!N518:N521)</f>
        <v>0</v>
      </c>
      <c r="I118" s="395"/>
      <c r="J118" s="395"/>
      <c r="K118" s="395"/>
      <c r="L118" s="71">
        <f>SUMIF('Budgeting Worksheet'!P518:P521,$B$4,'Budgeting Worksheet'!R518:R521)</f>
        <v>0</v>
      </c>
      <c r="M118" s="395"/>
      <c r="N118" s="395"/>
      <c r="O118" s="395"/>
      <c r="P118" s="71">
        <f>SUMIF('Budgeting Worksheet'!T518:T521,$B$4,'Budgeting Worksheet'!V518:V521)</f>
        <v>0</v>
      </c>
      <c r="Q118" s="395"/>
      <c r="R118" s="395"/>
      <c r="S118" s="395"/>
      <c r="T118" s="71">
        <f>SUMIF('Budgeting Worksheet'!X518:X521,$B$4,'Budgeting Worksheet'!Z518:Z521)</f>
        <v>0</v>
      </c>
      <c r="U118" s="395"/>
      <c r="V118" s="395"/>
      <c r="W118" s="395"/>
      <c r="X118" s="71">
        <f>SUMIF('Budgeting Worksheet'!AB518:AB521,$B$4,'Budgeting Worksheet'!AD518:AD521)</f>
        <v>0</v>
      </c>
      <c r="Y118" s="395"/>
      <c r="Z118" s="395"/>
      <c r="AA118" s="395"/>
      <c r="AB118" s="71">
        <f>SUMIF('Budgeting Worksheet'!AF518:AF521,$B$4,'Budgeting Worksheet'!AH518:AH521)</f>
        <v>0</v>
      </c>
      <c r="AC118" s="395"/>
      <c r="AD118" s="395"/>
      <c r="AE118" s="395"/>
      <c r="AF118" s="71">
        <f>SUMIF('Budgeting Worksheet'!AJ518:AJ521,$B$4,'Budgeting Worksheet'!AL518:AL521)</f>
        <v>0</v>
      </c>
      <c r="AG118" s="395"/>
      <c r="AH118" s="395"/>
      <c r="AI118" s="395"/>
      <c r="AJ118" s="71">
        <f>SUMIF('Budgeting Worksheet'!AN518:AN521,$B$4,'Budgeting Worksheet'!AP518:AP521)</f>
        <v>0</v>
      </c>
      <c r="AK118" s="395"/>
      <c r="AL118" s="395"/>
      <c r="AM118" s="395"/>
      <c r="AN118" s="71">
        <f>SUMIF('Budgeting Worksheet'!AR518:AR521,$B$4,'Budgeting Worksheet'!AT518:AT521)</f>
        <v>0</v>
      </c>
      <c r="AO118" s="395"/>
      <c r="AP118" s="395"/>
      <c r="AQ118" s="395"/>
      <c r="AR118" s="71">
        <f>SUMIF('Budgeting Worksheet'!AV518:AV521,$B$4,'Budgeting Worksheet'!AX518:AX521)</f>
        <v>0</v>
      </c>
      <c r="AS118" s="395"/>
      <c r="AT118" s="395"/>
      <c r="AU118" s="395"/>
      <c r="AV118" s="71">
        <f>SUMIF('Budgeting Worksheet'!AZ518:AZ521,$B$4,'Budgeting Worksheet'!BB518:BB521)</f>
        <v>0</v>
      </c>
      <c r="AW118" s="395"/>
      <c r="AX118" s="71">
        <f t="shared" si="8"/>
        <v>0</v>
      </c>
      <c r="AY118" s="395"/>
      <c r="AZ118" s="78">
        <f ca="1">SUMIF('Budgeting Worksheet'!H518:H521,$B$4,'Budgeting Worksheet'!BJ522)</f>
        <v>0</v>
      </c>
      <c r="BA118" s="395"/>
      <c r="BB118" s="86">
        <v>2810</v>
      </c>
      <c r="BC118" s="6"/>
    </row>
    <row r="119" spans="1:55" x14ac:dyDescent="0.2">
      <c r="A119" s="2">
        <v>54073</v>
      </c>
      <c r="B119" s="409"/>
      <c r="C119" s="196" t="s">
        <v>338</v>
      </c>
      <c r="D119" s="71">
        <f>SUMIF('Budgeting Worksheet'!H524:H527,$B$4,'Budgeting Worksheet'!J524:J527)</f>
        <v>0</v>
      </c>
      <c r="E119" s="409"/>
      <c r="F119" s="409"/>
      <c r="G119" s="409"/>
      <c r="H119" s="71">
        <f>SUMIF('Budgeting Worksheet'!L524:L527,$B$4,'Budgeting Worksheet'!N524:N527)</f>
        <v>0</v>
      </c>
      <c r="I119" s="409"/>
      <c r="J119" s="409"/>
      <c r="K119" s="409"/>
      <c r="L119" s="71">
        <f>SUMIF('Budgeting Worksheet'!P524:P527,$B$4,'Budgeting Worksheet'!R524:R527)</f>
        <v>0</v>
      </c>
      <c r="M119" s="409"/>
      <c r="N119" s="409"/>
      <c r="O119" s="409"/>
      <c r="P119" s="71">
        <f>SUMIF('Budgeting Worksheet'!T524:T527,$B$4,'Budgeting Worksheet'!V524:V527)</f>
        <v>0</v>
      </c>
      <c r="Q119" s="409"/>
      <c r="R119" s="409"/>
      <c r="S119" s="409"/>
      <c r="T119" s="71">
        <f>SUMIF('Budgeting Worksheet'!X524:X527,$B$4,'Budgeting Worksheet'!Z524:Z527)</f>
        <v>0</v>
      </c>
      <c r="U119" s="409"/>
      <c r="V119" s="409"/>
      <c r="W119" s="409"/>
      <c r="X119" s="71">
        <f>SUMIF('Budgeting Worksheet'!AB524:AB527,$B$4,'Budgeting Worksheet'!AD524:AD527)</f>
        <v>0</v>
      </c>
      <c r="Y119" s="409"/>
      <c r="Z119" s="409"/>
      <c r="AA119" s="409"/>
      <c r="AB119" s="71">
        <f>SUMIF('Budgeting Worksheet'!AF524:AF527,$B$4,'Budgeting Worksheet'!AH524:AH527)</f>
        <v>0</v>
      </c>
      <c r="AC119" s="409"/>
      <c r="AD119" s="409"/>
      <c r="AE119" s="409"/>
      <c r="AF119" s="71">
        <f>SUMIF('Budgeting Worksheet'!AJ524:AJ527,$B$4,'Budgeting Worksheet'!AL524:AL527)</f>
        <v>0</v>
      </c>
      <c r="AG119" s="409"/>
      <c r="AH119" s="409"/>
      <c r="AI119" s="409"/>
      <c r="AJ119" s="71">
        <f>SUMIF('Budgeting Worksheet'!AN524:AN527,$B$4,'Budgeting Worksheet'!AP524:AP527)</f>
        <v>0</v>
      </c>
      <c r="AK119" s="409"/>
      <c r="AL119" s="409"/>
      <c r="AM119" s="409"/>
      <c r="AN119" s="71">
        <f>SUMIF('Budgeting Worksheet'!AR524:AR527,$B$4,'Budgeting Worksheet'!AT524:AT527)</f>
        <v>0</v>
      </c>
      <c r="AO119" s="409"/>
      <c r="AP119" s="409"/>
      <c r="AQ119" s="409"/>
      <c r="AR119" s="71">
        <f>SUMIF('Budgeting Worksheet'!AV524:AV527,$B$4,'Budgeting Worksheet'!AX524:AX527)</f>
        <v>0</v>
      </c>
      <c r="AS119" s="409"/>
      <c r="AT119" s="409"/>
      <c r="AU119" s="409"/>
      <c r="AV119" s="71">
        <f>SUMIF('Budgeting Worksheet'!AZ524:AZ527,$B$4,'Budgeting Worksheet'!BB524:BB527)</f>
        <v>0</v>
      </c>
      <c r="AW119" s="409"/>
      <c r="AX119" s="71">
        <f t="shared" si="8"/>
        <v>0</v>
      </c>
      <c r="AY119" s="409"/>
      <c r="AZ119" s="78">
        <f ca="1">SUMIF('Budgeting Worksheet'!H524:H527,$B$4,'Budgeting Worksheet'!BJ528)</f>
        <v>0</v>
      </c>
      <c r="BA119" s="409"/>
      <c r="BB119" s="86">
        <v>534.27</v>
      </c>
      <c r="BC119" s="5"/>
    </row>
    <row r="120" spans="1:55" x14ac:dyDescent="0.2">
      <c r="A120" s="2">
        <v>54074</v>
      </c>
      <c r="B120" s="409"/>
      <c r="C120" s="196" t="s">
        <v>80</v>
      </c>
      <c r="D120" s="71">
        <f>SUMIF('Budgeting Worksheet'!H530:H533,$B$4,'Budgeting Worksheet'!J530:J533)</f>
        <v>850</v>
      </c>
      <c r="E120" s="409"/>
      <c r="F120" s="409"/>
      <c r="G120" s="409"/>
      <c r="H120" s="71">
        <f>SUMIF('Budgeting Worksheet'!L530:L533,$B$4,'Budgeting Worksheet'!N530:N533)</f>
        <v>0</v>
      </c>
      <c r="I120" s="409"/>
      <c r="J120" s="409"/>
      <c r="K120" s="409"/>
      <c r="L120" s="71">
        <f>SUMIF('Budgeting Worksheet'!P530:P533,$B$4,'Budgeting Worksheet'!R530:R533)</f>
        <v>0</v>
      </c>
      <c r="M120" s="409"/>
      <c r="N120" s="409"/>
      <c r="O120" s="409"/>
      <c r="P120" s="71">
        <f>SUMIF('Budgeting Worksheet'!T530:T533,$B$4,'Budgeting Worksheet'!V530:V533)</f>
        <v>0</v>
      </c>
      <c r="Q120" s="409"/>
      <c r="R120" s="409"/>
      <c r="S120" s="409"/>
      <c r="T120" s="71">
        <f>SUMIF('Budgeting Worksheet'!X530:X533,$B$4,'Budgeting Worksheet'!Z530:Z533)</f>
        <v>0</v>
      </c>
      <c r="U120" s="409"/>
      <c r="V120" s="409"/>
      <c r="W120" s="409"/>
      <c r="X120" s="71">
        <f>SUMIF('Budgeting Worksheet'!AB530:AB533,$B$4,'Budgeting Worksheet'!AD530:AD533)</f>
        <v>0</v>
      </c>
      <c r="Y120" s="409"/>
      <c r="Z120" s="409"/>
      <c r="AA120" s="409"/>
      <c r="AB120" s="71">
        <f>SUMIF('Budgeting Worksheet'!AF530:AF533,$B$4,'Budgeting Worksheet'!AH530:AH533)</f>
        <v>0</v>
      </c>
      <c r="AC120" s="409"/>
      <c r="AD120" s="409"/>
      <c r="AE120" s="409"/>
      <c r="AF120" s="71">
        <f>SUMIF('Budgeting Worksheet'!AJ530:AJ533,$B$4,'Budgeting Worksheet'!AL530:AL533)</f>
        <v>0</v>
      </c>
      <c r="AG120" s="409"/>
      <c r="AH120" s="409"/>
      <c r="AI120" s="409"/>
      <c r="AJ120" s="71">
        <f>SUMIF('Budgeting Worksheet'!AN530:AN533,$B$4,'Budgeting Worksheet'!AP530:AP533)</f>
        <v>0</v>
      </c>
      <c r="AK120" s="409"/>
      <c r="AL120" s="409"/>
      <c r="AM120" s="409"/>
      <c r="AN120" s="71">
        <f>SUMIF('Budgeting Worksheet'!AR530:AR533,$B$4,'Budgeting Worksheet'!AT530:AT533)</f>
        <v>0</v>
      </c>
      <c r="AO120" s="409"/>
      <c r="AP120" s="409"/>
      <c r="AQ120" s="409"/>
      <c r="AR120" s="71">
        <f>SUMIF('Budgeting Worksheet'!AV530:AV533,$B$4,'Budgeting Worksheet'!AX530:AX533)</f>
        <v>0</v>
      </c>
      <c r="AS120" s="409"/>
      <c r="AT120" s="409"/>
      <c r="AU120" s="409"/>
      <c r="AV120" s="71">
        <f>SUMIF('Budgeting Worksheet'!AZ530:AZ533,$B$4,'Budgeting Worksheet'!BB530:BB533)</f>
        <v>0</v>
      </c>
      <c r="AW120" s="409"/>
      <c r="AX120" s="71">
        <f t="shared" si="8"/>
        <v>850</v>
      </c>
      <c r="AY120" s="409"/>
      <c r="AZ120" s="78">
        <f ca="1">SUMIF('Budgeting Worksheet'!H530:H533,$B$4,'Budgeting Worksheet'!BJ534)</f>
        <v>805.53846153846155</v>
      </c>
      <c r="BA120" s="409"/>
      <c r="BB120" s="86">
        <v>707.84</v>
      </c>
      <c r="BC120" s="5"/>
    </row>
    <row r="121" spans="1:55" x14ac:dyDescent="0.2">
      <c r="A121" s="2">
        <v>54070</v>
      </c>
      <c r="B121" s="409"/>
      <c r="C121" s="196" t="s">
        <v>339</v>
      </c>
      <c r="D121" s="71">
        <f>SUMIF('Budgeting Worksheet'!H536:H539,$B$4,'Budgeting Worksheet'!J536:J539)</f>
        <v>0</v>
      </c>
      <c r="E121" s="409"/>
      <c r="F121" s="409"/>
      <c r="G121" s="409"/>
      <c r="H121" s="71">
        <f>SUMIF('Budgeting Worksheet'!L536:L539,$B$4,'Budgeting Worksheet'!N536:N539)</f>
        <v>0</v>
      </c>
      <c r="I121" s="409"/>
      <c r="J121" s="409"/>
      <c r="K121" s="409"/>
      <c r="L121" s="71">
        <f>SUMIF('Budgeting Worksheet'!P536:P539,$B$4,'Budgeting Worksheet'!R536:R539)</f>
        <v>0</v>
      </c>
      <c r="M121" s="409"/>
      <c r="N121" s="409"/>
      <c r="O121" s="409"/>
      <c r="P121" s="71">
        <f>SUMIF('Budgeting Worksheet'!T536:T539,$B$4,'Budgeting Worksheet'!V536:V539)</f>
        <v>0</v>
      </c>
      <c r="Q121" s="409"/>
      <c r="R121" s="409"/>
      <c r="S121" s="409"/>
      <c r="T121" s="71">
        <f>SUMIF('Budgeting Worksheet'!X536:X539,$B$4,'Budgeting Worksheet'!Z536:Z539)</f>
        <v>0</v>
      </c>
      <c r="U121" s="409"/>
      <c r="V121" s="409"/>
      <c r="W121" s="409"/>
      <c r="X121" s="71">
        <f>SUMIF('Budgeting Worksheet'!AB536:AB539,$B$4,'Budgeting Worksheet'!AD536:AD539)</f>
        <v>0</v>
      </c>
      <c r="Y121" s="409"/>
      <c r="Z121" s="409"/>
      <c r="AA121" s="409"/>
      <c r="AB121" s="71">
        <f>SUMIF('Budgeting Worksheet'!AF536:AF539,$B$4,'Budgeting Worksheet'!AH536:AH539)</f>
        <v>0</v>
      </c>
      <c r="AC121" s="409"/>
      <c r="AD121" s="409"/>
      <c r="AE121" s="409"/>
      <c r="AF121" s="71">
        <f>SUMIF('Budgeting Worksheet'!AJ536:AJ539,$B$4,'Budgeting Worksheet'!AL536:AL539)</f>
        <v>0</v>
      </c>
      <c r="AG121" s="409"/>
      <c r="AH121" s="409"/>
      <c r="AI121" s="409"/>
      <c r="AJ121" s="71">
        <f>SUMIF('Budgeting Worksheet'!AN536:AN539,$B$4,'Budgeting Worksheet'!AP536:AP539)</f>
        <v>0</v>
      </c>
      <c r="AK121" s="409"/>
      <c r="AL121" s="409"/>
      <c r="AM121" s="409"/>
      <c r="AN121" s="71">
        <f>SUMIF('Budgeting Worksheet'!AR536:AR539,$B$4,'Budgeting Worksheet'!AT536:AT539)</f>
        <v>0</v>
      </c>
      <c r="AO121" s="409"/>
      <c r="AP121" s="409"/>
      <c r="AQ121" s="409"/>
      <c r="AR121" s="71">
        <f>SUMIF('Budgeting Worksheet'!AV536:AV539,$B$4,'Budgeting Worksheet'!AX536:AX539)</f>
        <v>0</v>
      </c>
      <c r="AS121" s="409"/>
      <c r="AT121" s="409"/>
      <c r="AU121" s="409"/>
      <c r="AV121" s="71">
        <f>SUMIF('Budgeting Worksheet'!AZ536:AZ539,$B$4,'Budgeting Worksheet'!BB536:BB539)</f>
        <v>0</v>
      </c>
      <c r="AW121" s="409"/>
      <c r="AX121" s="71">
        <f t="shared" si="8"/>
        <v>0</v>
      </c>
      <c r="AY121" s="409"/>
      <c r="AZ121" s="78">
        <f ca="1">SUMIF('Budgeting Worksheet'!H536:H539,$B$4,'Budgeting Worksheet'!BJ540)</f>
        <v>0</v>
      </c>
      <c r="BA121" s="409"/>
      <c r="BB121" s="86">
        <v>349.86</v>
      </c>
      <c r="BC121" s="5"/>
    </row>
    <row r="122" spans="1:55" x14ac:dyDescent="0.2">
      <c r="A122" s="4">
        <v>54080</v>
      </c>
      <c r="B122" s="196" t="s">
        <v>340</v>
      </c>
      <c r="C122" s="409"/>
      <c r="D122" s="71">
        <f>SUMIF('Budgeting Worksheet'!H544:H547,$B$4,'Budgeting Worksheet'!J544:J547)</f>
        <v>525</v>
      </c>
      <c r="E122" s="409"/>
      <c r="F122" s="409"/>
      <c r="G122" s="409"/>
      <c r="H122" s="71">
        <f>SUMIF('Budgeting Worksheet'!L544:L547,$B$4,'Budgeting Worksheet'!N544:N547)</f>
        <v>0</v>
      </c>
      <c r="I122" s="409"/>
      <c r="J122" s="409"/>
      <c r="K122" s="409"/>
      <c r="L122" s="71">
        <f>SUMIF('Budgeting Worksheet'!P544:P547,$B$4,'Budgeting Worksheet'!R544:R547)</f>
        <v>0</v>
      </c>
      <c r="M122" s="409"/>
      <c r="N122" s="409"/>
      <c r="O122" s="409"/>
      <c r="P122" s="71">
        <f>SUMIF('Budgeting Worksheet'!T544:T547,$B$4,'Budgeting Worksheet'!V544:V547)</f>
        <v>0</v>
      </c>
      <c r="Q122" s="409"/>
      <c r="R122" s="409"/>
      <c r="S122" s="409"/>
      <c r="T122" s="71">
        <f>SUMIF('Budgeting Worksheet'!X544:X547,$B$4,'Budgeting Worksheet'!Z544:Z547)</f>
        <v>0</v>
      </c>
      <c r="U122" s="409"/>
      <c r="V122" s="409"/>
      <c r="W122" s="409"/>
      <c r="X122" s="71">
        <f>SUMIF('Budgeting Worksheet'!AB544:AB547,$B$4,'Budgeting Worksheet'!AD544:AD547)</f>
        <v>0</v>
      </c>
      <c r="Y122" s="409"/>
      <c r="Z122" s="409"/>
      <c r="AA122" s="409"/>
      <c r="AB122" s="71">
        <f>SUMIF('Budgeting Worksheet'!AF544:AF547,$B$4,'Budgeting Worksheet'!AH544:AH547)</f>
        <v>0</v>
      </c>
      <c r="AC122" s="409"/>
      <c r="AD122" s="409"/>
      <c r="AE122" s="409"/>
      <c r="AF122" s="71">
        <f>SUMIF('Budgeting Worksheet'!AJ544:AJ547,$B$4,'Budgeting Worksheet'!AL544:AL547)</f>
        <v>0</v>
      </c>
      <c r="AG122" s="409"/>
      <c r="AH122" s="409"/>
      <c r="AI122" s="409"/>
      <c r="AJ122" s="71">
        <f>SUMIF('Budgeting Worksheet'!AN544:AN547,$B$4,'Budgeting Worksheet'!AP544:AP547)</f>
        <v>0</v>
      </c>
      <c r="AK122" s="409"/>
      <c r="AL122" s="409"/>
      <c r="AM122" s="409"/>
      <c r="AN122" s="71">
        <f>SUMIF('Budgeting Worksheet'!AR544:AR547,$B$4,'Budgeting Worksheet'!AT544:AT547)</f>
        <v>0</v>
      </c>
      <c r="AO122" s="409"/>
      <c r="AP122" s="409"/>
      <c r="AQ122" s="409"/>
      <c r="AR122" s="71">
        <f>SUMIF('Budgeting Worksheet'!AV544:AV547,$B$4,'Budgeting Worksheet'!AX544:AX547)</f>
        <v>0</v>
      </c>
      <c r="AS122" s="409"/>
      <c r="AT122" s="409"/>
      <c r="AU122" s="409"/>
      <c r="AV122" s="71">
        <f>SUMIF('Budgeting Worksheet'!AZ544:AZ547,$B$4,'Budgeting Worksheet'!BB544:BB547)</f>
        <v>0</v>
      </c>
      <c r="AW122" s="409"/>
      <c r="AX122" s="71">
        <f t="shared" ref="AX122:AX123" si="9">SUM(D122:AV122)</f>
        <v>525</v>
      </c>
      <c r="AY122" s="409"/>
      <c r="AZ122" s="78">
        <f ca="1">SUMIF('Budgeting Worksheet'!H544:H547,$B$4,'Budgeting Worksheet'!BJ548)</f>
        <v>525</v>
      </c>
      <c r="BA122" s="409"/>
      <c r="BB122" s="86">
        <v>0</v>
      </c>
      <c r="BC122" s="5"/>
    </row>
    <row r="123" spans="1:55" x14ac:dyDescent="0.2">
      <c r="A123" s="4">
        <v>54090</v>
      </c>
      <c r="B123" s="196" t="s">
        <v>341</v>
      </c>
      <c r="C123" s="409"/>
      <c r="D123" s="71">
        <f>SUMIF('Budgeting Worksheet'!H552:H555,$B$4,'Budgeting Worksheet'!J552:J555)</f>
        <v>0</v>
      </c>
      <c r="E123" s="409"/>
      <c r="F123" s="409"/>
      <c r="G123" s="409"/>
      <c r="H123" s="71">
        <f>SUMIF('Budgeting Worksheet'!L552:L555,$B$4,'Budgeting Worksheet'!N552:N555)</f>
        <v>0</v>
      </c>
      <c r="I123" s="409"/>
      <c r="J123" s="409"/>
      <c r="K123" s="409"/>
      <c r="L123" s="71">
        <f>SUMIF('Budgeting Worksheet'!P552:P555,$B$4,'Budgeting Worksheet'!R552:R555)</f>
        <v>0</v>
      </c>
      <c r="M123" s="409"/>
      <c r="N123" s="409"/>
      <c r="O123" s="409"/>
      <c r="P123" s="71">
        <f>SUMIF('Budgeting Worksheet'!T552:T555,$B$4,'Budgeting Worksheet'!V552:V555)</f>
        <v>0</v>
      </c>
      <c r="Q123" s="409"/>
      <c r="R123" s="409"/>
      <c r="S123" s="409"/>
      <c r="T123" s="71">
        <f>SUMIF('Budgeting Worksheet'!X552:X555,$B$4,'Budgeting Worksheet'!Z552:Z555)</f>
        <v>0</v>
      </c>
      <c r="U123" s="409"/>
      <c r="V123" s="409"/>
      <c r="W123" s="409"/>
      <c r="X123" s="71">
        <f>SUMIF('Budgeting Worksheet'!AB552:AB555,$B$4,'Budgeting Worksheet'!AD552:AD555)</f>
        <v>0</v>
      </c>
      <c r="Y123" s="409"/>
      <c r="Z123" s="409"/>
      <c r="AA123" s="409"/>
      <c r="AB123" s="71">
        <f>SUMIF('Budgeting Worksheet'!AF552:AF555,$B$4,'Budgeting Worksheet'!AH552:AH555)</f>
        <v>0</v>
      </c>
      <c r="AC123" s="409"/>
      <c r="AD123" s="409"/>
      <c r="AE123" s="409"/>
      <c r="AF123" s="71">
        <f>SUMIF('Budgeting Worksheet'!AJ552:AJ555,$B$4,'Budgeting Worksheet'!AL552:AL555)</f>
        <v>0</v>
      </c>
      <c r="AG123" s="409"/>
      <c r="AH123" s="409"/>
      <c r="AI123" s="409"/>
      <c r="AJ123" s="71">
        <f>SUMIF('Budgeting Worksheet'!AN552:AN555,$B$4,'Budgeting Worksheet'!AP552:AP555)</f>
        <v>0</v>
      </c>
      <c r="AK123" s="409"/>
      <c r="AL123" s="409"/>
      <c r="AM123" s="409"/>
      <c r="AN123" s="71">
        <f>SUMIF('Budgeting Worksheet'!AR552:AR555,$B$4,'Budgeting Worksheet'!AT552:AT555)</f>
        <v>0</v>
      </c>
      <c r="AO123" s="409"/>
      <c r="AP123" s="409"/>
      <c r="AQ123" s="409"/>
      <c r="AR123" s="71">
        <f>SUMIF('Budgeting Worksheet'!AV552:AV555,$B$4,'Budgeting Worksheet'!AX552:AX555)</f>
        <v>0</v>
      </c>
      <c r="AS123" s="409"/>
      <c r="AT123" s="409"/>
      <c r="AU123" s="409"/>
      <c r="AV123" s="71">
        <f>SUMIF('Budgeting Worksheet'!AZ552:AZ555,$B$4,'Budgeting Worksheet'!BB552:BB555)</f>
        <v>0</v>
      </c>
      <c r="AW123" s="409"/>
      <c r="AX123" s="71">
        <f t="shared" si="9"/>
        <v>0</v>
      </c>
      <c r="AY123" s="409"/>
      <c r="AZ123" s="78">
        <f ca="1">SUMIF('Budgeting Worksheet'!H552:H555,$B$4,'Budgeting Worksheet'!BJ556)</f>
        <v>0</v>
      </c>
      <c r="BA123" s="409"/>
      <c r="BB123" s="780">
        <v>1726.87</v>
      </c>
      <c r="BC123" s="5"/>
    </row>
    <row r="124" spans="1:55" x14ac:dyDescent="0.2">
      <c r="B124" s="395" t="s">
        <v>616</v>
      </c>
      <c r="C124" s="409"/>
      <c r="D124" s="644">
        <f>SUM(D114:D123)</f>
        <v>72721.019295833132</v>
      </c>
      <c r="E124" s="409"/>
      <c r="F124" s="409"/>
      <c r="G124" s="409"/>
      <c r="H124" s="644">
        <f>SUM(H114:H123)</f>
        <v>5807.4492958331402</v>
      </c>
      <c r="I124" s="409"/>
      <c r="J124" s="409"/>
      <c r="K124" s="409"/>
      <c r="L124" s="644">
        <f>SUM(L114:L123)</f>
        <v>5807.4492958331402</v>
      </c>
      <c r="M124" s="409"/>
      <c r="N124" s="409"/>
      <c r="O124" s="409"/>
      <c r="P124" s="644">
        <f>SUM(P114:P123)</f>
        <v>5807.4492958331402</v>
      </c>
      <c r="Q124" s="409"/>
      <c r="R124" s="409"/>
      <c r="S124" s="409"/>
      <c r="T124" s="644">
        <f>SUM(T114:T123)</f>
        <v>5807.4492958331402</v>
      </c>
      <c r="U124" s="409"/>
      <c r="V124" s="409"/>
      <c r="W124" s="409"/>
      <c r="X124" s="644">
        <f>SUM(X114:X123)</f>
        <v>5807.4492958331402</v>
      </c>
      <c r="Y124" s="409"/>
      <c r="Z124" s="409"/>
      <c r="AA124" s="409"/>
      <c r="AB124" s="644">
        <f>SUM(AB114:AB123)</f>
        <v>5807.4492958331402</v>
      </c>
      <c r="AC124" s="409"/>
      <c r="AD124" s="409"/>
      <c r="AE124" s="409"/>
      <c r="AF124" s="644">
        <f>SUM(AF114:AF123)</f>
        <v>5807.4492958331402</v>
      </c>
      <c r="AG124" s="409"/>
      <c r="AH124" s="409"/>
      <c r="AI124" s="409"/>
      <c r="AJ124" s="644">
        <f>SUM(AJ114:AJ123)</f>
        <v>5807.4492958331402</v>
      </c>
      <c r="AK124" s="409"/>
      <c r="AL124" s="409"/>
      <c r="AM124" s="409"/>
      <c r="AN124" s="644">
        <f>SUM(AN114:AN123)</f>
        <v>5807.4492958331402</v>
      </c>
      <c r="AO124" s="409"/>
      <c r="AP124" s="409"/>
      <c r="AQ124" s="409"/>
      <c r="AR124" s="644">
        <f>SUM(AR114:AR123)</f>
        <v>5807.4492958331402</v>
      </c>
      <c r="AS124" s="409"/>
      <c r="AT124" s="409"/>
      <c r="AU124" s="409"/>
      <c r="AV124" s="644">
        <f>SUM(AV114:AV123)</f>
        <v>5807.4492958331402</v>
      </c>
      <c r="AW124" s="409"/>
      <c r="AX124" s="673">
        <f>SUM(AX117:AX123)</f>
        <v>59481.969999999994</v>
      </c>
      <c r="AY124" s="409"/>
      <c r="AZ124" s="670">
        <f ca="1">SUM(AZ117:AZ123)</f>
        <v>48916.538461538461</v>
      </c>
      <c r="BA124" s="409"/>
      <c r="BB124" s="85">
        <f>SUM(BB117:BB123)</f>
        <v>61227.56</v>
      </c>
      <c r="BC124" s="5"/>
    </row>
    <row r="125" spans="1:55" x14ac:dyDescent="0.2">
      <c r="B125" s="409"/>
      <c r="C125" s="409"/>
      <c r="D125" s="71"/>
      <c r="E125" s="409"/>
      <c r="F125" s="409"/>
      <c r="G125" s="409"/>
      <c r="H125" s="71"/>
      <c r="I125" s="409"/>
      <c r="J125" s="409"/>
      <c r="K125" s="409"/>
      <c r="L125" s="71"/>
      <c r="M125" s="409"/>
      <c r="N125" s="409"/>
      <c r="O125" s="409"/>
      <c r="P125" s="71"/>
      <c r="Q125" s="409"/>
      <c r="R125" s="409"/>
      <c r="S125" s="409"/>
      <c r="T125" s="71"/>
      <c r="U125" s="409"/>
      <c r="V125" s="409"/>
      <c r="W125" s="409"/>
      <c r="X125" s="71"/>
      <c r="Y125" s="409"/>
      <c r="Z125" s="409"/>
      <c r="AA125" s="409"/>
      <c r="AB125" s="71"/>
      <c r="AC125" s="409"/>
      <c r="AD125" s="409"/>
      <c r="AE125" s="409"/>
      <c r="AF125" s="71"/>
      <c r="AG125" s="409"/>
      <c r="AH125" s="409"/>
      <c r="AI125" s="409"/>
      <c r="AJ125" s="71"/>
      <c r="AK125" s="409"/>
      <c r="AL125" s="409"/>
      <c r="AM125" s="409"/>
      <c r="AN125" s="71"/>
      <c r="AO125" s="409"/>
      <c r="AP125" s="409"/>
      <c r="AQ125" s="409"/>
      <c r="AR125" s="71"/>
      <c r="AS125" s="409"/>
      <c r="AT125" s="409"/>
      <c r="AU125" s="409"/>
      <c r="AV125" s="71"/>
      <c r="AW125" s="409"/>
      <c r="AX125" s="71"/>
      <c r="AY125" s="409"/>
      <c r="AZ125" s="78"/>
      <c r="BA125" s="409"/>
      <c r="BB125" s="86"/>
      <c r="BC125" s="5"/>
    </row>
    <row r="126" spans="1:55" x14ac:dyDescent="0.2">
      <c r="A126" s="2">
        <v>55000</v>
      </c>
      <c r="B126" s="395" t="s">
        <v>343</v>
      </c>
      <c r="C126" s="409"/>
      <c r="D126" s="71"/>
      <c r="E126" s="409"/>
      <c r="F126" s="409"/>
      <c r="G126" s="409"/>
      <c r="H126" s="71"/>
      <c r="I126" s="409"/>
      <c r="J126" s="409"/>
      <c r="K126" s="409"/>
      <c r="L126" s="71"/>
      <c r="M126" s="409"/>
      <c r="N126" s="409"/>
      <c r="O126" s="409"/>
      <c r="P126" s="71"/>
      <c r="Q126" s="409"/>
      <c r="R126" s="409"/>
      <c r="S126" s="409"/>
      <c r="T126" s="71"/>
      <c r="U126" s="409"/>
      <c r="V126" s="409"/>
      <c r="W126" s="409"/>
      <c r="X126" s="71"/>
      <c r="Y126" s="409"/>
      <c r="Z126" s="409"/>
      <c r="AA126" s="409"/>
      <c r="AB126" s="71"/>
      <c r="AC126" s="409"/>
      <c r="AD126" s="409"/>
      <c r="AE126" s="409"/>
      <c r="AF126" s="71"/>
      <c r="AG126" s="409"/>
      <c r="AH126" s="409"/>
      <c r="AI126" s="409"/>
      <c r="AJ126" s="71"/>
      <c r="AK126" s="409"/>
      <c r="AL126" s="409"/>
      <c r="AM126" s="409"/>
      <c r="AN126" s="71"/>
      <c r="AO126" s="409"/>
      <c r="AP126" s="409"/>
      <c r="AQ126" s="409"/>
      <c r="AR126" s="71"/>
      <c r="AS126" s="409"/>
      <c r="AT126" s="409"/>
      <c r="AU126" s="409"/>
      <c r="AV126" s="71"/>
      <c r="AW126" s="409"/>
      <c r="AX126" s="71"/>
      <c r="AY126" s="409"/>
      <c r="AZ126" s="78"/>
      <c r="BA126" s="409"/>
      <c r="BB126" s="86"/>
      <c r="BC126" s="5"/>
    </row>
    <row r="127" spans="1:55" x14ac:dyDescent="0.2">
      <c r="A127" s="2">
        <v>55010</v>
      </c>
      <c r="B127" s="395"/>
      <c r="C127" s="196" t="s">
        <v>344</v>
      </c>
      <c r="D127" s="71">
        <f>SUMIF('Budgeting Worksheet'!H574:H577,$B$4,'Budgeting Worksheet'!J574:J577)</f>
        <v>600</v>
      </c>
      <c r="E127" s="409"/>
      <c r="F127" s="409"/>
      <c r="G127" s="409"/>
      <c r="H127" s="71">
        <f>SUMIF('Budgeting Worksheet'!L574:L577,$B$4,'Budgeting Worksheet'!N574:N577)</f>
        <v>0</v>
      </c>
      <c r="I127" s="409"/>
      <c r="J127" s="409"/>
      <c r="K127" s="409"/>
      <c r="L127" s="71">
        <f>SUMIF('Budgeting Worksheet'!P574:P577,$B$4,'Budgeting Worksheet'!R574:R577)</f>
        <v>0</v>
      </c>
      <c r="M127" s="409"/>
      <c r="N127" s="409"/>
      <c r="O127" s="409"/>
      <c r="P127" s="71">
        <f>SUMIF('Budgeting Worksheet'!T574:T577,$B$4,'Budgeting Worksheet'!V574:V577)</f>
        <v>0</v>
      </c>
      <c r="Q127" s="409"/>
      <c r="R127" s="409"/>
      <c r="S127" s="409"/>
      <c r="T127" s="71">
        <f>SUMIF('Budgeting Worksheet'!X574:X577,$B$4,'Budgeting Worksheet'!Z574:Z577)</f>
        <v>0</v>
      </c>
      <c r="U127" s="409"/>
      <c r="V127" s="409"/>
      <c r="W127" s="409"/>
      <c r="X127" s="71">
        <f>SUMIF('Budgeting Worksheet'!AB574:AB577,$B$4,'Budgeting Worksheet'!AD574:AD577)</f>
        <v>0</v>
      </c>
      <c r="Y127" s="409"/>
      <c r="Z127" s="409"/>
      <c r="AA127" s="409"/>
      <c r="AB127" s="71">
        <f>SUMIF('Budgeting Worksheet'!AF574:AF577,$B$4,'Budgeting Worksheet'!AH574:AH577)</f>
        <v>0</v>
      </c>
      <c r="AC127" s="409"/>
      <c r="AD127" s="409"/>
      <c r="AE127" s="409"/>
      <c r="AF127" s="71">
        <f>SUMIF('Budgeting Worksheet'!AJ574:AJ577,$B$4,'Budgeting Worksheet'!AL574:AL577)</f>
        <v>0</v>
      </c>
      <c r="AG127" s="409"/>
      <c r="AH127" s="409"/>
      <c r="AI127" s="409"/>
      <c r="AJ127" s="71">
        <f>SUMIF('Budgeting Worksheet'!AN574:AN577,$B$4,'Budgeting Worksheet'!AP574:AP577)</f>
        <v>0</v>
      </c>
      <c r="AK127" s="409"/>
      <c r="AL127" s="409"/>
      <c r="AM127" s="409"/>
      <c r="AN127" s="71">
        <f>SUMIF('Budgeting Worksheet'!AR574:AR577,$B$4,'Budgeting Worksheet'!AT574:AT577)</f>
        <v>0</v>
      </c>
      <c r="AO127" s="409"/>
      <c r="AP127" s="409"/>
      <c r="AQ127" s="409"/>
      <c r="AR127" s="71">
        <f>SUMIF('Budgeting Worksheet'!AV574:AV577,$B$4,'Budgeting Worksheet'!AX574:AX577)</f>
        <v>0</v>
      </c>
      <c r="AS127" s="409"/>
      <c r="AT127" s="409"/>
      <c r="AU127" s="409"/>
      <c r="AV127" s="71">
        <f>SUMIF('Budgeting Worksheet'!AZ574:AZ577,$B$4,'Budgeting Worksheet'!BB574:BB577)</f>
        <v>0</v>
      </c>
      <c r="AW127" s="409"/>
      <c r="AX127" s="646">
        <f>SUM(D127:AV127)</f>
        <v>600</v>
      </c>
      <c r="AY127" s="409"/>
      <c r="AZ127" s="647">
        <f ca="1">SUMIF('Budgeting Worksheet'!H574:H577,$B$4,'Budgeting Worksheet'!BJ578)</f>
        <v>0</v>
      </c>
      <c r="BA127" s="409"/>
      <c r="BB127" s="86">
        <v>60</v>
      </c>
      <c r="BC127" s="6"/>
    </row>
    <row r="128" spans="1:55" x14ac:dyDescent="0.2">
      <c r="A128" s="2">
        <v>55020</v>
      </c>
      <c r="B128" s="409"/>
      <c r="C128" s="196" t="s">
        <v>345</v>
      </c>
      <c r="D128" s="71">
        <f>SUMIF('Budgeting Worksheet'!H580:H583,$B$4,'Budgeting Worksheet'!J580:J583)</f>
        <v>650</v>
      </c>
      <c r="E128" s="409"/>
      <c r="F128" s="409"/>
      <c r="G128" s="409"/>
      <c r="H128" s="71">
        <f>SUMIF('Budgeting Worksheet'!L580:L583,$B$4,'Budgeting Worksheet'!N580:N583)</f>
        <v>0</v>
      </c>
      <c r="I128" s="409"/>
      <c r="J128" s="409"/>
      <c r="K128" s="409"/>
      <c r="L128" s="71">
        <f>SUMIF('Budgeting Worksheet'!P580:P583,$B$4,'Budgeting Worksheet'!R580:R583)</f>
        <v>0</v>
      </c>
      <c r="M128" s="409"/>
      <c r="N128" s="409"/>
      <c r="O128" s="409"/>
      <c r="P128" s="71">
        <f>SUMIF('Budgeting Worksheet'!T580:T583,$B$4,'Budgeting Worksheet'!V580:V583)</f>
        <v>0</v>
      </c>
      <c r="Q128" s="409"/>
      <c r="R128" s="409"/>
      <c r="S128" s="409"/>
      <c r="T128" s="71">
        <f>SUMIF('Budgeting Worksheet'!X580:X583,$B$4,'Budgeting Worksheet'!Z580:Z583)</f>
        <v>0</v>
      </c>
      <c r="U128" s="409"/>
      <c r="V128" s="409"/>
      <c r="W128" s="409"/>
      <c r="X128" s="71">
        <f>SUMIF('Budgeting Worksheet'!AB580:AB583,$B$4,'Budgeting Worksheet'!AD580:AD583)</f>
        <v>0</v>
      </c>
      <c r="Y128" s="409"/>
      <c r="Z128" s="409"/>
      <c r="AA128" s="409"/>
      <c r="AB128" s="71">
        <f>SUMIF('Budgeting Worksheet'!AF580:AF583,$B$4,'Budgeting Worksheet'!AH580:AH583)</f>
        <v>0</v>
      </c>
      <c r="AC128" s="409"/>
      <c r="AD128" s="409"/>
      <c r="AE128" s="409"/>
      <c r="AF128" s="71">
        <f>SUMIF('Budgeting Worksheet'!AJ580:AJ583,$B$4,'Budgeting Worksheet'!AL580:AL583)</f>
        <v>0</v>
      </c>
      <c r="AG128" s="409"/>
      <c r="AH128" s="409"/>
      <c r="AI128" s="409"/>
      <c r="AJ128" s="71">
        <f>SUMIF('Budgeting Worksheet'!AN580:AN583,$B$4,'Budgeting Worksheet'!AP580:AP583)</f>
        <v>0</v>
      </c>
      <c r="AK128" s="409"/>
      <c r="AL128" s="409"/>
      <c r="AM128" s="409"/>
      <c r="AN128" s="71">
        <f>SUMIF('Budgeting Worksheet'!AR580:AR583,$B$4,'Budgeting Worksheet'!AT580:AT583)</f>
        <v>0</v>
      </c>
      <c r="AO128" s="409"/>
      <c r="AP128" s="409"/>
      <c r="AQ128" s="409"/>
      <c r="AR128" s="71">
        <f>SUMIF('Budgeting Worksheet'!AV580:AV583,$B$4,'Budgeting Worksheet'!AX580:AX583)</f>
        <v>0</v>
      </c>
      <c r="AS128" s="409"/>
      <c r="AT128" s="409"/>
      <c r="AU128" s="409"/>
      <c r="AV128" s="71">
        <f>SUMIF('Budgeting Worksheet'!AZ580:AZ583,$B$4,'Budgeting Worksheet'!BB580:BB583)</f>
        <v>0</v>
      </c>
      <c r="AW128" s="409"/>
      <c r="AX128" s="646">
        <f>SUM(D128:AV128)</f>
        <v>650</v>
      </c>
      <c r="AY128" s="409"/>
      <c r="AZ128" s="647">
        <f ca="1">SUMIF('Budgeting Worksheet'!H580:H583,$B$4,'Budgeting Worksheet'!BJ584)</f>
        <v>0</v>
      </c>
      <c r="BA128" s="409"/>
      <c r="BB128" s="780">
        <v>0</v>
      </c>
      <c r="BC128" s="5"/>
    </row>
    <row r="129" spans="1:55" x14ac:dyDescent="0.2">
      <c r="B129" s="395" t="s">
        <v>167</v>
      </c>
      <c r="C129" s="409"/>
      <c r="D129" s="644">
        <f>SUM(D127:D128)</f>
        <v>1250</v>
      </c>
      <c r="E129" s="409"/>
      <c r="F129" s="409"/>
      <c r="G129" s="409"/>
      <c r="H129" s="644">
        <f>SUM(H127:H128)</f>
        <v>0</v>
      </c>
      <c r="I129" s="409"/>
      <c r="J129" s="409"/>
      <c r="K129" s="409"/>
      <c r="L129" s="644">
        <f>SUM(L127:L128)</f>
        <v>0</v>
      </c>
      <c r="M129" s="409"/>
      <c r="N129" s="409"/>
      <c r="O129" s="409"/>
      <c r="P129" s="644">
        <f>SUM(P127:P128)</f>
        <v>0</v>
      </c>
      <c r="Q129" s="409"/>
      <c r="R129" s="409"/>
      <c r="S129" s="409"/>
      <c r="T129" s="644">
        <f>SUM(T127:T128)</f>
        <v>0</v>
      </c>
      <c r="U129" s="409"/>
      <c r="V129" s="409"/>
      <c r="W129" s="409"/>
      <c r="X129" s="644">
        <f>SUM(X127:X128)</f>
        <v>0</v>
      </c>
      <c r="Y129" s="409"/>
      <c r="Z129" s="409"/>
      <c r="AA129" s="409"/>
      <c r="AB129" s="644">
        <f>SUM(AB127:AB128)</f>
        <v>0</v>
      </c>
      <c r="AC129" s="409"/>
      <c r="AD129" s="409"/>
      <c r="AE129" s="409"/>
      <c r="AF129" s="644">
        <f>SUM(AF127:AF128)</f>
        <v>0</v>
      </c>
      <c r="AG129" s="409"/>
      <c r="AH129" s="409"/>
      <c r="AI129" s="409"/>
      <c r="AJ129" s="644">
        <f>SUM(AJ127:AJ128)</f>
        <v>0</v>
      </c>
      <c r="AK129" s="409"/>
      <c r="AL129" s="409"/>
      <c r="AM129" s="409"/>
      <c r="AN129" s="644">
        <f>SUM(AN127:AN128)</f>
        <v>0</v>
      </c>
      <c r="AO129" s="409"/>
      <c r="AP129" s="409"/>
      <c r="AQ129" s="409"/>
      <c r="AR129" s="644">
        <f>SUM(AR127:AR128)</f>
        <v>0</v>
      </c>
      <c r="AS129" s="409"/>
      <c r="AT129" s="409"/>
      <c r="AU129" s="409"/>
      <c r="AV129" s="644">
        <f>SUM(AV127:AV128)</f>
        <v>0</v>
      </c>
      <c r="AW129" s="409"/>
      <c r="AX129" s="673">
        <f>SUM(AX127:AX128)</f>
        <v>1250</v>
      </c>
      <c r="AY129" s="409"/>
      <c r="AZ129" s="670">
        <f ca="1">SUM(AZ127:AZ128)</f>
        <v>0</v>
      </c>
      <c r="BA129" s="409"/>
      <c r="BB129" s="85">
        <f>SUM(BB127:BB128)</f>
        <v>60</v>
      </c>
      <c r="BC129" s="5"/>
    </row>
    <row r="130" spans="1:55" x14ac:dyDescent="0.2">
      <c r="A130" s="4"/>
      <c r="B130" s="395"/>
      <c r="C130" s="395"/>
      <c r="D130" s="71"/>
      <c r="E130" s="409"/>
      <c r="F130" s="409"/>
      <c r="G130" s="409"/>
      <c r="H130" s="71"/>
      <c r="I130" s="409"/>
      <c r="J130" s="409"/>
      <c r="K130" s="409"/>
      <c r="L130" s="71"/>
      <c r="M130" s="409"/>
      <c r="N130" s="409"/>
      <c r="O130" s="409"/>
      <c r="P130" s="71"/>
      <c r="Q130" s="409"/>
      <c r="R130" s="409"/>
      <c r="S130" s="409"/>
      <c r="T130" s="71"/>
      <c r="U130" s="409"/>
      <c r="V130" s="409"/>
      <c r="W130" s="409"/>
      <c r="X130" s="71"/>
      <c r="Y130" s="409"/>
      <c r="Z130" s="409"/>
      <c r="AA130" s="409"/>
      <c r="AB130" s="71"/>
      <c r="AC130" s="409"/>
      <c r="AD130" s="409"/>
      <c r="AE130" s="409"/>
      <c r="AF130" s="71"/>
      <c r="AG130" s="409"/>
      <c r="AH130" s="409"/>
      <c r="AI130" s="409"/>
      <c r="AJ130" s="71"/>
      <c r="AK130" s="409"/>
      <c r="AL130" s="409"/>
      <c r="AM130" s="409"/>
      <c r="AN130" s="71"/>
      <c r="AO130" s="409"/>
      <c r="AP130" s="409"/>
      <c r="AQ130" s="409"/>
      <c r="AR130" s="71"/>
      <c r="AS130" s="409"/>
      <c r="AT130" s="409"/>
      <c r="AU130" s="409"/>
      <c r="AV130" s="71"/>
      <c r="AW130" s="409"/>
      <c r="AX130" s="71"/>
      <c r="AY130" s="15"/>
      <c r="AZ130" s="78"/>
      <c r="BA130" s="15"/>
      <c r="BB130" s="86"/>
      <c r="BC130" s="5"/>
    </row>
    <row r="131" spans="1:55" x14ac:dyDescent="0.2">
      <c r="A131" s="4">
        <v>56000</v>
      </c>
      <c r="B131" s="395" t="s">
        <v>346</v>
      </c>
      <c r="C131" s="409"/>
      <c r="D131" s="71"/>
      <c r="E131" s="409"/>
      <c r="F131" s="409"/>
      <c r="G131" s="409"/>
      <c r="H131" s="71"/>
      <c r="I131" s="409"/>
      <c r="J131" s="409"/>
      <c r="K131" s="409"/>
      <c r="L131" s="71"/>
      <c r="M131" s="409"/>
      <c r="N131" s="409"/>
      <c r="O131" s="409"/>
      <c r="P131" s="71"/>
      <c r="Q131" s="409"/>
      <c r="R131" s="409"/>
      <c r="S131" s="409"/>
      <c r="T131" s="71"/>
      <c r="U131" s="409"/>
      <c r="V131" s="409"/>
      <c r="W131" s="409"/>
      <c r="X131" s="71"/>
      <c r="Y131" s="409"/>
      <c r="Z131" s="409"/>
      <c r="AA131" s="409"/>
      <c r="AB131" s="71"/>
      <c r="AC131" s="409"/>
      <c r="AD131" s="409"/>
      <c r="AE131" s="409"/>
      <c r="AF131" s="71"/>
      <c r="AG131" s="409"/>
      <c r="AH131" s="409"/>
      <c r="AI131" s="409"/>
      <c r="AJ131" s="71"/>
      <c r="AK131" s="409"/>
      <c r="AL131" s="409"/>
      <c r="AM131" s="409"/>
      <c r="AN131" s="71"/>
      <c r="AO131" s="409"/>
      <c r="AP131" s="409"/>
      <c r="AQ131" s="409"/>
      <c r="AR131" s="71"/>
      <c r="AS131" s="409"/>
      <c r="AT131" s="409"/>
      <c r="AU131" s="409"/>
      <c r="AV131" s="71"/>
      <c r="AW131" s="409"/>
      <c r="AX131" s="71"/>
      <c r="AY131" s="15"/>
      <c r="AZ131" s="78"/>
      <c r="BA131" s="15"/>
      <c r="BB131" s="86"/>
      <c r="BC131" s="5"/>
    </row>
    <row r="132" spans="1:55" x14ac:dyDescent="0.2">
      <c r="A132" s="2">
        <v>56020</v>
      </c>
      <c r="B132" s="395"/>
      <c r="C132" s="196" t="s">
        <v>347</v>
      </c>
      <c r="D132" s="71">
        <f>SUMIF('Budgeting Worksheet'!H590:H593,$B$4,'Budgeting Worksheet'!J590:J593)</f>
        <v>0</v>
      </c>
      <c r="E132" s="409"/>
      <c r="F132" s="409"/>
      <c r="G132" s="409"/>
      <c r="H132" s="71">
        <f>SUMIF('Budgeting Worksheet'!L590:L593,$B$4,'Budgeting Worksheet'!N590:N593)</f>
        <v>0</v>
      </c>
      <c r="I132" s="409"/>
      <c r="J132" s="409"/>
      <c r="K132" s="409"/>
      <c r="L132" s="71">
        <f>SUMIF('Budgeting Worksheet'!P590:P593,$B$4,'Budgeting Worksheet'!R590:R593)</f>
        <v>0</v>
      </c>
      <c r="M132" s="409"/>
      <c r="N132" s="409"/>
      <c r="O132" s="409"/>
      <c r="P132" s="71">
        <f>SUMIF('Budgeting Worksheet'!T590:T593,$B$4,'Budgeting Worksheet'!V590:V593)</f>
        <v>0</v>
      </c>
      <c r="Q132" s="409"/>
      <c r="R132" s="409"/>
      <c r="S132" s="409"/>
      <c r="T132" s="71">
        <f>SUMIF('Budgeting Worksheet'!X590:X593,$B$4,'Budgeting Worksheet'!Z590:Z593)</f>
        <v>0</v>
      </c>
      <c r="U132" s="409"/>
      <c r="V132" s="409"/>
      <c r="W132" s="409"/>
      <c r="X132" s="71">
        <f>SUMIF('Budgeting Worksheet'!AB590:AB593,$B$4,'Budgeting Worksheet'!AD590:AD593)</f>
        <v>0</v>
      </c>
      <c r="Y132" s="409"/>
      <c r="Z132" s="409"/>
      <c r="AA132" s="409"/>
      <c r="AB132" s="71">
        <f>SUMIF('Budgeting Worksheet'!AF590:AF593,$B$4,'Budgeting Worksheet'!AH590:AH593)</f>
        <v>0</v>
      </c>
      <c r="AC132" s="409"/>
      <c r="AD132" s="409"/>
      <c r="AE132" s="409"/>
      <c r="AF132" s="71">
        <f>SUMIF('Budgeting Worksheet'!AJ590:AJ593,$B$4,'Budgeting Worksheet'!AL590:AL593)</f>
        <v>0</v>
      </c>
      <c r="AG132" s="409"/>
      <c r="AH132" s="409"/>
      <c r="AI132" s="409"/>
      <c r="AJ132" s="71">
        <f>SUMIF('Budgeting Worksheet'!AN590:AN593,$B$4,'Budgeting Worksheet'!AP590:AP593)</f>
        <v>0</v>
      </c>
      <c r="AK132" s="409"/>
      <c r="AL132" s="409"/>
      <c r="AM132" s="409"/>
      <c r="AN132" s="71">
        <f>SUMIF('Budgeting Worksheet'!AR590:AR593,$B$4,'Budgeting Worksheet'!AT590:AT593)</f>
        <v>0</v>
      </c>
      <c r="AO132" s="409"/>
      <c r="AP132" s="409"/>
      <c r="AQ132" s="409"/>
      <c r="AR132" s="71">
        <f>SUMIF('Budgeting Worksheet'!AV590:AV593,$B$4,'Budgeting Worksheet'!AX590:AX593)</f>
        <v>0</v>
      </c>
      <c r="AS132" s="409"/>
      <c r="AT132" s="409"/>
      <c r="AU132" s="409"/>
      <c r="AV132" s="71">
        <f>SUMIF('Budgeting Worksheet'!AZ590:AZ593,$B$4,'Budgeting Worksheet'!BB590:BB593)</f>
        <v>0</v>
      </c>
      <c r="AW132" s="409"/>
      <c r="AX132" s="71">
        <f>SUM(D132:AV132)</f>
        <v>0</v>
      </c>
      <c r="AY132" s="15"/>
      <c r="AZ132" s="78">
        <f ca="1">SUMIF('Budgeting Worksheet'!H590:H593,$B$4,'Budgeting Worksheet'!BJ594)</f>
        <v>0</v>
      </c>
      <c r="BA132" s="15"/>
      <c r="BB132" s="86">
        <v>20000</v>
      </c>
      <c r="BC132" s="5"/>
    </row>
    <row r="133" spans="1:55" x14ac:dyDescent="0.2">
      <c r="A133" s="2">
        <v>56030</v>
      </c>
      <c r="B133" s="395"/>
      <c r="C133" s="196" t="s">
        <v>348</v>
      </c>
      <c r="D133" s="71">
        <f>SUMIF('Budgeting Worksheet'!H596:H599,$B$4,'Budgeting Worksheet'!J596:J599)</f>
        <v>0</v>
      </c>
      <c r="E133" s="409"/>
      <c r="F133" s="409"/>
      <c r="G133" s="409"/>
      <c r="H133" s="71">
        <f>SUMIF('Budgeting Worksheet'!L596:L599,$B$4,'Budgeting Worksheet'!N596:N599)</f>
        <v>0</v>
      </c>
      <c r="I133" s="409"/>
      <c r="J133" s="409"/>
      <c r="K133" s="409"/>
      <c r="L133" s="71">
        <f>SUMIF('Budgeting Worksheet'!P596:P599,$B$4,'Budgeting Worksheet'!R596:R599)</f>
        <v>0</v>
      </c>
      <c r="M133" s="409"/>
      <c r="N133" s="409"/>
      <c r="O133" s="409"/>
      <c r="P133" s="71">
        <f>SUMIF('Budgeting Worksheet'!T596:T599,$B$4,'Budgeting Worksheet'!V596:V599)</f>
        <v>0</v>
      </c>
      <c r="Q133" s="409"/>
      <c r="R133" s="409"/>
      <c r="S133" s="409"/>
      <c r="T133" s="71">
        <f>SUMIF('Budgeting Worksheet'!X596:X599,$B$4,'Budgeting Worksheet'!Z596:Z599)</f>
        <v>0</v>
      </c>
      <c r="U133" s="409"/>
      <c r="V133" s="409"/>
      <c r="W133" s="409"/>
      <c r="X133" s="71">
        <f>SUMIF('Budgeting Worksheet'!AB596:AB599,$B$4,'Budgeting Worksheet'!AD596:AD599)</f>
        <v>0</v>
      </c>
      <c r="Y133" s="409"/>
      <c r="Z133" s="409"/>
      <c r="AA133" s="409"/>
      <c r="AB133" s="71">
        <f>SUMIF('Budgeting Worksheet'!AF596:AF599,$B$4,'Budgeting Worksheet'!AH596:AH599)</f>
        <v>0</v>
      </c>
      <c r="AC133" s="409"/>
      <c r="AD133" s="409"/>
      <c r="AE133" s="409"/>
      <c r="AF133" s="71">
        <f>SUMIF('Budgeting Worksheet'!AJ596:AJ599,$B$4,'Budgeting Worksheet'!AL596:AL599)</f>
        <v>0</v>
      </c>
      <c r="AG133" s="409"/>
      <c r="AH133" s="409"/>
      <c r="AI133" s="409"/>
      <c r="AJ133" s="71">
        <f>SUMIF('Budgeting Worksheet'!AN596:AN599,$B$4,'Budgeting Worksheet'!AP596:AP599)</f>
        <v>0</v>
      </c>
      <c r="AK133" s="409"/>
      <c r="AL133" s="409"/>
      <c r="AM133" s="409"/>
      <c r="AN133" s="71">
        <f>SUMIF('Budgeting Worksheet'!AR596:AR599,$B$4,'Budgeting Worksheet'!AT596:AT599)</f>
        <v>0</v>
      </c>
      <c r="AO133" s="409"/>
      <c r="AP133" s="409"/>
      <c r="AQ133" s="409"/>
      <c r="AR133" s="71">
        <f>SUMIF('Budgeting Worksheet'!AV596:AV599,$B$4,'Budgeting Worksheet'!AX596:AX599)</f>
        <v>0</v>
      </c>
      <c r="AS133" s="409"/>
      <c r="AT133" s="409"/>
      <c r="AU133" s="409"/>
      <c r="AV133" s="71">
        <f>SUMIF('Budgeting Worksheet'!AZ596:AZ599,$B$4,'Budgeting Worksheet'!BB596:BB599)</f>
        <v>0</v>
      </c>
      <c r="AW133" s="409"/>
      <c r="AX133" s="71">
        <f>SUM(D133:AV133)</f>
        <v>0</v>
      </c>
      <c r="AY133" s="15"/>
      <c r="AZ133" s="78">
        <f ca="1">SUMIF('Budgeting Worksheet'!H596:H599,$B$4,'Budgeting Worksheet'!BJ600)</f>
        <v>0</v>
      </c>
      <c r="BA133" s="15"/>
      <c r="BB133" s="780">
        <v>0</v>
      </c>
      <c r="BC133" s="5"/>
    </row>
    <row r="134" spans="1:55" x14ac:dyDescent="0.2">
      <c r="B134" s="395" t="s">
        <v>168</v>
      </c>
      <c r="C134" s="409"/>
      <c r="D134" s="644">
        <f>SUM(D132:D133)</f>
        <v>0</v>
      </c>
      <c r="E134" s="409"/>
      <c r="F134" s="409"/>
      <c r="G134" s="409"/>
      <c r="H134" s="644">
        <f>SUM(H132:H133)</f>
        <v>0</v>
      </c>
      <c r="I134" s="409"/>
      <c r="J134" s="409"/>
      <c r="K134" s="409"/>
      <c r="L134" s="644">
        <f>SUM(L132:L133)</f>
        <v>0</v>
      </c>
      <c r="M134" s="409"/>
      <c r="N134" s="409"/>
      <c r="O134" s="409"/>
      <c r="P134" s="644">
        <f>SUM(P132:P133)</f>
        <v>0</v>
      </c>
      <c r="Q134" s="409"/>
      <c r="R134" s="409"/>
      <c r="S134" s="409"/>
      <c r="T134" s="644">
        <f>SUM(T132:T133)</f>
        <v>0</v>
      </c>
      <c r="U134" s="409"/>
      <c r="V134" s="409"/>
      <c r="W134" s="409"/>
      <c r="X134" s="644">
        <f>SUM(X132:X133)</f>
        <v>0</v>
      </c>
      <c r="Y134" s="409"/>
      <c r="Z134" s="409"/>
      <c r="AA134" s="409"/>
      <c r="AB134" s="644">
        <f>SUM(AB132:AB133)</f>
        <v>0</v>
      </c>
      <c r="AC134" s="409"/>
      <c r="AD134" s="409"/>
      <c r="AE134" s="409"/>
      <c r="AF134" s="644">
        <f>SUM(AF132:AF133)</f>
        <v>0</v>
      </c>
      <c r="AG134" s="409"/>
      <c r="AH134" s="409"/>
      <c r="AI134" s="409"/>
      <c r="AJ134" s="644">
        <f>SUM(AJ132:AJ133)</f>
        <v>0</v>
      </c>
      <c r="AK134" s="409"/>
      <c r="AL134" s="409"/>
      <c r="AM134" s="409"/>
      <c r="AN134" s="644">
        <f>SUM(AN132:AN133)</f>
        <v>0</v>
      </c>
      <c r="AO134" s="409"/>
      <c r="AP134" s="409"/>
      <c r="AQ134" s="409"/>
      <c r="AR134" s="644">
        <f>SUM(AR132:AR133)</f>
        <v>0</v>
      </c>
      <c r="AS134" s="409"/>
      <c r="AT134" s="409"/>
      <c r="AU134" s="409"/>
      <c r="AV134" s="644">
        <f>SUM(AV132:AV133)</f>
        <v>0</v>
      </c>
      <c r="AW134" s="409"/>
      <c r="AX134" s="675">
        <f>SUM(AX132:AX133)</f>
        <v>0</v>
      </c>
      <c r="AY134" s="15"/>
      <c r="AZ134" s="674">
        <f ca="1">SUM(AZ132:AZ133)</f>
        <v>0</v>
      </c>
      <c r="BA134" s="15"/>
      <c r="BB134" s="86">
        <f>SUM(BB132:BB133)</f>
        <v>20000</v>
      </c>
      <c r="BC134" s="5"/>
    </row>
    <row r="135" spans="1:55" x14ac:dyDescent="0.2">
      <c r="B135" s="409"/>
      <c r="C135" s="409"/>
      <c r="D135" s="71"/>
      <c r="E135" s="409"/>
      <c r="F135" s="409"/>
      <c r="G135" s="409"/>
      <c r="H135" s="71"/>
      <c r="I135" s="409"/>
      <c r="J135" s="409"/>
      <c r="K135" s="409"/>
      <c r="L135" s="71"/>
      <c r="M135" s="409"/>
      <c r="N135" s="409"/>
      <c r="O135" s="409"/>
      <c r="P135" s="71"/>
      <c r="Q135" s="409"/>
      <c r="R135" s="409"/>
      <c r="S135" s="409"/>
      <c r="T135" s="71"/>
      <c r="U135" s="409"/>
      <c r="V135" s="409"/>
      <c r="W135" s="409"/>
      <c r="X135" s="71"/>
      <c r="Y135" s="409"/>
      <c r="Z135" s="409"/>
      <c r="AA135" s="409"/>
      <c r="AB135" s="71"/>
      <c r="AC135" s="409"/>
      <c r="AD135" s="409"/>
      <c r="AE135" s="409"/>
      <c r="AF135" s="71"/>
      <c r="AG135" s="409"/>
      <c r="AH135" s="409"/>
      <c r="AI135" s="409"/>
      <c r="AJ135" s="71"/>
      <c r="AK135" s="409"/>
      <c r="AL135" s="409"/>
      <c r="AM135" s="409"/>
      <c r="AN135" s="71"/>
      <c r="AO135" s="409"/>
      <c r="AP135" s="409"/>
      <c r="AQ135" s="409"/>
      <c r="AR135" s="71"/>
      <c r="AS135" s="409"/>
      <c r="AT135" s="409"/>
      <c r="AU135" s="409"/>
      <c r="AV135" s="71"/>
      <c r="AW135" s="409"/>
      <c r="AX135" s="70"/>
      <c r="AY135" s="409"/>
      <c r="AZ135" s="77"/>
      <c r="BA135" s="409"/>
      <c r="BB135" s="86"/>
      <c r="BC135" s="6"/>
    </row>
    <row r="136" spans="1:55" x14ac:dyDescent="0.2">
      <c r="A136" s="4">
        <v>57000</v>
      </c>
      <c r="B136" s="395" t="s">
        <v>349</v>
      </c>
      <c r="C136" s="409"/>
      <c r="D136" s="71"/>
      <c r="E136" s="409"/>
      <c r="F136" s="409"/>
      <c r="G136" s="409"/>
      <c r="H136" s="71"/>
      <c r="I136" s="409"/>
      <c r="J136" s="409"/>
      <c r="K136" s="409"/>
      <c r="L136" s="71"/>
      <c r="M136" s="409"/>
      <c r="N136" s="409"/>
      <c r="O136" s="409"/>
      <c r="P136" s="71"/>
      <c r="Q136" s="409"/>
      <c r="R136" s="409"/>
      <c r="S136" s="409"/>
      <c r="T136" s="71"/>
      <c r="U136" s="409"/>
      <c r="V136" s="409"/>
      <c r="W136" s="409"/>
      <c r="X136" s="71"/>
      <c r="Y136" s="409"/>
      <c r="Z136" s="409"/>
      <c r="AA136" s="409"/>
      <c r="AB136" s="71"/>
      <c r="AC136" s="409"/>
      <c r="AD136" s="409"/>
      <c r="AE136" s="409"/>
      <c r="AF136" s="71"/>
      <c r="AG136" s="409"/>
      <c r="AH136" s="409"/>
      <c r="AI136" s="409"/>
      <c r="AJ136" s="71"/>
      <c r="AK136" s="409"/>
      <c r="AL136" s="409"/>
      <c r="AM136" s="409"/>
      <c r="AN136" s="71"/>
      <c r="AO136" s="409"/>
      <c r="AP136" s="409"/>
      <c r="AQ136" s="409"/>
      <c r="AR136" s="71"/>
      <c r="AS136" s="409"/>
      <c r="AT136" s="409"/>
      <c r="AU136" s="409"/>
      <c r="AV136" s="71"/>
      <c r="AW136" s="409"/>
      <c r="AX136" s="71"/>
      <c r="AY136" s="409"/>
      <c r="AZ136" s="78"/>
      <c r="BA136" s="409"/>
      <c r="BB136" s="86"/>
      <c r="BC136" s="5"/>
    </row>
    <row r="137" spans="1:55" x14ac:dyDescent="0.2">
      <c r="A137" s="2">
        <v>57010</v>
      </c>
      <c r="B137" s="409"/>
      <c r="C137" s="196" t="s">
        <v>350</v>
      </c>
      <c r="D137" s="71">
        <f>SUMIF('Budgeting Worksheet'!H606:H609,$B$4,'Budgeting Worksheet'!J606:J609)</f>
        <v>15000</v>
      </c>
      <c r="E137" s="409"/>
      <c r="F137" s="409"/>
      <c r="G137" s="409"/>
      <c r="H137" s="71">
        <f>SUMIF('Budgeting Worksheet'!L606:L609,$B$4,'Budgeting Worksheet'!N606:N609)</f>
        <v>0</v>
      </c>
      <c r="I137" s="409"/>
      <c r="J137" s="409"/>
      <c r="K137" s="409"/>
      <c r="L137" s="71">
        <f>SUMIF('Budgeting Worksheet'!P606:P609,$B$4,'Budgeting Worksheet'!R606:R609)</f>
        <v>0</v>
      </c>
      <c r="M137" s="409"/>
      <c r="N137" s="409"/>
      <c r="O137" s="409"/>
      <c r="P137" s="71">
        <f>SUMIF('Budgeting Worksheet'!T606:T609,$B$4,'Budgeting Worksheet'!V606:V609)</f>
        <v>0</v>
      </c>
      <c r="Q137" s="409"/>
      <c r="R137" s="409"/>
      <c r="S137" s="409"/>
      <c r="T137" s="71">
        <f>SUMIF('Budgeting Worksheet'!X606:X609,$B$4,'Budgeting Worksheet'!Z606:Z609)</f>
        <v>0</v>
      </c>
      <c r="U137" s="409"/>
      <c r="V137" s="409"/>
      <c r="W137" s="409"/>
      <c r="X137" s="71">
        <f>SUMIF('Budgeting Worksheet'!AB606:AB609,$B$4,'Budgeting Worksheet'!AD606:AD609)</f>
        <v>0</v>
      </c>
      <c r="Y137" s="409"/>
      <c r="Z137" s="409"/>
      <c r="AA137" s="409"/>
      <c r="AB137" s="71">
        <f>SUMIF('Budgeting Worksheet'!AF606:AF609,$B$4,'Budgeting Worksheet'!AH606:AH609)</f>
        <v>0</v>
      </c>
      <c r="AC137" s="409"/>
      <c r="AD137" s="409"/>
      <c r="AE137" s="409"/>
      <c r="AF137" s="71">
        <f>SUMIF('Budgeting Worksheet'!AJ606:AJ609,$B$4,'Budgeting Worksheet'!AL606:AL609)</f>
        <v>0</v>
      </c>
      <c r="AG137" s="409"/>
      <c r="AH137" s="409"/>
      <c r="AI137" s="409"/>
      <c r="AJ137" s="71">
        <f>SUMIF('Budgeting Worksheet'!AN606:AN609,$B$4,'Budgeting Worksheet'!AP606:AP609)</f>
        <v>0</v>
      </c>
      <c r="AK137" s="409"/>
      <c r="AL137" s="409"/>
      <c r="AM137" s="409"/>
      <c r="AN137" s="71">
        <f>SUMIF('Budgeting Worksheet'!AR606:AR609,$B$4,'Budgeting Worksheet'!AT606:AT609)</f>
        <v>0</v>
      </c>
      <c r="AO137" s="409"/>
      <c r="AP137" s="409"/>
      <c r="AQ137" s="409"/>
      <c r="AR137" s="71">
        <f>SUMIF('Budgeting Worksheet'!AV606:AV609,$B$4,'Budgeting Worksheet'!AX606:AX609)</f>
        <v>0</v>
      </c>
      <c r="AS137" s="409"/>
      <c r="AT137" s="409"/>
      <c r="AU137" s="409"/>
      <c r="AV137" s="71">
        <f>SUMIF('Budgeting Worksheet'!AZ606:AZ609,$B$4,'Budgeting Worksheet'!BB606:BB609)</f>
        <v>0</v>
      </c>
      <c r="AW137" s="409"/>
      <c r="AX137" s="71">
        <f>SUM(D137:AV137)</f>
        <v>15000</v>
      </c>
      <c r="AY137" s="409"/>
      <c r="AZ137" s="78">
        <f ca="1">SUMIF('Budgeting Worksheet'!H606:H609,$B$4,'Budgeting Worksheet'!BJ610)</f>
        <v>15350</v>
      </c>
      <c r="BA137" s="409"/>
      <c r="BB137" s="86">
        <v>14000</v>
      </c>
      <c r="BC137" s="5"/>
    </row>
    <row r="138" spans="1:55" x14ac:dyDescent="0.2">
      <c r="A138" s="2">
        <v>57020</v>
      </c>
      <c r="B138" s="409"/>
      <c r="C138" s="196" t="s">
        <v>351</v>
      </c>
      <c r="D138" s="71">
        <f>SUMIF('Budgeting Worksheet'!H612:H615,$B$4,'Budgeting Worksheet'!J612:J615)</f>
        <v>833.33333333333337</v>
      </c>
      <c r="E138" s="409"/>
      <c r="F138" s="409"/>
      <c r="G138" s="409"/>
      <c r="H138" s="71">
        <f>SUMIF('Budgeting Worksheet'!L612:L615,$B$4,'Budgeting Worksheet'!N612:N615)</f>
        <v>833.33333333333337</v>
      </c>
      <c r="I138" s="409"/>
      <c r="J138" s="409"/>
      <c r="K138" s="409"/>
      <c r="L138" s="71">
        <f>SUMIF('Budgeting Worksheet'!P612:P615,$B$4,'Budgeting Worksheet'!R612:R615)</f>
        <v>833.33333333333337</v>
      </c>
      <c r="M138" s="409"/>
      <c r="N138" s="409"/>
      <c r="O138" s="409"/>
      <c r="P138" s="71">
        <f>SUMIF('Budgeting Worksheet'!T612:T615,$B$4,'Budgeting Worksheet'!V612:V615)</f>
        <v>833.33333333333337</v>
      </c>
      <c r="Q138" s="409"/>
      <c r="R138" s="409"/>
      <c r="S138" s="409"/>
      <c r="T138" s="71">
        <f>SUMIF('Budgeting Worksheet'!X612:X615,$B$4,'Budgeting Worksheet'!Z612:Z615)</f>
        <v>833.33333333333337</v>
      </c>
      <c r="U138" s="409"/>
      <c r="V138" s="409"/>
      <c r="W138" s="409"/>
      <c r="X138" s="71">
        <f>SUMIF('Budgeting Worksheet'!AB612:AB615,$B$4,'Budgeting Worksheet'!AD612:AD615)</f>
        <v>833.33333333333337</v>
      </c>
      <c r="Y138" s="409"/>
      <c r="Z138" s="409"/>
      <c r="AA138" s="409"/>
      <c r="AB138" s="71">
        <f>SUMIF('Budgeting Worksheet'!AF612:AF615,$B$4,'Budgeting Worksheet'!AH612:AH615)</f>
        <v>833.33333333333337</v>
      </c>
      <c r="AC138" s="409"/>
      <c r="AD138" s="409"/>
      <c r="AE138" s="409"/>
      <c r="AF138" s="71">
        <f>SUMIF('Budgeting Worksheet'!AJ612:AJ615,$B$4,'Budgeting Worksheet'!AL612:AL615)</f>
        <v>833.33333333333337</v>
      </c>
      <c r="AG138" s="409"/>
      <c r="AH138" s="409"/>
      <c r="AI138" s="409"/>
      <c r="AJ138" s="71">
        <f>SUMIF('Budgeting Worksheet'!AN612:AN615,$B$4,'Budgeting Worksheet'!AP612:AP615)</f>
        <v>833.33333333333337</v>
      </c>
      <c r="AK138" s="409"/>
      <c r="AL138" s="409"/>
      <c r="AM138" s="409"/>
      <c r="AN138" s="71">
        <f>SUMIF('Budgeting Worksheet'!AR612:AR615,$B$4,'Budgeting Worksheet'!AT612:AT615)</f>
        <v>833.33333333333337</v>
      </c>
      <c r="AO138" s="409"/>
      <c r="AP138" s="409"/>
      <c r="AQ138" s="409"/>
      <c r="AR138" s="71">
        <f>SUMIF('Budgeting Worksheet'!AV612:AV615,$B$4,'Budgeting Worksheet'!AX612:AX615)</f>
        <v>833.33333333333337</v>
      </c>
      <c r="AS138" s="409"/>
      <c r="AT138" s="409"/>
      <c r="AU138" s="409"/>
      <c r="AV138" s="71">
        <f>SUMIF('Budgeting Worksheet'!AZ612:AZ615,$B$4,'Budgeting Worksheet'!BB612:BB615)</f>
        <v>833.33333333333337</v>
      </c>
      <c r="AW138" s="409"/>
      <c r="AX138" s="71">
        <f>SUM(D138:AV138)</f>
        <v>10000</v>
      </c>
      <c r="AY138" s="409"/>
      <c r="AZ138" s="78">
        <f ca="1">SUMIF('Budgeting Worksheet'!H612:H615,$B$4,'Budgeting Worksheet'!BJ616)</f>
        <v>0</v>
      </c>
      <c r="BA138" s="409"/>
      <c r="BB138" s="86">
        <v>42813.94</v>
      </c>
      <c r="BC138" s="5"/>
    </row>
    <row r="139" spans="1:55" x14ac:dyDescent="0.2">
      <c r="A139" s="2">
        <v>57030</v>
      </c>
      <c r="B139" s="409"/>
      <c r="C139" s="196" t="s">
        <v>352</v>
      </c>
      <c r="D139" s="71">
        <f>SUMIF('Budgeting Worksheet'!H618:H621,$B$4,'Budgeting Worksheet'!J618:J621)</f>
        <v>2083.3333333333335</v>
      </c>
      <c r="E139" s="409"/>
      <c r="F139" s="409"/>
      <c r="G139" s="409"/>
      <c r="H139" s="71">
        <f>SUMIF('Budgeting Worksheet'!L618:L621,$B$4,'Budgeting Worksheet'!N618:N621)</f>
        <v>2083.3333333333335</v>
      </c>
      <c r="I139" s="409"/>
      <c r="J139" s="409"/>
      <c r="K139" s="409"/>
      <c r="L139" s="71">
        <f>SUMIF('Budgeting Worksheet'!P618:P621,$B$4,'Budgeting Worksheet'!R618:R621)</f>
        <v>2083.3333333333335</v>
      </c>
      <c r="M139" s="409"/>
      <c r="N139" s="409"/>
      <c r="O139" s="409"/>
      <c r="P139" s="71">
        <f>SUMIF('Budgeting Worksheet'!T618:T621,$B$4,'Budgeting Worksheet'!V618:V621)</f>
        <v>2083.3333333333335</v>
      </c>
      <c r="Q139" s="409"/>
      <c r="R139" s="409"/>
      <c r="S139" s="409"/>
      <c r="T139" s="71">
        <f>SUMIF('Budgeting Worksheet'!X618:X621,$B$4,'Budgeting Worksheet'!Z618:Z621)</f>
        <v>2083.3333333333335</v>
      </c>
      <c r="U139" s="409"/>
      <c r="V139" s="409"/>
      <c r="W139" s="409"/>
      <c r="X139" s="71">
        <f>SUMIF('Budgeting Worksheet'!AB618:AB621,$B$4,'Budgeting Worksheet'!AD618:AD621)</f>
        <v>2083.3333333333335</v>
      </c>
      <c r="Y139" s="409"/>
      <c r="Z139" s="409"/>
      <c r="AA139" s="409"/>
      <c r="AB139" s="71">
        <f>SUMIF('Budgeting Worksheet'!AF618:AF621,$B$4,'Budgeting Worksheet'!AH618:AH621)</f>
        <v>2083.3333333333335</v>
      </c>
      <c r="AC139" s="409"/>
      <c r="AD139" s="409"/>
      <c r="AE139" s="409"/>
      <c r="AF139" s="71">
        <f>SUMIF('Budgeting Worksheet'!AJ618:AJ621,$B$4,'Budgeting Worksheet'!AL618:AL621)</f>
        <v>2083.3333333333335</v>
      </c>
      <c r="AG139" s="409"/>
      <c r="AH139" s="409"/>
      <c r="AI139" s="409"/>
      <c r="AJ139" s="71">
        <f>SUMIF('Budgeting Worksheet'!AN618:AN621,$B$4,'Budgeting Worksheet'!AP618:AP621)</f>
        <v>2083.3333333333335</v>
      </c>
      <c r="AK139" s="409"/>
      <c r="AL139" s="409"/>
      <c r="AM139" s="409"/>
      <c r="AN139" s="71">
        <f>SUMIF('Budgeting Worksheet'!AR618:AR621,$B$4,'Budgeting Worksheet'!AT618:AT621)</f>
        <v>2083.3333333333335</v>
      </c>
      <c r="AO139" s="409"/>
      <c r="AP139" s="409"/>
      <c r="AQ139" s="409"/>
      <c r="AR139" s="71">
        <f>SUMIF('Budgeting Worksheet'!AV618:AV621,$B$4,'Budgeting Worksheet'!AX618:AX621)</f>
        <v>2083.3333333333335</v>
      </c>
      <c r="AS139" s="409"/>
      <c r="AT139" s="409"/>
      <c r="AU139" s="409"/>
      <c r="AV139" s="71">
        <f>SUMIF('Budgeting Worksheet'!AZ618:AZ621,$B$4,'Budgeting Worksheet'!BB618:BB621)</f>
        <v>2083.3333333333335</v>
      </c>
      <c r="AW139" s="409"/>
      <c r="AX139" s="71">
        <f t="shared" ref="AX139:AX141" si="10">SUM(D139:AV139)</f>
        <v>24999.999999999996</v>
      </c>
      <c r="AY139" s="409"/>
      <c r="AZ139" s="78">
        <f ca="1">SUMIF('Budgeting Worksheet'!H618:H621,$B$4,'Budgeting Worksheet'!BJ622)</f>
        <v>27820</v>
      </c>
      <c r="BA139" s="409"/>
      <c r="BB139" s="86">
        <v>23028.75</v>
      </c>
      <c r="BC139" s="5"/>
    </row>
    <row r="140" spans="1:55" x14ac:dyDescent="0.2">
      <c r="A140" s="2">
        <v>57040</v>
      </c>
      <c r="B140" s="409"/>
      <c r="C140" s="196" t="s">
        <v>353</v>
      </c>
      <c r="D140" s="71">
        <f>SUMIF('Budgeting Worksheet'!H624:H627,$B$4,'Budgeting Worksheet'!J624:J627)</f>
        <v>0</v>
      </c>
      <c r="E140" s="409"/>
      <c r="F140" s="409"/>
      <c r="G140" s="409"/>
      <c r="H140" s="71">
        <f>SUMIF('Budgeting Worksheet'!L624:L627,$B$4,'Budgeting Worksheet'!N624:N627)</f>
        <v>0</v>
      </c>
      <c r="I140" s="409"/>
      <c r="J140" s="409"/>
      <c r="K140" s="409"/>
      <c r="L140" s="71">
        <f>SUMIF('Budgeting Worksheet'!P624:P627,$B$4,'Budgeting Worksheet'!R624:R627)</f>
        <v>0</v>
      </c>
      <c r="M140" s="409"/>
      <c r="N140" s="409"/>
      <c r="O140" s="409"/>
      <c r="P140" s="71">
        <f>SUMIF('Budgeting Worksheet'!T624:T627,$B$4,'Budgeting Worksheet'!V624:V627)</f>
        <v>0</v>
      </c>
      <c r="Q140" s="409"/>
      <c r="R140" s="409"/>
      <c r="S140" s="409"/>
      <c r="T140" s="71">
        <f>SUMIF('Budgeting Worksheet'!X624:X627,$B$4,'Budgeting Worksheet'!Z624:Z627)</f>
        <v>0</v>
      </c>
      <c r="U140" s="409"/>
      <c r="V140" s="409"/>
      <c r="W140" s="409"/>
      <c r="X140" s="71">
        <f>SUMIF('Budgeting Worksheet'!AB624:AB627,$B$4,'Budgeting Worksheet'!AD624:AD627)</f>
        <v>0</v>
      </c>
      <c r="Y140" s="409"/>
      <c r="Z140" s="409"/>
      <c r="AA140" s="409"/>
      <c r="AB140" s="71">
        <f>SUMIF('Budgeting Worksheet'!AF624:AF627,$B$4,'Budgeting Worksheet'!AH624:AH627)</f>
        <v>0</v>
      </c>
      <c r="AC140" s="409"/>
      <c r="AD140" s="409"/>
      <c r="AE140" s="409"/>
      <c r="AF140" s="71">
        <f>SUMIF('Budgeting Worksheet'!AJ624:AJ627,$B$4,'Budgeting Worksheet'!AL624:AL627)</f>
        <v>0</v>
      </c>
      <c r="AG140" s="409"/>
      <c r="AH140" s="409"/>
      <c r="AI140" s="409"/>
      <c r="AJ140" s="71">
        <f>SUMIF('Budgeting Worksheet'!AN624:AN627,$B$4,'Budgeting Worksheet'!AP624:AP627)</f>
        <v>0</v>
      </c>
      <c r="AK140" s="409"/>
      <c r="AL140" s="409"/>
      <c r="AM140" s="409"/>
      <c r="AN140" s="71">
        <f>SUMIF('Budgeting Worksheet'!AR624:AR627,$B$4,'Budgeting Worksheet'!AT624:AT627)</f>
        <v>0</v>
      </c>
      <c r="AO140" s="409"/>
      <c r="AP140" s="409"/>
      <c r="AQ140" s="409"/>
      <c r="AR140" s="71">
        <f>SUMIF('Budgeting Worksheet'!AV624:AV627,$B$4,'Budgeting Worksheet'!AX624:AX627)</f>
        <v>0</v>
      </c>
      <c r="AS140" s="409"/>
      <c r="AT140" s="409"/>
      <c r="AU140" s="409"/>
      <c r="AV140" s="71">
        <f>SUMIF('Budgeting Worksheet'!AZ624:AZ627,$B$4,'Budgeting Worksheet'!BB624:BB627)</f>
        <v>0</v>
      </c>
      <c r="AW140" s="409"/>
      <c r="AX140" s="71">
        <f t="shared" si="10"/>
        <v>0</v>
      </c>
      <c r="AY140" s="409"/>
      <c r="AZ140" s="78">
        <f ca="1">SUMIF('Budgeting Worksheet'!H624:H627,$B$4,'Budgeting Worksheet'!BJ628)</f>
        <v>0</v>
      </c>
      <c r="BA140" s="409"/>
      <c r="BB140" s="86">
        <v>0</v>
      </c>
      <c r="BC140" s="6"/>
    </row>
    <row r="141" spans="1:55" x14ac:dyDescent="0.2">
      <c r="A141" s="2">
        <v>57050</v>
      </c>
      <c r="B141" s="395"/>
      <c r="C141" s="196" t="s">
        <v>354</v>
      </c>
      <c r="D141" s="71">
        <f>SUMIF('Budgeting Worksheet'!H630:H633,$B$4,'Budgeting Worksheet'!J630:J633)</f>
        <v>0</v>
      </c>
      <c r="E141" s="409"/>
      <c r="F141" s="409"/>
      <c r="G141" s="409"/>
      <c r="H141" s="71">
        <f>SUMIF('Budgeting Worksheet'!L630:L633,$B$4,'Budgeting Worksheet'!N630:N633)</f>
        <v>0</v>
      </c>
      <c r="I141" s="409"/>
      <c r="J141" s="409"/>
      <c r="K141" s="409"/>
      <c r="L141" s="71">
        <f>SUMIF('Budgeting Worksheet'!P630:P633,$B$4,'Budgeting Worksheet'!R630:R633)</f>
        <v>0</v>
      </c>
      <c r="M141" s="409"/>
      <c r="N141" s="409"/>
      <c r="O141" s="409"/>
      <c r="P141" s="71">
        <f>SUMIF('Budgeting Worksheet'!T630:T633,$B$4,'Budgeting Worksheet'!V630:V633)</f>
        <v>0</v>
      </c>
      <c r="Q141" s="409"/>
      <c r="R141" s="409"/>
      <c r="S141" s="409"/>
      <c r="T141" s="71">
        <f>SUMIF('Budgeting Worksheet'!X630:X633,$B$4,'Budgeting Worksheet'!Z630:Z633)</f>
        <v>0</v>
      </c>
      <c r="U141" s="409"/>
      <c r="V141" s="409"/>
      <c r="W141" s="409"/>
      <c r="X141" s="71">
        <f>SUMIF('Budgeting Worksheet'!AB630:AB633,$B$4,'Budgeting Worksheet'!AD630:AD633)</f>
        <v>0</v>
      </c>
      <c r="Y141" s="409"/>
      <c r="Z141" s="409"/>
      <c r="AA141" s="409"/>
      <c r="AB141" s="71">
        <f>SUMIF('Budgeting Worksheet'!AF630:AF633,$B$4,'Budgeting Worksheet'!AH630:AH633)</f>
        <v>0</v>
      </c>
      <c r="AC141" s="409"/>
      <c r="AD141" s="409"/>
      <c r="AE141" s="409"/>
      <c r="AF141" s="71">
        <f>SUMIF('Budgeting Worksheet'!AJ630:AJ633,$B$4,'Budgeting Worksheet'!AL630:AL633)</f>
        <v>0</v>
      </c>
      <c r="AG141" s="409"/>
      <c r="AH141" s="409"/>
      <c r="AI141" s="409"/>
      <c r="AJ141" s="71">
        <f>SUMIF('Budgeting Worksheet'!AN630:AN633,$B$4,'Budgeting Worksheet'!AP630:AP633)</f>
        <v>0</v>
      </c>
      <c r="AK141" s="409"/>
      <c r="AL141" s="409"/>
      <c r="AM141" s="409"/>
      <c r="AN141" s="71">
        <f>SUMIF('Budgeting Worksheet'!AR630:AR633,$B$4,'Budgeting Worksheet'!AT630:AT633)</f>
        <v>0</v>
      </c>
      <c r="AO141" s="409"/>
      <c r="AP141" s="409"/>
      <c r="AQ141" s="409"/>
      <c r="AR141" s="71">
        <f>SUMIF('Budgeting Worksheet'!AV630:AV633,$B$4,'Budgeting Worksheet'!AX630:AX633)</f>
        <v>0</v>
      </c>
      <c r="AS141" s="409"/>
      <c r="AT141" s="409"/>
      <c r="AU141" s="409"/>
      <c r="AV141" s="71">
        <f>SUMIF('Budgeting Worksheet'!AZ630:AZ633,$B$4,'Budgeting Worksheet'!BB630:BB633)</f>
        <v>0</v>
      </c>
      <c r="AW141" s="409"/>
      <c r="AX141" s="71">
        <f t="shared" si="10"/>
        <v>0</v>
      </c>
      <c r="AY141" s="409"/>
      <c r="AZ141" s="78">
        <f ca="1">SUMIF('Budgeting Worksheet'!H630:H633,$B$4,'Budgeting Worksheet'!BJ634)</f>
        <v>0</v>
      </c>
      <c r="BA141" s="409"/>
      <c r="BB141" s="780">
        <v>2435.52</v>
      </c>
      <c r="BC141" s="5"/>
    </row>
    <row r="142" spans="1:55" x14ac:dyDescent="0.2">
      <c r="B142" s="395" t="s">
        <v>170</v>
      </c>
      <c r="C142" s="409"/>
      <c r="D142" s="644">
        <f>SUM(D137:D141)</f>
        <v>17916.666666666668</v>
      </c>
      <c r="E142" s="409"/>
      <c r="F142" s="409"/>
      <c r="G142" s="409"/>
      <c r="H142" s="644">
        <f>SUM(H137:H141)</f>
        <v>2916.666666666667</v>
      </c>
      <c r="I142" s="409"/>
      <c r="J142" s="409"/>
      <c r="K142" s="409"/>
      <c r="L142" s="644">
        <f>SUM(L137:L141)</f>
        <v>2916.666666666667</v>
      </c>
      <c r="M142" s="409"/>
      <c r="N142" s="409"/>
      <c r="O142" s="409"/>
      <c r="P142" s="644">
        <f>SUM(P137:P141)</f>
        <v>2916.666666666667</v>
      </c>
      <c r="Q142" s="409"/>
      <c r="R142" s="409"/>
      <c r="S142" s="409"/>
      <c r="T142" s="644">
        <f>SUM(T137:T141)</f>
        <v>2916.666666666667</v>
      </c>
      <c r="U142" s="409"/>
      <c r="V142" s="409"/>
      <c r="W142" s="409"/>
      <c r="X142" s="644">
        <f>SUM(X137:X141)</f>
        <v>2916.666666666667</v>
      </c>
      <c r="Y142" s="409"/>
      <c r="Z142" s="409"/>
      <c r="AA142" s="409"/>
      <c r="AB142" s="644">
        <f>SUM(AB137:AB141)</f>
        <v>2916.666666666667</v>
      </c>
      <c r="AC142" s="409"/>
      <c r="AD142" s="409"/>
      <c r="AE142" s="409"/>
      <c r="AF142" s="644">
        <f>SUM(AF137:AF141)</f>
        <v>2916.666666666667</v>
      </c>
      <c r="AG142" s="409"/>
      <c r="AH142" s="409"/>
      <c r="AI142" s="409"/>
      <c r="AJ142" s="644">
        <f>SUM(AJ137:AJ141)</f>
        <v>2916.666666666667</v>
      </c>
      <c r="AK142" s="409"/>
      <c r="AL142" s="409"/>
      <c r="AM142" s="409"/>
      <c r="AN142" s="644">
        <f>SUM(AN137:AN141)</f>
        <v>2916.666666666667</v>
      </c>
      <c r="AO142" s="409"/>
      <c r="AP142" s="409"/>
      <c r="AQ142" s="409"/>
      <c r="AR142" s="644">
        <f>SUM(AR137:AR141)</f>
        <v>2916.666666666667</v>
      </c>
      <c r="AS142" s="409"/>
      <c r="AT142" s="409"/>
      <c r="AU142" s="409"/>
      <c r="AV142" s="644">
        <f>SUM(AV137:AV141)</f>
        <v>2916.666666666667</v>
      </c>
      <c r="AW142" s="409"/>
      <c r="AX142" s="673">
        <f>SUM(AX137:AX141)</f>
        <v>50000</v>
      </c>
      <c r="AY142" s="409"/>
      <c r="AZ142" s="670">
        <f ca="1">SUM(AZ137:AZ141)</f>
        <v>43170</v>
      </c>
      <c r="BA142" s="409"/>
      <c r="BB142" s="85">
        <f>SUM(BB137:BB141)</f>
        <v>82278.210000000006</v>
      </c>
      <c r="BC142" s="5"/>
    </row>
    <row r="143" spans="1:55" x14ac:dyDescent="0.2">
      <c r="B143" s="395"/>
      <c r="C143" s="409"/>
      <c r="D143" s="71"/>
      <c r="E143" s="409"/>
      <c r="F143" s="409"/>
      <c r="G143" s="409"/>
      <c r="H143" s="71"/>
      <c r="I143" s="409"/>
      <c r="J143" s="409"/>
      <c r="K143" s="409"/>
      <c r="L143" s="71"/>
      <c r="M143" s="409"/>
      <c r="N143" s="409"/>
      <c r="O143" s="409"/>
      <c r="P143" s="71"/>
      <c r="Q143" s="409"/>
      <c r="R143" s="409"/>
      <c r="S143" s="409"/>
      <c r="T143" s="71"/>
      <c r="U143" s="409"/>
      <c r="V143" s="409"/>
      <c r="W143" s="409"/>
      <c r="X143" s="71"/>
      <c r="Y143" s="409"/>
      <c r="Z143" s="409"/>
      <c r="AA143" s="409"/>
      <c r="AB143" s="71"/>
      <c r="AC143" s="409"/>
      <c r="AD143" s="409"/>
      <c r="AE143" s="409"/>
      <c r="AF143" s="71"/>
      <c r="AG143" s="409"/>
      <c r="AH143" s="409"/>
      <c r="AI143" s="409"/>
      <c r="AJ143" s="71"/>
      <c r="AK143" s="409"/>
      <c r="AL143" s="409"/>
      <c r="AM143" s="409"/>
      <c r="AN143" s="71"/>
      <c r="AO143" s="409"/>
      <c r="AP143" s="409"/>
      <c r="AQ143" s="409"/>
      <c r="AR143" s="71"/>
      <c r="AS143" s="409"/>
      <c r="AT143" s="409"/>
      <c r="AU143" s="409"/>
      <c r="AV143" s="71"/>
      <c r="AW143" s="409"/>
      <c r="AX143" s="71"/>
      <c r="AY143" s="15"/>
      <c r="AZ143" s="78"/>
      <c r="BA143" s="15"/>
      <c r="BB143" s="86"/>
      <c r="BC143" s="5"/>
    </row>
    <row r="144" spans="1:55" x14ac:dyDescent="0.2">
      <c r="A144" s="4">
        <v>57600</v>
      </c>
      <c r="B144" s="395" t="s">
        <v>550</v>
      </c>
      <c r="C144" s="409"/>
      <c r="D144" s="70">
        <f>SUMIF('Budgeting Worksheet'!H640:H643,$B$4,'Budgeting Worksheet'!J640:J643)</f>
        <v>0</v>
      </c>
      <c r="E144" s="409"/>
      <c r="F144" s="409"/>
      <c r="G144" s="409"/>
      <c r="H144" s="70">
        <f>SUMIF('Budgeting Worksheet'!L640:L643,$B$4,'Budgeting Worksheet'!N640:N643)</f>
        <v>0</v>
      </c>
      <c r="I144" s="409"/>
      <c r="J144" s="409"/>
      <c r="K144" s="409"/>
      <c r="L144" s="70">
        <f>SUMIF('Budgeting Worksheet'!P640:P643,$B$4,'Budgeting Worksheet'!R640:R643)</f>
        <v>0</v>
      </c>
      <c r="M144" s="409"/>
      <c r="N144" s="409"/>
      <c r="O144" s="409"/>
      <c r="P144" s="70">
        <f>SUMIF('Budgeting Worksheet'!T640:T643,$B$4,'Budgeting Worksheet'!V640:V643)</f>
        <v>0</v>
      </c>
      <c r="Q144" s="409"/>
      <c r="R144" s="409"/>
      <c r="S144" s="409"/>
      <c r="T144" s="70">
        <f>SUMIF('Budgeting Worksheet'!X640:X643,$B$4,'Budgeting Worksheet'!Z640:Z643)</f>
        <v>0</v>
      </c>
      <c r="U144" s="409"/>
      <c r="V144" s="409"/>
      <c r="W144" s="409"/>
      <c r="X144" s="70">
        <f>SUMIF('Budgeting Worksheet'!AB640:AB643,$B$4,'Budgeting Worksheet'!AD640:AD643)</f>
        <v>0</v>
      </c>
      <c r="Y144" s="409"/>
      <c r="Z144" s="409"/>
      <c r="AA144" s="409"/>
      <c r="AB144" s="70">
        <f>SUMIF('Budgeting Worksheet'!AF640:AF643,$B$4,'Budgeting Worksheet'!AH640:AH643)</f>
        <v>0</v>
      </c>
      <c r="AC144" s="409"/>
      <c r="AD144" s="409"/>
      <c r="AE144" s="409"/>
      <c r="AF144" s="70">
        <f>SUMIF('Budgeting Worksheet'!AJ640:AJ643,$B$4,'Budgeting Worksheet'!AL640:AL643)</f>
        <v>0</v>
      </c>
      <c r="AG144" s="409"/>
      <c r="AH144" s="409"/>
      <c r="AI144" s="409"/>
      <c r="AJ144" s="70">
        <f>SUMIF('Budgeting Worksheet'!AN640:AN643,$B$4,'Budgeting Worksheet'!AP640:AP643)</f>
        <v>0</v>
      </c>
      <c r="AK144" s="409"/>
      <c r="AL144" s="409"/>
      <c r="AM144" s="409"/>
      <c r="AN144" s="70">
        <f>SUMIF('Budgeting Worksheet'!AR640:AR643,$B$4,'Budgeting Worksheet'!AT640:AT643)</f>
        <v>0</v>
      </c>
      <c r="AO144" s="409"/>
      <c r="AP144" s="409"/>
      <c r="AQ144" s="409"/>
      <c r="AR144" s="70">
        <f>SUMIF('Budgeting Worksheet'!AV640:AV643,$B$4,'Budgeting Worksheet'!AX640:AX643)</f>
        <v>0</v>
      </c>
      <c r="AS144" s="409"/>
      <c r="AT144" s="409"/>
      <c r="AU144" s="409"/>
      <c r="AV144" s="70">
        <f>SUMIF('Budgeting Worksheet'!AZ640:AZ643,$B$4,'Budgeting Worksheet'!BB640:BB643)</f>
        <v>0</v>
      </c>
      <c r="AW144" s="409"/>
      <c r="AX144" s="71">
        <f>SUM(D144:AV144)</f>
        <v>0</v>
      </c>
      <c r="AY144" s="15"/>
      <c r="AZ144" s="78">
        <f ca="1">SUMIF('Budgeting Worksheet'!H640:H643,$B$4,'Budgeting Worksheet'!BJ644)</f>
        <v>0</v>
      </c>
      <c r="BA144" s="15"/>
      <c r="BB144" s="86">
        <v>3757.47</v>
      </c>
      <c r="BC144" s="5"/>
    </row>
    <row r="145" spans="1:59" x14ac:dyDescent="0.2">
      <c r="A145" s="4">
        <v>57700</v>
      </c>
      <c r="B145" s="395" t="s">
        <v>355</v>
      </c>
      <c r="C145" s="409"/>
      <c r="D145" s="70">
        <f>SUMIF('Budgeting Worksheet'!H650:H653,$B$4,'Budgeting Worksheet'!J650:J653)</f>
        <v>0</v>
      </c>
      <c r="E145" s="409"/>
      <c r="F145" s="409"/>
      <c r="G145" s="409"/>
      <c r="H145" s="70">
        <f>SUMIF('Budgeting Worksheet'!L650:L653,$B$4,'Budgeting Worksheet'!N650:N653)</f>
        <v>0</v>
      </c>
      <c r="I145" s="409"/>
      <c r="J145" s="409"/>
      <c r="K145" s="409"/>
      <c r="L145" s="70">
        <f>SUMIF('Budgeting Worksheet'!P650:P653,$B$4,'Budgeting Worksheet'!R650:R653)</f>
        <v>0</v>
      </c>
      <c r="M145" s="409"/>
      <c r="N145" s="409"/>
      <c r="O145" s="409"/>
      <c r="P145" s="70">
        <f>SUMIF('Budgeting Worksheet'!T650:T653,$B$4,'Budgeting Worksheet'!V650:V653)</f>
        <v>0</v>
      </c>
      <c r="Q145" s="409"/>
      <c r="R145" s="409"/>
      <c r="S145" s="409"/>
      <c r="T145" s="70">
        <f>SUMIF('Budgeting Worksheet'!X650:X653,$B$4,'Budgeting Worksheet'!Z650:Z653)</f>
        <v>0</v>
      </c>
      <c r="U145" s="409"/>
      <c r="V145" s="409"/>
      <c r="W145" s="409"/>
      <c r="X145" s="70">
        <f>SUMIF('Budgeting Worksheet'!AB650:AB653,$B$4,'Budgeting Worksheet'!AD650:AD653)</f>
        <v>0</v>
      </c>
      <c r="Y145" s="409"/>
      <c r="Z145" s="409"/>
      <c r="AA145" s="409"/>
      <c r="AB145" s="70">
        <f>SUMIF('Budgeting Worksheet'!AF650:AF653,$B$4,'Budgeting Worksheet'!AH650:AH653)</f>
        <v>0</v>
      </c>
      <c r="AC145" s="409"/>
      <c r="AD145" s="409"/>
      <c r="AE145" s="409"/>
      <c r="AF145" s="70">
        <f>SUMIF('Budgeting Worksheet'!AJ650:AJ653,$B$4,'Budgeting Worksheet'!AL650:AL653)</f>
        <v>0</v>
      </c>
      <c r="AG145" s="409"/>
      <c r="AH145" s="409"/>
      <c r="AI145" s="409"/>
      <c r="AJ145" s="70">
        <f>SUMIF('Budgeting Worksheet'!AN650:AN653,$B$4,'Budgeting Worksheet'!AP650:AP653)</f>
        <v>0</v>
      </c>
      <c r="AK145" s="409"/>
      <c r="AL145" s="409"/>
      <c r="AM145" s="409"/>
      <c r="AN145" s="70">
        <f>SUMIF('Budgeting Worksheet'!AR650:AR653,$B$4,'Budgeting Worksheet'!AT650:AT653)</f>
        <v>0</v>
      </c>
      <c r="AO145" s="409"/>
      <c r="AP145" s="409"/>
      <c r="AQ145" s="409"/>
      <c r="AR145" s="70">
        <f>SUMIF('Budgeting Worksheet'!AV650:AV653,$B$4,'Budgeting Worksheet'!AX650:AX653)</f>
        <v>0</v>
      </c>
      <c r="AS145" s="409"/>
      <c r="AT145" s="409"/>
      <c r="AU145" s="409"/>
      <c r="AV145" s="70">
        <f>SUMIF('Budgeting Worksheet'!AZ650:AZ653,$B$4,'Budgeting Worksheet'!BB650:BB653)</f>
        <v>0</v>
      </c>
      <c r="AW145" s="409"/>
      <c r="AX145" s="71">
        <f>SUM(D145:AV145)</f>
        <v>0</v>
      </c>
      <c r="AY145" s="15"/>
      <c r="AZ145" s="78">
        <f ca="1">SUMIF('Budgeting Worksheet'!H650:H653,$B$4,'Budgeting Worksheet'!BJ654)</f>
        <v>0</v>
      </c>
      <c r="BA145" s="15"/>
      <c r="BB145" s="86">
        <v>0</v>
      </c>
      <c r="BC145" s="5"/>
    </row>
    <row r="146" spans="1:59" x14ac:dyDescent="0.2">
      <c r="A146" s="4"/>
      <c r="B146" s="395"/>
      <c r="C146" s="409"/>
      <c r="D146" s="71"/>
      <c r="E146" s="409"/>
      <c r="F146" s="409"/>
      <c r="G146" s="409"/>
      <c r="H146" s="71"/>
      <c r="I146" s="409"/>
      <c r="J146" s="409"/>
      <c r="K146" s="409"/>
      <c r="L146" s="71"/>
      <c r="M146" s="409"/>
      <c r="N146" s="409"/>
      <c r="O146" s="409"/>
      <c r="P146" s="71"/>
      <c r="Q146" s="409"/>
      <c r="R146" s="409"/>
      <c r="S146" s="409"/>
      <c r="T146" s="71"/>
      <c r="U146" s="409"/>
      <c r="V146" s="409"/>
      <c r="W146" s="409"/>
      <c r="X146" s="71"/>
      <c r="Y146" s="409"/>
      <c r="Z146" s="409"/>
      <c r="AA146" s="409"/>
      <c r="AB146" s="71"/>
      <c r="AC146" s="409"/>
      <c r="AD146" s="409"/>
      <c r="AE146" s="409"/>
      <c r="AF146" s="71"/>
      <c r="AG146" s="409"/>
      <c r="AH146" s="409"/>
      <c r="AI146" s="409"/>
      <c r="AJ146" s="71"/>
      <c r="AK146" s="409"/>
      <c r="AL146" s="409"/>
      <c r="AM146" s="409"/>
      <c r="AN146" s="71"/>
      <c r="AO146" s="409"/>
      <c r="AP146" s="409"/>
      <c r="AQ146" s="409"/>
      <c r="AR146" s="71"/>
      <c r="AS146" s="409"/>
      <c r="AT146" s="409"/>
      <c r="AU146" s="409"/>
      <c r="AV146" s="71"/>
      <c r="AW146" s="409"/>
      <c r="AX146" s="71"/>
      <c r="AY146" s="15"/>
      <c r="AZ146" s="78"/>
      <c r="BA146" s="15"/>
      <c r="BB146" s="86"/>
      <c r="BC146" s="5"/>
    </row>
    <row r="147" spans="1:59" x14ac:dyDescent="0.2">
      <c r="A147" s="4">
        <v>58000</v>
      </c>
      <c r="B147" s="395" t="s">
        <v>356</v>
      </c>
      <c r="C147" s="409"/>
      <c r="D147" s="71"/>
      <c r="E147" s="409"/>
      <c r="F147" s="409"/>
      <c r="G147" s="409"/>
      <c r="H147" s="71"/>
      <c r="I147" s="409"/>
      <c r="J147" s="409"/>
      <c r="K147" s="409"/>
      <c r="L147" s="71"/>
      <c r="M147" s="409"/>
      <c r="N147" s="409"/>
      <c r="O147" s="409"/>
      <c r="P147" s="71"/>
      <c r="Q147" s="409"/>
      <c r="R147" s="409"/>
      <c r="S147" s="409"/>
      <c r="T147" s="71"/>
      <c r="U147" s="409"/>
      <c r="V147" s="409"/>
      <c r="W147" s="409"/>
      <c r="X147" s="71"/>
      <c r="Y147" s="409"/>
      <c r="Z147" s="409"/>
      <c r="AA147" s="409"/>
      <c r="AB147" s="71"/>
      <c r="AC147" s="409"/>
      <c r="AD147" s="409"/>
      <c r="AE147" s="409"/>
      <c r="AF147" s="71"/>
      <c r="AG147" s="409"/>
      <c r="AH147" s="409"/>
      <c r="AI147" s="409"/>
      <c r="AJ147" s="71"/>
      <c r="AK147" s="409"/>
      <c r="AL147" s="409"/>
      <c r="AM147" s="409"/>
      <c r="AN147" s="71"/>
      <c r="AO147" s="409"/>
      <c r="AP147" s="409"/>
      <c r="AQ147" s="409"/>
      <c r="AR147" s="71"/>
      <c r="AS147" s="409"/>
      <c r="AT147" s="409"/>
      <c r="AU147" s="409"/>
      <c r="AV147" s="71"/>
      <c r="AW147" s="409"/>
      <c r="AX147" s="70"/>
      <c r="AY147" s="409"/>
      <c r="AZ147" s="77"/>
      <c r="BA147" s="409"/>
      <c r="BB147" s="86"/>
      <c r="BC147" s="6"/>
    </row>
    <row r="148" spans="1:59" x14ac:dyDescent="0.2">
      <c r="A148" s="2">
        <v>58010</v>
      </c>
      <c r="B148" s="409"/>
      <c r="C148" s="196" t="s">
        <v>357</v>
      </c>
      <c r="D148" s="71">
        <f>SUMIF('Budgeting Worksheet'!H660:H663,$B$4,'Budgeting Worksheet'!J660:J663)</f>
        <v>0</v>
      </c>
      <c r="E148" s="409"/>
      <c r="F148" s="409"/>
      <c r="G148" s="409"/>
      <c r="H148" s="71">
        <f>SUMIF('Budgeting Worksheet'!L660:L663,$B$4,'Budgeting Worksheet'!N660:N663)</f>
        <v>0</v>
      </c>
      <c r="I148" s="409"/>
      <c r="J148" s="409"/>
      <c r="K148" s="409"/>
      <c r="L148" s="71">
        <f>SUMIF('Budgeting Worksheet'!P660:P663,$B$4,'Budgeting Worksheet'!R660:R663)</f>
        <v>0</v>
      </c>
      <c r="M148" s="409"/>
      <c r="N148" s="409"/>
      <c r="O148" s="409"/>
      <c r="P148" s="71">
        <f>SUMIF('Budgeting Worksheet'!T660:T663,$B$4,'Budgeting Worksheet'!V660:V663)</f>
        <v>0</v>
      </c>
      <c r="Q148" s="409"/>
      <c r="R148" s="409"/>
      <c r="S148" s="409"/>
      <c r="T148" s="71">
        <f>SUMIF('Budgeting Worksheet'!X660:X663,$B$4,'Budgeting Worksheet'!Z660:Z663)</f>
        <v>0</v>
      </c>
      <c r="U148" s="409"/>
      <c r="V148" s="409"/>
      <c r="W148" s="409"/>
      <c r="X148" s="71">
        <f>SUMIF('Budgeting Worksheet'!AB660:AB663,$B$4,'Budgeting Worksheet'!AD660:AD663)</f>
        <v>0</v>
      </c>
      <c r="Y148" s="409"/>
      <c r="Z148" s="409"/>
      <c r="AA148" s="409"/>
      <c r="AB148" s="71">
        <f>SUMIF('Budgeting Worksheet'!AF660:AF663,$B$4,'Budgeting Worksheet'!AH660:AH663)</f>
        <v>0</v>
      </c>
      <c r="AC148" s="409"/>
      <c r="AD148" s="409"/>
      <c r="AE148" s="409"/>
      <c r="AF148" s="71">
        <f>SUMIF('Budgeting Worksheet'!AJ660:AJ663,$B$4,'Budgeting Worksheet'!AL660:AL663)</f>
        <v>0</v>
      </c>
      <c r="AG148" s="409"/>
      <c r="AH148" s="409"/>
      <c r="AI148" s="409"/>
      <c r="AJ148" s="71">
        <f>SUMIF('Budgeting Worksheet'!AN660:AN663,$B$4,'Budgeting Worksheet'!AP660:AP663)</f>
        <v>0</v>
      </c>
      <c r="AK148" s="409"/>
      <c r="AL148" s="409"/>
      <c r="AM148" s="409"/>
      <c r="AN148" s="71">
        <f>SUMIF('Budgeting Worksheet'!AR660:AR663,$B$4,'Budgeting Worksheet'!AT660:AT663)</f>
        <v>0</v>
      </c>
      <c r="AO148" s="409"/>
      <c r="AP148" s="409"/>
      <c r="AQ148" s="409"/>
      <c r="AR148" s="71">
        <f>SUMIF('Budgeting Worksheet'!AV660:AV663,$B$4,'Budgeting Worksheet'!AX660:AX663)</f>
        <v>0</v>
      </c>
      <c r="AS148" s="409"/>
      <c r="AT148" s="409"/>
      <c r="AU148" s="409"/>
      <c r="AV148" s="71">
        <f>SUMIF('Budgeting Worksheet'!AZ660:AZ663,$B$4,'Budgeting Worksheet'!BB660:BB663)</f>
        <v>0</v>
      </c>
      <c r="AW148" s="409"/>
      <c r="AX148" s="71">
        <f>SUM(D148:AV148)</f>
        <v>0</v>
      </c>
      <c r="AY148" s="409"/>
      <c r="AZ148" s="78">
        <f ca="1">SUMIF('Budgeting Worksheet'!H660:H663,$B$4,'Budgeting Worksheet'!BJ664)</f>
        <v>16</v>
      </c>
      <c r="BA148" s="409"/>
      <c r="BB148" s="86">
        <v>0</v>
      </c>
      <c r="BC148" s="5"/>
      <c r="BD148" s="409"/>
      <c r="BE148" s="409"/>
      <c r="BF148" s="409"/>
      <c r="BG148" s="409"/>
    </row>
    <row r="149" spans="1:59" x14ac:dyDescent="0.2">
      <c r="A149" s="2">
        <v>58020</v>
      </c>
      <c r="B149" s="409"/>
      <c r="C149" s="196" t="s">
        <v>358</v>
      </c>
      <c r="D149" s="71">
        <f>SUMIF('Budgeting Worksheet'!H666:H669,$B$4,'Budgeting Worksheet'!J666:J669)</f>
        <v>700</v>
      </c>
      <c r="E149" s="409"/>
      <c r="F149" s="409"/>
      <c r="G149" s="409"/>
      <c r="H149" s="71">
        <f>SUMIF('Budgeting Worksheet'!L666:L669,$B$4,'Budgeting Worksheet'!N666:N669)</f>
        <v>0</v>
      </c>
      <c r="I149" s="409"/>
      <c r="J149" s="409"/>
      <c r="K149" s="409"/>
      <c r="L149" s="71">
        <f>SUMIF('Budgeting Worksheet'!P666:P669,$B$4,'Budgeting Worksheet'!R666:R669)</f>
        <v>0</v>
      </c>
      <c r="M149" s="409"/>
      <c r="N149" s="409"/>
      <c r="O149" s="409"/>
      <c r="P149" s="71">
        <f>SUMIF('Budgeting Worksheet'!T666:T669,$B$4,'Budgeting Worksheet'!V666:V669)</f>
        <v>0</v>
      </c>
      <c r="Q149" s="409"/>
      <c r="R149" s="409"/>
      <c r="S149" s="409"/>
      <c r="T149" s="71">
        <f>SUMIF('Budgeting Worksheet'!X666:X669,$B$4,'Budgeting Worksheet'!Z666:Z669)</f>
        <v>0</v>
      </c>
      <c r="U149" s="409"/>
      <c r="V149" s="409"/>
      <c r="W149" s="409"/>
      <c r="X149" s="71">
        <f>SUMIF('Budgeting Worksheet'!AB666:AB669,$B$4,'Budgeting Worksheet'!AD666:AD669)</f>
        <v>0</v>
      </c>
      <c r="Y149" s="409"/>
      <c r="Z149" s="409"/>
      <c r="AA149" s="409"/>
      <c r="AB149" s="71">
        <f>SUMIF('Budgeting Worksheet'!AF666:AF669,$B$4,'Budgeting Worksheet'!AH666:AH669)</f>
        <v>0</v>
      </c>
      <c r="AC149" s="409"/>
      <c r="AD149" s="409"/>
      <c r="AE149" s="409"/>
      <c r="AF149" s="71">
        <f>SUMIF('Budgeting Worksheet'!AJ666:AJ669,$B$4,'Budgeting Worksheet'!AL666:AL669)</f>
        <v>0</v>
      </c>
      <c r="AG149" s="409"/>
      <c r="AH149" s="409"/>
      <c r="AI149" s="409"/>
      <c r="AJ149" s="71">
        <f>SUMIF('Budgeting Worksheet'!AN666:AN669,$B$4,'Budgeting Worksheet'!AP666:AP669)</f>
        <v>0</v>
      </c>
      <c r="AK149" s="409"/>
      <c r="AL149" s="409"/>
      <c r="AM149" s="409"/>
      <c r="AN149" s="71">
        <f>SUMIF('Budgeting Worksheet'!AR666:AR669,$B$4,'Budgeting Worksheet'!AT666:AT669)</f>
        <v>0</v>
      </c>
      <c r="AO149" s="409"/>
      <c r="AP149" s="409"/>
      <c r="AQ149" s="409"/>
      <c r="AR149" s="71">
        <f>SUMIF('Budgeting Worksheet'!AV666:AV669,$B$4,'Budgeting Worksheet'!AX666:AX669)</f>
        <v>0</v>
      </c>
      <c r="AS149" s="409"/>
      <c r="AT149" s="409"/>
      <c r="AU149" s="409"/>
      <c r="AV149" s="71">
        <f>SUMIF('Budgeting Worksheet'!AZ666:AZ669,$B$4,'Budgeting Worksheet'!BB666:BB669)</f>
        <v>0</v>
      </c>
      <c r="AW149" s="409"/>
      <c r="AX149" s="71">
        <f t="shared" ref="AX149:AX150" si="11">SUM(D149:AV149)</f>
        <v>700</v>
      </c>
      <c r="AY149" s="409"/>
      <c r="AZ149" s="78">
        <f ca="1">SUMIF('Budgeting Worksheet'!H666:H669,$B$4,'Budgeting Worksheet'!BJ670)</f>
        <v>0</v>
      </c>
      <c r="BA149" s="409"/>
      <c r="BB149" s="86">
        <v>0</v>
      </c>
      <c r="BC149" s="20"/>
      <c r="BD149" s="409"/>
      <c r="BE149" s="409"/>
      <c r="BF149" s="409"/>
      <c r="BG149" s="409"/>
    </row>
    <row r="150" spans="1:59" x14ac:dyDescent="0.2">
      <c r="A150" s="2">
        <v>58030</v>
      </c>
      <c r="B150" s="395"/>
      <c r="C150" s="196" t="s">
        <v>359</v>
      </c>
      <c r="D150" s="504">
        <f>SUMIF('Budgeting Worksheet'!H672:H675,$B$4,'Budgeting Worksheet'!J672:J675)</f>
        <v>150</v>
      </c>
      <c r="E150" s="409"/>
      <c r="F150" s="409"/>
      <c r="G150" s="409"/>
      <c r="H150" s="504">
        <f>SUMIF('Budgeting Worksheet'!L672:L675,$B$4,'Budgeting Worksheet'!N672:N675)</f>
        <v>0</v>
      </c>
      <c r="I150" s="409"/>
      <c r="J150" s="409"/>
      <c r="K150" s="409"/>
      <c r="L150" s="504">
        <f>SUMIF('Budgeting Worksheet'!P672:P675,$B$4,'Budgeting Worksheet'!R672:R675)</f>
        <v>0</v>
      </c>
      <c r="M150" s="409"/>
      <c r="N150" s="409"/>
      <c r="O150" s="409"/>
      <c r="P150" s="504">
        <f>SUMIF('Budgeting Worksheet'!T672:T675,$B$4,'Budgeting Worksheet'!V672:V675)</f>
        <v>0</v>
      </c>
      <c r="Q150" s="409"/>
      <c r="R150" s="409"/>
      <c r="S150" s="409"/>
      <c r="T150" s="504">
        <f>SUMIF('Budgeting Worksheet'!X672:X675,$B$4,'Budgeting Worksheet'!Z672:Z675)</f>
        <v>0</v>
      </c>
      <c r="U150" s="409"/>
      <c r="V150" s="409"/>
      <c r="W150" s="409"/>
      <c r="X150" s="504">
        <f>SUMIF('Budgeting Worksheet'!AB672:AB675,$B$4,'Budgeting Worksheet'!AD672:AD675)</f>
        <v>0</v>
      </c>
      <c r="Y150" s="409"/>
      <c r="Z150" s="409"/>
      <c r="AA150" s="409"/>
      <c r="AB150" s="504">
        <f>SUMIF('Budgeting Worksheet'!AF672:AF675,$B$4,'Budgeting Worksheet'!AH672:AH675)</f>
        <v>0</v>
      </c>
      <c r="AC150" s="409"/>
      <c r="AD150" s="409"/>
      <c r="AE150" s="409"/>
      <c r="AF150" s="504">
        <f>SUMIF('Budgeting Worksheet'!AJ672:AJ675,$B$4,'Budgeting Worksheet'!AL672:AL675)</f>
        <v>0</v>
      </c>
      <c r="AG150" s="409"/>
      <c r="AH150" s="409"/>
      <c r="AI150" s="409"/>
      <c r="AJ150" s="504">
        <f>SUMIF('Budgeting Worksheet'!AN672:AN675,$B$4,'Budgeting Worksheet'!AP672:AP675)</f>
        <v>0</v>
      </c>
      <c r="AK150" s="409"/>
      <c r="AL150" s="409"/>
      <c r="AM150" s="409"/>
      <c r="AN150" s="504">
        <f>SUMIF('Budgeting Worksheet'!AR672:AR675,$B$4,'Budgeting Worksheet'!AT672:AT675)</f>
        <v>0</v>
      </c>
      <c r="AO150" s="409"/>
      <c r="AP150" s="409"/>
      <c r="AQ150" s="409"/>
      <c r="AR150" s="504">
        <f>SUMIF('Budgeting Worksheet'!AV672:AV675,$B$4,'Budgeting Worksheet'!AX672:AX675)</f>
        <v>0</v>
      </c>
      <c r="AS150" s="409"/>
      <c r="AT150" s="409"/>
      <c r="AU150" s="409"/>
      <c r="AV150" s="504">
        <f>SUMIF('Budgeting Worksheet'!AZ672:AZ675,$B$4,'Budgeting Worksheet'!BB672:BB675)</f>
        <v>0</v>
      </c>
      <c r="AW150" s="409"/>
      <c r="AX150" s="71">
        <f t="shared" si="11"/>
        <v>150</v>
      </c>
      <c r="AY150" s="409"/>
      <c r="AZ150" s="78">
        <f ca="1">SUMIF('Budgeting Worksheet'!H672:H675,$B$4,'Budgeting Worksheet'!BJ676)</f>
        <v>0</v>
      </c>
      <c r="BA150" s="409"/>
      <c r="BB150" s="780">
        <v>0</v>
      </c>
      <c r="BC150" s="20"/>
      <c r="BD150" s="409"/>
      <c r="BE150" s="409"/>
      <c r="BF150" s="409"/>
      <c r="BG150" s="409"/>
    </row>
    <row r="151" spans="1:59" x14ac:dyDescent="0.2">
      <c r="B151" s="395" t="s">
        <v>172</v>
      </c>
      <c r="C151" s="409"/>
      <c r="D151" s="644">
        <f>SUM(D148:D150)</f>
        <v>850</v>
      </c>
      <c r="E151" s="409"/>
      <c r="F151" s="409"/>
      <c r="G151" s="409"/>
      <c r="H151" s="644">
        <f>SUM(H148:H150)</f>
        <v>0</v>
      </c>
      <c r="I151" s="409"/>
      <c r="J151" s="409"/>
      <c r="K151" s="409"/>
      <c r="L151" s="644">
        <f>SUM(L148:L150)</f>
        <v>0</v>
      </c>
      <c r="M151" s="409"/>
      <c r="N151" s="409"/>
      <c r="O151" s="409"/>
      <c r="P151" s="644">
        <f>SUM(P148:P150)</f>
        <v>0</v>
      </c>
      <c r="Q151" s="409"/>
      <c r="R151" s="409"/>
      <c r="S151" s="409"/>
      <c r="T151" s="644">
        <f>SUM(T148:T150)</f>
        <v>0</v>
      </c>
      <c r="U151" s="409"/>
      <c r="V151" s="409"/>
      <c r="W151" s="409"/>
      <c r="X151" s="644">
        <f>SUM(X148:X150)</f>
        <v>0</v>
      </c>
      <c r="Y151" s="409"/>
      <c r="Z151" s="409"/>
      <c r="AA151" s="409"/>
      <c r="AB151" s="644">
        <f>SUM(AB148:AB150)</f>
        <v>0</v>
      </c>
      <c r="AC151" s="409"/>
      <c r="AD151" s="409"/>
      <c r="AE151" s="409"/>
      <c r="AF151" s="644">
        <f>SUM(AF148:AF150)</f>
        <v>0</v>
      </c>
      <c r="AG151" s="409"/>
      <c r="AH151" s="409"/>
      <c r="AI151" s="409"/>
      <c r="AJ151" s="644">
        <f>SUM(AJ148:AJ150)</f>
        <v>0</v>
      </c>
      <c r="AK151" s="409"/>
      <c r="AL151" s="409"/>
      <c r="AM151" s="409"/>
      <c r="AN151" s="644">
        <f>SUM(AN148:AN150)</f>
        <v>0</v>
      </c>
      <c r="AO151" s="409"/>
      <c r="AP151" s="409"/>
      <c r="AQ151" s="409"/>
      <c r="AR151" s="644">
        <f>SUM(AR148:AR150)</f>
        <v>0</v>
      </c>
      <c r="AS151" s="409"/>
      <c r="AT151" s="409"/>
      <c r="AU151" s="409"/>
      <c r="AV151" s="644">
        <f>SUM(AV148:AV150)</f>
        <v>0</v>
      </c>
      <c r="AW151" s="409"/>
      <c r="AX151" s="673">
        <f>SUM(AX148:AX150)</f>
        <v>850</v>
      </c>
      <c r="AY151" s="409"/>
      <c r="AZ151" s="670">
        <f ca="1">SUM(AZ148:AZ150)</f>
        <v>16</v>
      </c>
      <c r="BA151" s="409"/>
      <c r="BB151" s="86">
        <f>SUM(BB148:BB150)</f>
        <v>0</v>
      </c>
      <c r="BC151" s="20"/>
      <c r="BD151" s="409"/>
      <c r="BE151" s="409"/>
      <c r="BF151" s="409"/>
      <c r="BG151" s="409"/>
    </row>
    <row r="152" spans="1:59" x14ac:dyDescent="0.2">
      <c r="B152" s="395"/>
      <c r="C152" s="409"/>
      <c r="D152" s="70"/>
      <c r="E152" s="409"/>
      <c r="F152" s="409"/>
      <c r="G152" s="409"/>
      <c r="H152" s="70"/>
      <c r="I152" s="409"/>
      <c r="J152" s="409"/>
      <c r="K152" s="409"/>
      <c r="L152" s="70"/>
      <c r="M152" s="409"/>
      <c r="N152" s="409"/>
      <c r="O152" s="409"/>
      <c r="P152" s="70"/>
      <c r="Q152" s="409"/>
      <c r="R152" s="409"/>
      <c r="S152" s="409"/>
      <c r="T152" s="70"/>
      <c r="U152" s="409"/>
      <c r="V152" s="409"/>
      <c r="W152" s="409"/>
      <c r="X152" s="70"/>
      <c r="Y152" s="409"/>
      <c r="Z152" s="409"/>
      <c r="AA152" s="409"/>
      <c r="AB152" s="70"/>
      <c r="AC152" s="409"/>
      <c r="AD152" s="409"/>
      <c r="AE152" s="409"/>
      <c r="AF152" s="70"/>
      <c r="AG152" s="409"/>
      <c r="AH152" s="409"/>
      <c r="AI152" s="409"/>
      <c r="AJ152" s="70"/>
      <c r="AK152" s="409"/>
      <c r="AL152" s="409"/>
      <c r="AM152" s="409"/>
      <c r="AN152" s="70"/>
      <c r="AO152" s="409"/>
      <c r="AP152" s="409"/>
      <c r="AQ152" s="409"/>
      <c r="AR152" s="70"/>
      <c r="AS152" s="409"/>
      <c r="AT152" s="409"/>
      <c r="AU152" s="409"/>
      <c r="AV152" s="70"/>
      <c r="AW152" s="409"/>
      <c r="AX152" s="70"/>
      <c r="AY152" s="409"/>
      <c r="AZ152" s="77"/>
      <c r="BA152" s="409"/>
      <c r="BB152" s="86"/>
      <c r="BC152" s="20"/>
      <c r="BD152" s="409"/>
      <c r="BE152" s="409"/>
      <c r="BF152" s="409"/>
      <c r="BG152" s="409"/>
    </row>
    <row r="153" spans="1:59" x14ac:dyDescent="0.2">
      <c r="A153" s="4">
        <v>58200</v>
      </c>
      <c r="B153" s="395" t="s">
        <v>360</v>
      </c>
      <c r="C153" s="409"/>
      <c r="D153" s="70"/>
      <c r="E153" s="409"/>
      <c r="F153" s="409"/>
      <c r="G153" s="409"/>
      <c r="H153" s="70"/>
      <c r="I153" s="409"/>
      <c r="J153" s="409"/>
      <c r="K153" s="409"/>
      <c r="L153" s="70"/>
      <c r="M153" s="409"/>
      <c r="N153" s="409"/>
      <c r="O153" s="409"/>
      <c r="P153" s="70"/>
      <c r="Q153" s="409"/>
      <c r="R153" s="409"/>
      <c r="S153" s="409"/>
      <c r="T153" s="70"/>
      <c r="U153" s="409"/>
      <c r="V153" s="409"/>
      <c r="W153" s="409"/>
      <c r="X153" s="70"/>
      <c r="Y153" s="409"/>
      <c r="Z153" s="409"/>
      <c r="AA153" s="409"/>
      <c r="AB153" s="70"/>
      <c r="AC153" s="409"/>
      <c r="AD153" s="409"/>
      <c r="AE153" s="409"/>
      <c r="AF153" s="70"/>
      <c r="AG153" s="409"/>
      <c r="AH153" s="409"/>
      <c r="AI153" s="409"/>
      <c r="AJ153" s="70"/>
      <c r="AK153" s="409"/>
      <c r="AL153" s="409"/>
      <c r="AM153" s="409"/>
      <c r="AN153" s="70"/>
      <c r="AO153" s="409"/>
      <c r="AP153" s="409"/>
      <c r="AQ153" s="409"/>
      <c r="AR153" s="70"/>
      <c r="AS153" s="409"/>
      <c r="AT153" s="409"/>
      <c r="AU153" s="409"/>
      <c r="AV153" s="70"/>
      <c r="AW153" s="409"/>
      <c r="AX153" s="70"/>
      <c r="AY153" s="409"/>
      <c r="AZ153" s="77"/>
      <c r="BA153" s="409"/>
      <c r="BB153" s="86"/>
      <c r="BC153" s="20"/>
      <c r="BD153" s="409"/>
      <c r="BE153" s="409"/>
      <c r="BF153" s="409"/>
      <c r="BG153" s="409"/>
    </row>
    <row r="154" spans="1:59" x14ac:dyDescent="0.2">
      <c r="A154" s="2">
        <v>58210</v>
      </c>
      <c r="B154" s="409"/>
      <c r="C154" s="196" t="s">
        <v>361</v>
      </c>
      <c r="D154" s="71">
        <f>SUMIF('Budgeting Worksheet'!H682:H685,$B$4,'Budgeting Worksheet'!J682:J685)</f>
        <v>0</v>
      </c>
      <c r="E154" s="409"/>
      <c r="F154" s="409"/>
      <c r="G154" s="409"/>
      <c r="H154" s="71">
        <f>SUMIF('Budgeting Worksheet'!L682:L685,$B$4,'Budgeting Worksheet'!N682:N685)</f>
        <v>0</v>
      </c>
      <c r="I154" s="409"/>
      <c r="J154" s="409"/>
      <c r="K154" s="409"/>
      <c r="L154" s="71">
        <f>SUMIF('Budgeting Worksheet'!P682:P685,$B$4,'Budgeting Worksheet'!R682:R685)</f>
        <v>0</v>
      </c>
      <c r="M154" s="409"/>
      <c r="N154" s="409"/>
      <c r="O154" s="409"/>
      <c r="P154" s="71">
        <f>SUMIF('Budgeting Worksheet'!T682:T685,$B$4,'Budgeting Worksheet'!V682:V685)</f>
        <v>0</v>
      </c>
      <c r="Q154" s="409"/>
      <c r="R154" s="409"/>
      <c r="S154" s="409"/>
      <c r="T154" s="71">
        <f>SUMIF('Budgeting Worksheet'!X682:X685,$B$4,'Budgeting Worksheet'!Z682:Z685)</f>
        <v>0</v>
      </c>
      <c r="U154" s="409"/>
      <c r="V154" s="409"/>
      <c r="W154" s="409"/>
      <c r="X154" s="71">
        <f>SUMIF('Budgeting Worksheet'!AB682:AB685,$B$4,'Budgeting Worksheet'!AD682:AD685)</f>
        <v>0</v>
      </c>
      <c r="Y154" s="409"/>
      <c r="Z154" s="409"/>
      <c r="AA154" s="409"/>
      <c r="AB154" s="71">
        <f>SUMIF('Budgeting Worksheet'!AF682:AF685,$B$4,'Budgeting Worksheet'!AH682:AH685)</f>
        <v>0</v>
      </c>
      <c r="AC154" s="409"/>
      <c r="AD154" s="409"/>
      <c r="AE154" s="409"/>
      <c r="AF154" s="71">
        <f>SUMIF('Budgeting Worksheet'!AJ682:AJ685,$B$4,'Budgeting Worksheet'!AL682:AL685)</f>
        <v>0</v>
      </c>
      <c r="AG154" s="409"/>
      <c r="AH154" s="409"/>
      <c r="AI154" s="409"/>
      <c r="AJ154" s="71">
        <f>SUMIF('Budgeting Worksheet'!AN682:AN685,$B$4,'Budgeting Worksheet'!AP682:AP685)</f>
        <v>0</v>
      </c>
      <c r="AK154" s="409"/>
      <c r="AL154" s="409"/>
      <c r="AM154" s="409"/>
      <c r="AN154" s="71">
        <f>SUMIF('Budgeting Worksheet'!AR682:AR685,$B$4,'Budgeting Worksheet'!AT682:AT685)</f>
        <v>0</v>
      </c>
      <c r="AO154" s="409"/>
      <c r="AP154" s="409"/>
      <c r="AQ154" s="409"/>
      <c r="AR154" s="71">
        <f>SUMIF('Budgeting Worksheet'!AV682:AV685,$B$4,'Budgeting Worksheet'!AX682:AX685)</f>
        <v>0</v>
      </c>
      <c r="AS154" s="409"/>
      <c r="AT154" s="409"/>
      <c r="AU154" s="409"/>
      <c r="AV154" s="71">
        <f>SUMIF('Budgeting Worksheet'!AZ682:AZ685,$B$4,'Budgeting Worksheet'!BB682:BB685)</f>
        <v>0</v>
      </c>
      <c r="AW154" s="409"/>
      <c r="AX154" s="646">
        <f t="shared" ref="AX154" si="12">SUM(D154:AV154)</f>
        <v>0</v>
      </c>
      <c r="AY154" s="409"/>
      <c r="AZ154" s="647">
        <f ca="1">SUMIF('Budgeting Worksheet'!H682:H685,$B$4,'Budgeting Worksheet'!BJ686)</f>
        <v>0</v>
      </c>
      <c r="BA154" s="409"/>
      <c r="BB154" s="86">
        <v>133.37</v>
      </c>
      <c r="BC154" s="20"/>
      <c r="BD154" s="409"/>
      <c r="BE154" s="409"/>
      <c r="BF154" s="409"/>
      <c r="BG154" s="409"/>
    </row>
    <row r="155" spans="1:59" x14ac:dyDescent="0.2">
      <c r="A155" s="2">
        <v>58220</v>
      </c>
      <c r="B155" s="409"/>
      <c r="C155" s="196" t="s">
        <v>362</v>
      </c>
      <c r="D155" s="504">
        <f>SUMIF('Budgeting Worksheet'!H688:H691,$B$4,'Budgeting Worksheet'!J688:J691)</f>
        <v>130</v>
      </c>
      <c r="E155" s="409"/>
      <c r="F155" s="409"/>
      <c r="G155" s="409"/>
      <c r="H155" s="504">
        <f>SUMIF('Budgeting Worksheet'!L688:L691,$B$4,'Budgeting Worksheet'!N688:N691)</f>
        <v>0</v>
      </c>
      <c r="I155" s="409"/>
      <c r="J155" s="409"/>
      <c r="K155" s="409"/>
      <c r="L155" s="504">
        <f>SUMIF('Budgeting Worksheet'!P688:P691,$B$4,'Budgeting Worksheet'!R688:R691)</f>
        <v>0</v>
      </c>
      <c r="M155" s="409"/>
      <c r="N155" s="409"/>
      <c r="O155" s="409"/>
      <c r="P155" s="504">
        <f>SUMIF('Budgeting Worksheet'!T688:T691,$B$4,'Budgeting Worksheet'!V688:V691)</f>
        <v>0</v>
      </c>
      <c r="Q155" s="409"/>
      <c r="R155" s="409"/>
      <c r="S155" s="409"/>
      <c r="T155" s="504">
        <f>SUMIF('Budgeting Worksheet'!X688:X691,$B$4,'Budgeting Worksheet'!Z688:Z691)</f>
        <v>0</v>
      </c>
      <c r="U155" s="409"/>
      <c r="V155" s="409"/>
      <c r="W155" s="409"/>
      <c r="X155" s="504">
        <f>SUMIF('Budgeting Worksheet'!AB688:AB691,$B$4,'Budgeting Worksheet'!AD688:AD691)</f>
        <v>0</v>
      </c>
      <c r="Y155" s="409"/>
      <c r="Z155" s="409"/>
      <c r="AA155" s="409"/>
      <c r="AB155" s="504">
        <f>SUMIF('Budgeting Worksheet'!AF688:AF691,$B$4,'Budgeting Worksheet'!AH688:AH691)</f>
        <v>0</v>
      </c>
      <c r="AC155" s="409"/>
      <c r="AD155" s="409"/>
      <c r="AE155" s="409"/>
      <c r="AF155" s="504">
        <f>SUMIF('Budgeting Worksheet'!AJ688:AJ691,$B$4,'Budgeting Worksheet'!AL688:AL691)</f>
        <v>0</v>
      </c>
      <c r="AG155" s="409"/>
      <c r="AH155" s="409"/>
      <c r="AI155" s="409"/>
      <c r="AJ155" s="504">
        <f>SUMIF('Budgeting Worksheet'!AN688:AN691,$B$4,'Budgeting Worksheet'!AP688:AP691)</f>
        <v>0</v>
      </c>
      <c r="AK155" s="409"/>
      <c r="AL155" s="409"/>
      <c r="AM155" s="409"/>
      <c r="AN155" s="504">
        <f>SUMIF('Budgeting Worksheet'!AR688:AR691,$B$4,'Budgeting Worksheet'!AT688:AT691)</f>
        <v>0</v>
      </c>
      <c r="AO155" s="409"/>
      <c r="AP155" s="409"/>
      <c r="AQ155" s="409"/>
      <c r="AR155" s="504">
        <f>SUMIF('Budgeting Worksheet'!AV688:AV691,$B$4,'Budgeting Worksheet'!AX688:AX691)</f>
        <v>0</v>
      </c>
      <c r="AS155" s="409"/>
      <c r="AT155" s="409"/>
      <c r="AU155" s="409"/>
      <c r="AV155" s="504">
        <f>SUMIF('Budgeting Worksheet'!AZ688:AZ691,$B$4,'Budgeting Worksheet'!BB688:BB691)</f>
        <v>0</v>
      </c>
      <c r="AW155" s="409"/>
      <c r="AX155" s="646">
        <f>SUM(D155:AV155)</f>
        <v>130</v>
      </c>
      <c r="AY155" s="409"/>
      <c r="AZ155" s="647">
        <f ca="1">SUMIF('Budgeting Worksheet'!H688:H691,$B$4,'Budgeting Worksheet'!BJ689)</f>
        <v>0</v>
      </c>
      <c r="BA155" s="409"/>
      <c r="BB155" s="648">
        <v>76.34</v>
      </c>
      <c r="BC155" s="20"/>
      <c r="BD155" s="409"/>
      <c r="BE155" s="409"/>
      <c r="BF155" s="409"/>
      <c r="BG155" s="409"/>
    </row>
    <row r="156" spans="1:59" x14ac:dyDescent="0.2">
      <c r="B156" s="395" t="s">
        <v>360</v>
      </c>
      <c r="C156" s="409"/>
      <c r="D156" s="644">
        <f>SUM(D154:D155)</f>
        <v>130</v>
      </c>
      <c r="E156" s="409"/>
      <c r="F156" s="409"/>
      <c r="G156" s="409"/>
      <c r="H156" s="644">
        <f>SUM(H154:H155)</f>
        <v>0</v>
      </c>
      <c r="I156" s="409"/>
      <c r="J156" s="409"/>
      <c r="K156" s="409"/>
      <c r="L156" s="644">
        <f>SUM(L154:L155)</f>
        <v>0</v>
      </c>
      <c r="M156" s="409"/>
      <c r="N156" s="409"/>
      <c r="O156" s="409"/>
      <c r="P156" s="644">
        <f>SUM(P154:P155)</f>
        <v>0</v>
      </c>
      <c r="Q156" s="409"/>
      <c r="R156" s="409"/>
      <c r="S156" s="409"/>
      <c r="T156" s="644">
        <f>SUM(T154:T155)</f>
        <v>0</v>
      </c>
      <c r="U156" s="409"/>
      <c r="V156" s="409"/>
      <c r="W156" s="409"/>
      <c r="X156" s="644">
        <f>SUM(X154:X155)</f>
        <v>0</v>
      </c>
      <c r="Y156" s="409"/>
      <c r="Z156" s="409"/>
      <c r="AA156" s="409"/>
      <c r="AB156" s="644">
        <f>SUM(AB154:AB155)</f>
        <v>0</v>
      </c>
      <c r="AC156" s="409"/>
      <c r="AD156" s="409"/>
      <c r="AE156" s="409"/>
      <c r="AF156" s="644">
        <f>SUM(AF154:AF155)</f>
        <v>0</v>
      </c>
      <c r="AG156" s="409"/>
      <c r="AH156" s="409"/>
      <c r="AI156" s="409"/>
      <c r="AJ156" s="644">
        <f>SUM(AJ154:AJ155)</f>
        <v>0</v>
      </c>
      <c r="AK156" s="409"/>
      <c r="AL156" s="409"/>
      <c r="AM156" s="409"/>
      <c r="AN156" s="644">
        <f>SUM(AN154:AN155)</f>
        <v>0</v>
      </c>
      <c r="AO156" s="409"/>
      <c r="AP156" s="409"/>
      <c r="AQ156" s="409"/>
      <c r="AR156" s="644">
        <f>SUM(AR154:AR155)</f>
        <v>0</v>
      </c>
      <c r="AS156" s="409"/>
      <c r="AT156" s="409"/>
      <c r="AU156" s="409"/>
      <c r="AV156" s="644">
        <f>SUM(AV154:AV155)</f>
        <v>0</v>
      </c>
      <c r="AW156" s="409"/>
      <c r="AX156" s="673">
        <f>SUM(AX154:AX155)</f>
        <v>130</v>
      </c>
      <c r="AY156" s="409"/>
      <c r="AZ156" s="670">
        <f ca="1">SUM(AZ154:AZ155)</f>
        <v>0</v>
      </c>
      <c r="BA156" s="409"/>
      <c r="BB156" s="85">
        <f>SUM(BB154:BB155)</f>
        <v>209.71</v>
      </c>
      <c r="BC156" s="20"/>
      <c r="BD156" s="409"/>
      <c r="BE156" s="409"/>
      <c r="BF156" s="409"/>
      <c r="BG156" s="409"/>
    </row>
    <row r="157" spans="1:59" ht="13.5" thickBot="1" x14ac:dyDescent="0.25">
      <c r="B157" s="395"/>
      <c r="C157" s="409"/>
      <c r="D157" s="70"/>
      <c r="E157" s="409"/>
      <c r="F157" s="409"/>
      <c r="G157" s="409"/>
      <c r="H157" s="70"/>
      <c r="I157" s="409"/>
      <c r="J157" s="409"/>
      <c r="K157" s="409"/>
      <c r="L157" s="70"/>
      <c r="M157" s="409"/>
      <c r="N157" s="409"/>
      <c r="O157" s="409"/>
      <c r="P157" s="70"/>
      <c r="Q157" s="409"/>
      <c r="R157" s="409"/>
      <c r="S157" s="409"/>
      <c r="T157" s="70"/>
      <c r="U157" s="409"/>
      <c r="V157" s="409"/>
      <c r="W157" s="409"/>
      <c r="X157" s="70"/>
      <c r="Y157" s="409"/>
      <c r="Z157" s="409"/>
      <c r="AA157" s="409"/>
      <c r="AB157" s="70"/>
      <c r="AC157" s="409"/>
      <c r="AD157" s="409"/>
      <c r="AE157" s="409"/>
      <c r="AF157" s="70"/>
      <c r="AG157" s="409"/>
      <c r="AH157" s="409"/>
      <c r="AI157" s="409"/>
      <c r="AJ157" s="70"/>
      <c r="AK157" s="409"/>
      <c r="AL157" s="409"/>
      <c r="AM157" s="409"/>
      <c r="AN157" s="70"/>
      <c r="AO157" s="409"/>
      <c r="AP157" s="409"/>
      <c r="AQ157" s="409"/>
      <c r="AR157" s="70"/>
      <c r="AS157" s="409"/>
      <c r="AT157" s="409"/>
      <c r="AU157" s="409"/>
      <c r="AV157" s="70"/>
      <c r="AW157" s="409"/>
      <c r="AX157" s="70"/>
      <c r="AY157" s="409"/>
      <c r="AZ157" s="77"/>
      <c r="BA157" s="409"/>
      <c r="BB157" s="85"/>
      <c r="BC157" s="6"/>
      <c r="BD157" s="409"/>
      <c r="BE157" s="409"/>
      <c r="BF157" s="409"/>
      <c r="BG157" s="409"/>
    </row>
    <row r="158" spans="1:59" s="19" customFormat="1" ht="15.75" thickBot="1" x14ac:dyDescent="0.3">
      <c r="A158" s="8" t="s">
        <v>469</v>
      </c>
      <c r="B158" s="18"/>
      <c r="C158" s="18"/>
      <c r="D158" s="72">
        <f>SUM(D156,D151,D142:D145,D134,D129,D124,D97,D92,D86,D78,D72)</f>
        <v>151176.30928883317</v>
      </c>
      <c r="E158" s="18"/>
      <c r="F158" s="18"/>
      <c r="G158" s="18"/>
      <c r="H158" s="72">
        <f>SUM(H156,H151,H142:H145,H134,H129,H124,H97,H92,H86,H78,H72)</f>
        <v>10904.739288833141</v>
      </c>
      <c r="I158" s="18"/>
      <c r="J158" s="18"/>
      <c r="K158" s="18"/>
      <c r="L158" s="72">
        <f>SUM(L156,L151,L142:L145,L134,L129,L124,L97,L92,L86,L78,L72)</f>
        <v>10904.739288833141</v>
      </c>
      <c r="M158" s="18"/>
      <c r="N158" s="18"/>
      <c r="O158" s="18"/>
      <c r="P158" s="72">
        <f>SUM(P156,P151,P142:P145,P134,P129,P124,P97,P92,P86,P78,P72)</f>
        <v>10904.739288833141</v>
      </c>
      <c r="Q158" s="18"/>
      <c r="R158" s="18"/>
      <c r="S158" s="18"/>
      <c r="T158" s="72">
        <f>SUM(T156,T151,T142:T145,T134,T129,T124,T97,T92,T86,T78,T72)</f>
        <v>10904.739288833141</v>
      </c>
      <c r="U158" s="18"/>
      <c r="V158" s="18"/>
      <c r="W158" s="18"/>
      <c r="X158" s="72">
        <f>SUM(X156,X151,X142:X145,X134,X129,X124,X97,X92,X86,X78,X72)</f>
        <v>9904.7392888331415</v>
      </c>
      <c r="Y158" s="18"/>
      <c r="Z158" s="18"/>
      <c r="AA158" s="18"/>
      <c r="AB158" s="72">
        <f>SUM(AB156,AB151,AB142:AB145,AB134,AB129,AB124,AB97,AB92,AB86,AB78,AB72)</f>
        <v>9904.7392888331415</v>
      </c>
      <c r="AC158" s="18"/>
      <c r="AD158" s="18"/>
      <c r="AE158" s="18"/>
      <c r="AF158" s="72">
        <f>SUM(AF156,AF151,AF142:AF145,AF134,AF129,AF124,AF97,AF92,AF86,AF78,AF72)</f>
        <v>9904.7392888331415</v>
      </c>
      <c r="AG158" s="18"/>
      <c r="AH158" s="18"/>
      <c r="AI158" s="18"/>
      <c r="AJ158" s="72">
        <f>SUM(AJ156,AJ151,AJ142:AJ145,AJ134,AJ129,AJ124,AJ97,AJ92,AJ86,AJ78,AJ72)</f>
        <v>9904.7392888331415</v>
      </c>
      <c r="AK158" s="18"/>
      <c r="AL158" s="18"/>
      <c r="AM158" s="18"/>
      <c r="AN158" s="72">
        <f>SUM(AN156,AN151,AN142:AN145,AN134,AN129,AN124,AN97,AN92,AN86,AN78,AN72)</f>
        <v>9904.7392888331415</v>
      </c>
      <c r="AO158" s="18"/>
      <c r="AP158" s="18"/>
      <c r="AQ158" s="18"/>
      <c r="AR158" s="72">
        <f>SUM(AR156,AR151,AR142:AR145,AR134,AR129,AR124,AR97,AR92,AR86,AR78,AR72)</f>
        <v>10904.739288833141</v>
      </c>
      <c r="AS158" s="18"/>
      <c r="AT158" s="18"/>
      <c r="AU158" s="18"/>
      <c r="AV158" s="72">
        <f>SUM(AV156,AV151,AV142:AV145,AV134,AV129,AV124,AV97,AV92,AV86,AV78,AV72)</f>
        <v>10904.739288833141</v>
      </c>
      <c r="AW158" s="18"/>
      <c r="AX158" s="72">
        <f>SUM(AX156,AX151,AX142:AX145,AX134,AX129,AX124,AX97,AX92,AX86,AX78,AX72)</f>
        <v>214007.44991600001</v>
      </c>
      <c r="AY158" s="18"/>
      <c r="AZ158" s="72">
        <f ca="1">SUM(AZ156,AZ151,AZ142:AZ145,AZ134,AZ129,AZ124,AZ97,AZ92,AZ86,AZ78,AZ72)</f>
        <v>162146.56846153847</v>
      </c>
      <c r="BA158" s="18"/>
      <c r="BB158" s="72">
        <f>SUM(BB156,BB151,BB142:BB145,BB134,BB129,BB124,BB97,BB92,BB86,BB78,BB72)</f>
        <v>276268.16000000003</v>
      </c>
      <c r="BC158" s="16"/>
    </row>
    <row r="159" spans="1:59" x14ac:dyDescent="0.2">
      <c r="B159" s="409"/>
      <c r="C159" s="409"/>
      <c r="D159" s="71"/>
      <c r="E159" s="409"/>
      <c r="F159" s="409"/>
      <c r="G159" s="409"/>
      <c r="H159" s="71"/>
      <c r="I159" s="409"/>
      <c r="J159" s="409"/>
      <c r="K159" s="409"/>
      <c r="L159" s="71"/>
      <c r="M159" s="409"/>
      <c r="N159" s="409"/>
      <c r="O159" s="409"/>
      <c r="P159" s="71"/>
      <c r="Q159" s="409"/>
      <c r="R159" s="409"/>
      <c r="S159" s="409"/>
      <c r="T159" s="71"/>
      <c r="U159" s="409"/>
      <c r="V159" s="409"/>
      <c r="W159" s="409"/>
      <c r="X159" s="71"/>
      <c r="Y159" s="409"/>
      <c r="Z159" s="409"/>
      <c r="AA159" s="409"/>
      <c r="AB159" s="71"/>
      <c r="AC159" s="409"/>
      <c r="AD159" s="409"/>
      <c r="AE159" s="409"/>
      <c r="AF159" s="71"/>
      <c r="AG159" s="409"/>
      <c r="AH159" s="409"/>
      <c r="AI159" s="409"/>
      <c r="AJ159" s="71"/>
      <c r="AK159" s="409"/>
      <c r="AL159" s="409"/>
      <c r="AM159" s="409"/>
      <c r="AN159" s="71"/>
      <c r="AO159" s="409"/>
      <c r="AP159" s="409"/>
      <c r="AQ159" s="409"/>
      <c r="AR159" s="71"/>
      <c r="AS159" s="409"/>
      <c r="AT159" s="409"/>
      <c r="AU159" s="409"/>
      <c r="AV159" s="71"/>
      <c r="AW159" s="409"/>
      <c r="AX159" s="71"/>
      <c r="AY159" s="409"/>
      <c r="AZ159" s="78"/>
      <c r="BA159" s="409"/>
      <c r="BB159" s="86"/>
      <c r="BC159" s="5"/>
      <c r="BD159" s="409"/>
      <c r="BE159" s="409"/>
      <c r="BF159" s="409"/>
      <c r="BG159" s="409"/>
    </row>
    <row r="160" spans="1:59" ht="15.75" x14ac:dyDescent="0.25">
      <c r="A160" s="54" t="s">
        <v>470</v>
      </c>
      <c r="B160" s="409"/>
      <c r="C160" s="409"/>
      <c r="D160" s="71"/>
      <c r="E160" s="409"/>
      <c r="F160" s="409"/>
      <c r="G160" s="409"/>
      <c r="H160" s="71"/>
      <c r="I160" s="409"/>
      <c r="J160" s="409"/>
      <c r="K160" s="409"/>
      <c r="L160" s="71"/>
      <c r="M160" s="409"/>
      <c r="N160" s="409"/>
      <c r="O160" s="409"/>
      <c r="P160" s="71"/>
      <c r="Q160" s="409"/>
      <c r="R160" s="409"/>
      <c r="S160" s="409"/>
      <c r="T160" s="71"/>
      <c r="U160" s="409"/>
      <c r="V160" s="409"/>
      <c r="W160" s="409"/>
      <c r="X160" s="71"/>
      <c r="Y160" s="409"/>
      <c r="Z160" s="409"/>
      <c r="AA160" s="409"/>
      <c r="AB160" s="71"/>
      <c r="AC160" s="409"/>
      <c r="AD160" s="409"/>
      <c r="AE160" s="409"/>
      <c r="AF160" s="71"/>
      <c r="AG160" s="409"/>
      <c r="AH160" s="409"/>
      <c r="AI160" s="409"/>
      <c r="AJ160" s="71"/>
      <c r="AK160" s="409"/>
      <c r="AL160" s="409"/>
      <c r="AM160" s="409"/>
      <c r="AN160" s="71"/>
      <c r="AO160" s="409"/>
      <c r="AP160" s="409"/>
      <c r="AQ160" s="409"/>
      <c r="AR160" s="71"/>
      <c r="AS160" s="409"/>
      <c r="AT160" s="409"/>
      <c r="AU160" s="409"/>
      <c r="AV160" s="71"/>
      <c r="AW160" s="409"/>
      <c r="AX160" s="71"/>
      <c r="AY160" s="409"/>
      <c r="AZ160" s="78"/>
      <c r="BA160" s="409"/>
      <c r="BB160" s="86"/>
      <c r="BC160" s="5"/>
      <c r="BD160" s="409"/>
      <c r="BE160" s="409"/>
      <c r="BF160" s="409"/>
      <c r="BG160" s="409"/>
    </row>
    <row r="161" spans="1:59" x14ac:dyDescent="0.2">
      <c r="A161" s="4">
        <v>60000</v>
      </c>
      <c r="B161" s="395" t="s">
        <v>363</v>
      </c>
      <c r="C161" s="409"/>
      <c r="D161" s="646"/>
      <c r="E161" s="395"/>
      <c r="F161" s="395"/>
      <c r="G161" s="395"/>
      <c r="H161" s="646"/>
      <c r="I161" s="395"/>
      <c r="J161" s="395"/>
      <c r="K161" s="395"/>
      <c r="L161" s="646"/>
      <c r="M161" s="395"/>
      <c r="N161" s="395"/>
      <c r="O161" s="395"/>
      <c r="P161" s="646"/>
      <c r="Q161" s="395"/>
      <c r="R161" s="395"/>
      <c r="S161" s="395"/>
      <c r="T161" s="646"/>
      <c r="U161" s="395"/>
      <c r="V161" s="395"/>
      <c r="W161" s="395"/>
      <c r="X161" s="646"/>
      <c r="Y161" s="395"/>
      <c r="Z161" s="395"/>
      <c r="AA161" s="395"/>
      <c r="AB161" s="646"/>
      <c r="AC161" s="395"/>
      <c r="AD161" s="395"/>
      <c r="AE161" s="395"/>
      <c r="AF161" s="646"/>
      <c r="AG161" s="395"/>
      <c r="AH161" s="395"/>
      <c r="AI161" s="395"/>
      <c r="AJ161" s="646"/>
      <c r="AK161" s="395"/>
      <c r="AL161" s="395"/>
      <c r="AM161" s="395"/>
      <c r="AN161" s="646"/>
      <c r="AO161" s="395"/>
      <c r="AP161" s="395"/>
      <c r="AQ161" s="395"/>
      <c r="AR161" s="646"/>
      <c r="AS161" s="395"/>
      <c r="AT161" s="395"/>
      <c r="AU161" s="395"/>
      <c r="AV161" s="646"/>
      <c r="AW161" s="395"/>
      <c r="AX161" s="646"/>
      <c r="AY161" s="395"/>
      <c r="AZ161" s="647"/>
      <c r="BA161" s="395"/>
      <c r="BB161" s="648"/>
      <c r="BC161" s="649"/>
      <c r="BD161" s="409"/>
      <c r="BE161" s="409"/>
      <c r="BF161" s="409"/>
      <c r="BG161" s="395"/>
    </row>
    <row r="162" spans="1:59" x14ac:dyDescent="0.2">
      <c r="A162" s="2">
        <v>60015</v>
      </c>
      <c r="B162" s="409"/>
      <c r="C162" s="196" t="s">
        <v>364</v>
      </c>
      <c r="D162" s="271">
        <f>SUMIF('Budgeting Worksheet'!H698:H707,$B$4,'Budgeting Worksheet'!J698:J707)</f>
        <v>0</v>
      </c>
      <c r="E162" s="409"/>
      <c r="F162" s="409"/>
      <c r="G162" s="409"/>
      <c r="H162" s="271">
        <f>SUMIF('Budgeting Worksheet'!L698:L707,$B$4,'Budgeting Worksheet'!N698:N707)</f>
        <v>0</v>
      </c>
      <c r="I162" s="409"/>
      <c r="J162" s="409"/>
      <c r="K162" s="409"/>
      <c r="L162" s="271">
        <f>SUMIF('Budgeting Worksheet'!P698:P707,$B$4,'Budgeting Worksheet'!R698:R707)</f>
        <v>0</v>
      </c>
      <c r="M162" s="409"/>
      <c r="N162" s="409"/>
      <c r="O162" s="409"/>
      <c r="P162" s="271">
        <f>SUMIF('Budgeting Worksheet'!T698:T707,$B$4,'Budgeting Worksheet'!V698:V707)</f>
        <v>0</v>
      </c>
      <c r="Q162" s="409"/>
      <c r="R162" s="409"/>
      <c r="S162" s="409"/>
      <c r="T162" s="271">
        <f>SUMIF('Budgeting Worksheet'!X698:X707,$B$4,'Budgeting Worksheet'!Z698:Z707)</f>
        <v>0</v>
      </c>
      <c r="U162" s="409"/>
      <c r="V162" s="409"/>
      <c r="W162" s="409"/>
      <c r="X162" s="271">
        <f>SUMIF('Budgeting Worksheet'!AB698:AB707,$B$4,'Budgeting Worksheet'!AD698:AD707)</f>
        <v>0</v>
      </c>
      <c r="Y162" s="409"/>
      <c r="Z162" s="409"/>
      <c r="AA162" s="409"/>
      <c r="AB162" s="271">
        <f>SUMIF('Budgeting Worksheet'!AF698:AF707,$B$4,'Budgeting Worksheet'!AH698:AH707)</f>
        <v>0</v>
      </c>
      <c r="AC162" s="409"/>
      <c r="AD162" s="409"/>
      <c r="AE162" s="409"/>
      <c r="AF162" s="271">
        <f>SUMIF('Budgeting Worksheet'!AJ698:AJ707,$B$4,'Budgeting Worksheet'!AL698:AL707)</f>
        <v>0</v>
      </c>
      <c r="AG162" s="409"/>
      <c r="AH162" s="409"/>
      <c r="AI162" s="409"/>
      <c r="AJ162" s="271">
        <f>SUMIF('Budgeting Worksheet'!AN698:AN707,$B$4,'Budgeting Worksheet'!AP698:AP707)</f>
        <v>0</v>
      </c>
      <c r="AK162" s="409"/>
      <c r="AL162" s="409"/>
      <c r="AM162" s="409"/>
      <c r="AN162" s="271">
        <f>SUMIF('Budgeting Worksheet'!AR698:AR707,$B$4,'Budgeting Worksheet'!AT698:AT707)</f>
        <v>0</v>
      </c>
      <c r="AO162" s="409"/>
      <c r="AP162" s="409"/>
      <c r="AQ162" s="409"/>
      <c r="AR162" s="271">
        <f>SUMIF('Budgeting Worksheet'!AV698:AV707,$B$4,'Budgeting Worksheet'!AX698:AX707)</f>
        <v>0</v>
      </c>
      <c r="AS162" s="409"/>
      <c r="AT162" s="409"/>
      <c r="AU162" s="409"/>
      <c r="AV162" s="271">
        <f>SUMIF('Budgeting Worksheet'!AZ698:AZ707,$B$4,'Budgeting Worksheet'!BB698:BB707)</f>
        <v>0</v>
      </c>
      <c r="AW162" s="409"/>
      <c r="AX162" s="71">
        <f t="shared" ref="AX162:AX176" si="13">SUM(D162:AV162)</f>
        <v>0</v>
      </c>
      <c r="AY162" s="409"/>
      <c r="AZ162" s="78">
        <f ca="1">SUMIF('Budgeting Worksheet'!H698:H707,$B$4,'Budgeting Worksheet'!BJ708)</f>
        <v>0</v>
      </c>
      <c r="BA162" s="409"/>
      <c r="BB162" s="86">
        <v>1507.87</v>
      </c>
      <c r="BC162" s="5"/>
      <c r="BD162" s="409"/>
      <c r="BE162" s="409"/>
      <c r="BF162" s="409"/>
      <c r="BG162" s="409"/>
    </row>
    <row r="163" spans="1:59" x14ac:dyDescent="0.2">
      <c r="A163" s="2">
        <v>60020</v>
      </c>
      <c r="B163" s="409"/>
      <c r="C163" s="196" t="s">
        <v>365</v>
      </c>
      <c r="D163" s="271">
        <f>SUMIF('Budgeting Worksheet'!H710:H726,$B$4,'Budgeting Worksheet'!J710:J726)</f>
        <v>0</v>
      </c>
      <c r="E163" s="409"/>
      <c r="F163" s="409"/>
      <c r="G163" s="409"/>
      <c r="H163" s="271">
        <f>SUMIF('Budgeting Worksheet'!L710:L726,$B$4,'Budgeting Worksheet'!N710:N726)</f>
        <v>0</v>
      </c>
      <c r="I163" s="409"/>
      <c r="J163" s="409"/>
      <c r="K163" s="409"/>
      <c r="L163" s="271">
        <f>SUMIF('Budgeting Worksheet'!P710:P726,$B$4,'Budgeting Worksheet'!R710:R726)</f>
        <v>0</v>
      </c>
      <c r="M163" s="409"/>
      <c r="N163" s="409"/>
      <c r="O163" s="409"/>
      <c r="P163" s="271">
        <f>SUMIF('Budgeting Worksheet'!T710:T726,$B$4,'Budgeting Worksheet'!V710:V726)</f>
        <v>0</v>
      </c>
      <c r="Q163" s="409"/>
      <c r="R163" s="409"/>
      <c r="S163" s="409"/>
      <c r="T163" s="271">
        <f>SUMIF('Budgeting Worksheet'!X710:X726,$B$4,'Budgeting Worksheet'!Z710:Z726)</f>
        <v>0</v>
      </c>
      <c r="U163" s="409"/>
      <c r="V163" s="409"/>
      <c r="W163" s="409"/>
      <c r="X163" s="271">
        <f>SUMIF('Budgeting Worksheet'!AB710:AB726,$B$4,'Budgeting Worksheet'!AD710:AD726)</f>
        <v>0</v>
      </c>
      <c r="Y163" s="409"/>
      <c r="Z163" s="409"/>
      <c r="AA163" s="409"/>
      <c r="AB163" s="271">
        <f>SUMIF('Budgeting Worksheet'!AF710:AF726,$B$4,'Budgeting Worksheet'!AH710:AH726)</f>
        <v>0</v>
      </c>
      <c r="AC163" s="409"/>
      <c r="AD163" s="409"/>
      <c r="AE163" s="409"/>
      <c r="AF163" s="271">
        <f>SUMIF('Budgeting Worksheet'!AJ710:AJ726,$B$4,'Budgeting Worksheet'!AL710:AL726)</f>
        <v>0</v>
      </c>
      <c r="AG163" s="409"/>
      <c r="AH163" s="409"/>
      <c r="AI163" s="409"/>
      <c r="AJ163" s="271">
        <f>SUMIF('Budgeting Worksheet'!AN710:AN726,$B$4,'Budgeting Worksheet'!AP710:AP726)</f>
        <v>0</v>
      </c>
      <c r="AK163" s="409"/>
      <c r="AL163" s="409"/>
      <c r="AM163" s="409"/>
      <c r="AN163" s="271">
        <f>SUMIF('Budgeting Worksheet'!AR710:AR726,$B$4,'Budgeting Worksheet'!AT710:AT726)</f>
        <v>0</v>
      </c>
      <c r="AO163" s="409"/>
      <c r="AP163" s="409"/>
      <c r="AQ163" s="409"/>
      <c r="AR163" s="271">
        <f>SUMIF('Budgeting Worksheet'!AV710:AV726,$B$4,'Budgeting Worksheet'!AX710:AX726)</f>
        <v>0</v>
      </c>
      <c r="AS163" s="409"/>
      <c r="AT163" s="409"/>
      <c r="AU163" s="409"/>
      <c r="AV163" s="271">
        <f>SUMIF('Budgeting Worksheet'!AZ710:AZ726,$B$4,'Budgeting Worksheet'!BB710:BB726)</f>
        <v>0</v>
      </c>
      <c r="AW163" s="409"/>
      <c r="AX163" s="71">
        <f t="shared" si="13"/>
        <v>0</v>
      </c>
      <c r="AY163" s="409"/>
      <c r="AZ163" s="78">
        <f ca="1">SUMIF('Budgeting Worksheet'!H710:H726,$B$4,'Budgeting Worksheet'!BJ727)</f>
        <v>0</v>
      </c>
      <c r="BA163" s="409"/>
      <c r="BB163" s="86">
        <v>20383.5</v>
      </c>
      <c r="BC163" s="5"/>
      <c r="BD163" s="409"/>
      <c r="BE163" s="409"/>
      <c r="BF163" s="409"/>
      <c r="BG163" s="409"/>
    </row>
    <row r="164" spans="1:59" x14ac:dyDescent="0.2">
      <c r="A164" s="2">
        <v>60025</v>
      </c>
      <c r="B164" s="409"/>
      <c r="C164" s="196" t="s">
        <v>366</v>
      </c>
      <c r="D164" s="271">
        <f>SUMIF('Budgeting Worksheet'!H729:H733,$B$4,'Budgeting Worksheet'!J729:J733)</f>
        <v>0</v>
      </c>
      <c r="E164" s="409"/>
      <c r="F164" s="409"/>
      <c r="G164" s="409"/>
      <c r="H164" s="271">
        <f>SUMIF('Budgeting Worksheet'!L729:L733,$B$4,'Budgeting Worksheet'!N729:N733)</f>
        <v>0</v>
      </c>
      <c r="I164" s="409"/>
      <c r="J164" s="409"/>
      <c r="K164" s="409"/>
      <c r="L164" s="271">
        <f>SUMIF('Budgeting Worksheet'!P729:P733,$B$4,'Budgeting Worksheet'!R729:R733)</f>
        <v>0</v>
      </c>
      <c r="M164" s="409"/>
      <c r="N164" s="409"/>
      <c r="O164" s="409"/>
      <c r="P164" s="271">
        <f>SUMIF('Budgeting Worksheet'!T729:T733,$B$4,'Budgeting Worksheet'!V729:V733)</f>
        <v>0</v>
      </c>
      <c r="Q164" s="409"/>
      <c r="R164" s="409"/>
      <c r="S164" s="409"/>
      <c r="T164" s="271">
        <f>SUMIF('Budgeting Worksheet'!X729:X733,$B$4,'Budgeting Worksheet'!Z729:Z733)</f>
        <v>0</v>
      </c>
      <c r="U164" s="409"/>
      <c r="V164" s="409"/>
      <c r="W164" s="409"/>
      <c r="X164" s="271">
        <f>SUMIF('Budgeting Worksheet'!AB729:AB733,$B$4,'Budgeting Worksheet'!AD729:AD733)</f>
        <v>0</v>
      </c>
      <c r="Y164" s="409"/>
      <c r="Z164" s="409"/>
      <c r="AA164" s="409"/>
      <c r="AB164" s="271">
        <f>SUMIF('Budgeting Worksheet'!AF729:AF733,$B$4,'Budgeting Worksheet'!AH729:AH733)</f>
        <v>0</v>
      </c>
      <c r="AC164" s="409"/>
      <c r="AD164" s="409"/>
      <c r="AE164" s="409"/>
      <c r="AF164" s="271">
        <f>SUMIF('Budgeting Worksheet'!AJ729:AJ733,$B$4,'Budgeting Worksheet'!AL729:AL733)</f>
        <v>0</v>
      </c>
      <c r="AG164" s="409"/>
      <c r="AH164" s="409"/>
      <c r="AI164" s="409"/>
      <c r="AJ164" s="271">
        <f>SUMIF('Budgeting Worksheet'!AN729:AN733,$B$4,'Budgeting Worksheet'!AP729:AP733)</f>
        <v>0</v>
      </c>
      <c r="AK164" s="409"/>
      <c r="AL164" s="409"/>
      <c r="AM164" s="409"/>
      <c r="AN164" s="271">
        <f>SUMIF('Budgeting Worksheet'!AR729:AR733,$B$4,'Budgeting Worksheet'!AT729:AT733)</f>
        <v>0</v>
      </c>
      <c r="AO164" s="409"/>
      <c r="AP164" s="409"/>
      <c r="AQ164" s="409"/>
      <c r="AR164" s="271">
        <f>SUMIF('Budgeting Worksheet'!AV729:AV733,$B$4,'Budgeting Worksheet'!AX729:AX733)</f>
        <v>0</v>
      </c>
      <c r="AS164" s="409"/>
      <c r="AT164" s="409"/>
      <c r="AU164" s="409"/>
      <c r="AV164" s="271">
        <f>SUMIF('Budgeting Worksheet'!AZ729:AZ733,$B$4,'Budgeting Worksheet'!BB729:BB733)</f>
        <v>0</v>
      </c>
      <c r="AW164" s="409"/>
      <c r="AX164" s="71">
        <f t="shared" si="13"/>
        <v>0</v>
      </c>
      <c r="AY164" s="409"/>
      <c r="AZ164" s="78">
        <f ca="1">SUMIF('Budgeting Worksheet'!H729:H733,$B$4,'Budgeting Worksheet'!BJ734)</f>
        <v>0</v>
      </c>
      <c r="BA164" s="409"/>
      <c r="BB164" s="86">
        <v>5079.72</v>
      </c>
      <c r="BC164" s="5"/>
    </row>
    <row r="165" spans="1:59" x14ac:dyDescent="0.2">
      <c r="A165" s="2">
        <v>60030</v>
      </c>
      <c r="B165" s="395"/>
      <c r="C165" s="196" t="s">
        <v>367</v>
      </c>
      <c r="D165" s="271">
        <f>SUMIF('Budgeting Worksheet'!H736:H743,$B$4,'Budgeting Worksheet'!J736:J743)</f>
        <v>0</v>
      </c>
      <c r="E165" s="409"/>
      <c r="F165" s="409"/>
      <c r="G165" s="409"/>
      <c r="H165" s="271">
        <f>SUMIF('Budgeting Worksheet'!L736:L743,$B$4,'Budgeting Worksheet'!N736:N743)</f>
        <v>0</v>
      </c>
      <c r="I165" s="409"/>
      <c r="J165" s="409"/>
      <c r="K165" s="409"/>
      <c r="L165" s="271">
        <f>SUMIF('Budgeting Worksheet'!P736:P743,$B$4,'Budgeting Worksheet'!R736:R743)</f>
        <v>0</v>
      </c>
      <c r="M165" s="409"/>
      <c r="N165" s="409"/>
      <c r="O165" s="409"/>
      <c r="P165" s="271">
        <f>SUMIF('Budgeting Worksheet'!T736:T743,$B$4,'Budgeting Worksheet'!V736:V743)</f>
        <v>0</v>
      </c>
      <c r="Q165" s="409"/>
      <c r="R165" s="409"/>
      <c r="S165" s="409"/>
      <c r="T165" s="271">
        <f>SUMIF('Budgeting Worksheet'!X736:X743,$B$4,'Budgeting Worksheet'!Z736:Z743)</f>
        <v>0</v>
      </c>
      <c r="U165" s="409"/>
      <c r="V165" s="409"/>
      <c r="W165" s="409"/>
      <c r="X165" s="271">
        <f>SUMIF('Budgeting Worksheet'!AB736:AB743,$B$4,'Budgeting Worksheet'!AD736:AD743)</f>
        <v>0</v>
      </c>
      <c r="Y165" s="409"/>
      <c r="Z165" s="409"/>
      <c r="AA165" s="409"/>
      <c r="AB165" s="271">
        <f>SUMIF('Budgeting Worksheet'!AF736:AF743,$B$4,'Budgeting Worksheet'!AH736:AH743)</f>
        <v>0</v>
      </c>
      <c r="AC165" s="409"/>
      <c r="AD165" s="409"/>
      <c r="AE165" s="409"/>
      <c r="AF165" s="271">
        <f>SUMIF('Budgeting Worksheet'!AJ736:AJ743,$B$4,'Budgeting Worksheet'!AL736:AL743)</f>
        <v>0</v>
      </c>
      <c r="AG165" s="409"/>
      <c r="AH165" s="409"/>
      <c r="AI165" s="409"/>
      <c r="AJ165" s="271">
        <f>SUMIF('Budgeting Worksheet'!AN736:AN743,$B$4,'Budgeting Worksheet'!AP736:AP743)</f>
        <v>0</v>
      </c>
      <c r="AK165" s="409"/>
      <c r="AL165" s="409"/>
      <c r="AM165" s="409"/>
      <c r="AN165" s="271">
        <f>SUMIF('Budgeting Worksheet'!AR736:AR743,$B$4,'Budgeting Worksheet'!AT736:AT743)</f>
        <v>0</v>
      </c>
      <c r="AO165" s="409"/>
      <c r="AP165" s="409"/>
      <c r="AQ165" s="409"/>
      <c r="AR165" s="271">
        <f>SUMIF('Budgeting Worksheet'!AV736:AV743,$B$4,'Budgeting Worksheet'!AX736:AX743)</f>
        <v>0</v>
      </c>
      <c r="AS165" s="409"/>
      <c r="AT165" s="409"/>
      <c r="AU165" s="409"/>
      <c r="AV165" s="271">
        <f>SUMIF('Budgeting Worksheet'!AZ736:AZ743,$B$4,'Budgeting Worksheet'!BB736:BB743)</f>
        <v>0</v>
      </c>
      <c r="AW165" s="409"/>
      <c r="AX165" s="71">
        <f t="shared" si="13"/>
        <v>0</v>
      </c>
      <c r="AY165" s="409"/>
      <c r="AZ165" s="78">
        <f ca="1">SUMIF('Budgeting Worksheet'!H736:H744,$B$4,'Budgeting Worksheet'!BJ745)</f>
        <v>0</v>
      </c>
      <c r="BA165" s="409"/>
      <c r="BB165" s="86">
        <v>0</v>
      </c>
      <c r="BC165" s="5"/>
    </row>
    <row r="166" spans="1:59" x14ac:dyDescent="0.2">
      <c r="A166" s="2">
        <v>60040</v>
      </c>
      <c r="B166" s="409"/>
      <c r="C166" s="196" t="s">
        <v>368</v>
      </c>
      <c r="D166" s="271">
        <f>SUMIF('Budgeting Worksheet'!H747:H750,$B$4,'Budgeting Worksheet'!J747:J750)</f>
        <v>0</v>
      </c>
      <c r="E166" s="409"/>
      <c r="F166" s="409"/>
      <c r="G166" s="409"/>
      <c r="H166" s="271">
        <f>SUMIF('Budgeting Worksheet'!L747:L750,$B$4,'Budgeting Worksheet'!N747:N750)</f>
        <v>0</v>
      </c>
      <c r="I166" s="409"/>
      <c r="J166" s="409"/>
      <c r="K166" s="409"/>
      <c r="L166" s="271">
        <f>SUMIF('Budgeting Worksheet'!P747:P750,$B$4,'Budgeting Worksheet'!R747:R750)</f>
        <v>0</v>
      </c>
      <c r="M166" s="409"/>
      <c r="N166" s="409"/>
      <c r="O166" s="409"/>
      <c r="P166" s="271">
        <f>SUMIF('Budgeting Worksheet'!T747:T750,$B$4,'Budgeting Worksheet'!V747:V750)</f>
        <v>0</v>
      </c>
      <c r="Q166" s="409"/>
      <c r="R166" s="409"/>
      <c r="S166" s="409"/>
      <c r="T166" s="271">
        <f>SUMIF('Budgeting Worksheet'!X747:X750,$B$4,'Budgeting Worksheet'!Z747:Z750)</f>
        <v>0</v>
      </c>
      <c r="U166" s="409"/>
      <c r="V166" s="409"/>
      <c r="W166" s="409"/>
      <c r="X166" s="271">
        <f>SUMIF('Budgeting Worksheet'!AB747:AB750,$B$4,'Budgeting Worksheet'!AD747:AD750)</f>
        <v>0</v>
      </c>
      <c r="Y166" s="409"/>
      <c r="Z166" s="409"/>
      <c r="AA166" s="409"/>
      <c r="AB166" s="271">
        <f>SUMIF('Budgeting Worksheet'!AF747:AF750,$B$4,'Budgeting Worksheet'!AH747:AH750)</f>
        <v>0</v>
      </c>
      <c r="AC166" s="409"/>
      <c r="AD166" s="409"/>
      <c r="AE166" s="409"/>
      <c r="AF166" s="271">
        <f>SUMIF('Budgeting Worksheet'!AJ747:AJ750,$B$4,'Budgeting Worksheet'!AL747:AL750)</f>
        <v>0</v>
      </c>
      <c r="AG166" s="409"/>
      <c r="AH166" s="409"/>
      <c r="AI166" s="409"/>
      <c r="AJ166" s="271">
        <f>SUMIF('Budgeting Worksheet'!AN747:AN750,$B$4,'Budgeting Worksheet'!AP747:AP750)</f>
        <v>0</v>
      </c>
      <c r="AK166" s="409"/>
      <c r="AL166" s="409"/>
      <c r="AM166" s="409"/>
      <c r="AN166" s="271">
        <f>SUMIF('Budgeting Worksheet'!AR747:AR750,$B$4,'Budgeting Worksheet'!AT747:AT750)</f>
        <v>0</v>
      </c>
      <c r="AO166" s="409"/>
      <c r="AP166" s="409"/>
      <c r="AQ166" s="409"/>
      <c r="AR166" s="271">
        <f>SUMIF('Budgeting Worksheet'!AV747:AV750,$B$4,'Budgeting Worksheet'!AX747:AX750)</f>
        <v>0</v>
      </c>
      <c r="AS166" s="409"/>
      <c r="AT166" s="409"/>
      <c r="AU166" s="409"/>
      <c r="AV166" s="271">
        <f>SUMIF('Budgeting Worksheet'!AZ747:AZ750,$B$4,'Budgeting Worksheet'!BB747:BB750)</f>
        <v>0</v>
      </c>
      <c r="AW166" s="409"/>
      <c r="AX166" s="71">
        <f t="shared" si="13"/>
        <v>0</v>
      </c>
      <c r="AY166" s="409"/>
      <c r="AZ166" s="78">
        <f ca="1">SUMIF('Budgeting Worksheet'!H747:H750,$B$4,'Budgeting Worksheet'!BJ751)</f>
        <v>0</v>
      </c>
      <c r="BA166" s="409"/>
      <c r="BB166" s="86">
        <v>10736.13</v>
      </c>
      <c r="BC166" s="5"/>
    </row>
    <row r="167" spans="1:59" x14ac:dyDescent="0.2">
      <c r="A167" s="2">
        <v>60050</v>
      </c>
      <c r="B167" s="395"/>
      <c r="C167" s="196" t="s">
        <v>369</v>
      </c>
      <c r="D167" s="271">
        <f>SUMIF('Budgeting Worksheet'!H753:H756,$B$4,'Budgeting Worksheet'!J753:J756)</f>
        <v>0</v>
      </c>
      <c r="E167" s="409"/>
      <c r="F167" s="409"/>
      <c r="G167" s="409"/>
      <c r="H167" s="271">
        <f>SUMIF('Budgeting Worksheet'!L753:L756,$B$4,'Budgeting Worksheet'!N753:N756)</f>
        <v>0</v>
      </c>
      <c r="I167" s="409"/>
      <c r="J167" s="409"/>
      <c r="K167" s="409"/>
      <c r="L167" s="271">
        <f>SUMIF('Budgeting Worksheet'!P753:P756,$B$4,'Budgeting Worksheet'!R753:R756)</f>
        <v>0</v>
      </c>
      <c r="M167" s="409"/>
      <c r="N167" s="409"/>
      <c r="O167" s="409"/>
      <c r="P167" s="271">
        <f>SUMIF('Budgeting Worksheet'!T753:T756,$B$4,'Budgeting Worksheet'!V753:V756)</f>
        <v>0</v>
      </c>
      <c r="Q167" s="409"/>
      <c r="R167" s="409"/>
      <c r="S167" s="409"/>
      <c r="T167" s="271">
        <f>SUMIF('Budgeting Worksheet'!X753:X756,$B$4,'Budgeting Worksheet'!Z753:Z756)</f>
        <v>0</v>
      </c>
      <c r="U167" s="409"/>
      <c r="V167" s="409"/>
      <c r="W167" s="409"/>
      <c r="X167" s="271">
        <f>SUMIF('Budgeting Worksheet'!AB753:AB756,$B$4,'Budgeting Worksheet'!AD753:AD756)</f>
        <v>0</v>
      </c>
      <c r="Y167" s="409"/>
      <c r="Z167" s="409"/>
      <c r="AA167" s="409"/>
      <c r="AB167" s="271">
        <f>SUMIF('Budgeting Worksheet'!AF753:AF756,$B$4,'Budgeting Worksheet'!AH753:AH756)</f>
        <v>0</v>
      </c>
      <c r="AC167" s="409"/>
      <c r="AD167" s="409"/>
      <c r="AE167" s="409"/>
      <c r="AF167" s="271">
        <f>SUMIF('Budgeting Worksheet'!AJ753:AJ756,$B$4,'Budgeting Worksheet'!AL753:AL756)</f>
        <v>0</v>
      </c>
      <c r="AG167" s="409"/>
      <c r="AH167" s="409"/>
      <c r="AI167" s="409"/>
      <c r="AJ167" s="271">
        <f>SUMIF('Budgeting Worksheet'!AN753:AN756,$B$4,'Budgeting Worksheet'!AP753:AP756)</f>
        <v>0</v>
      </c>
      <c r="AK167" s="409"/>
      <c r="AL167" s="409"/>
      <c r="AM167" s="409"/>
      <c r="AN167" s="271">
        <f>SUMIF('Budgeting Worksheet'!AR753:AR756,$B$4,'Budgeting Worksheet'!AT753:AT756)</f>
        <v>0</v>
      </c>
      <c r="AO167" s="409"/>
      <c r="AP167" s="409"/>
      <c r="AQ167" s="409"/>
      <c r="AR167" s="271">
        <f>SUMIF('Budgeting Worksheet'!AV753:AV756,$B$4,'Budgeting Worksheet'!AX753:AX756)</f>
        <v>0</v>
      </c>
      <c r="AS167" s="409"/>
      <c r="AT167" s="409"/>
      <c r="AU167" s="409"/>
      <c r="AV167" s="271">
        <f>SUMIF('Budgeting Worksheet'!AZ753:AZ756,$B$4,'Budgeting Worksheet'!BB753:BB756)</f>
        <v>0</v>
      </c>
      <c r="AW167" s="409"/>
      <c r="AX167" s="71">
        <f t="shared" si="13"/>
        <v>0</v>
      </c>
      <c r="AY167" s="409"/>
      <c r="AZ167" s="78">
        <f ca="1">SUMIF('Budgeting Worksheet'!H753:H756,$B$4,'Budgeting Worksheet'!BJ757)</f>
        <v>0</v>
      </c>
      <c r="BA167" s="409"/>
      <c r="BB167" s="86">
        <v>0</v>
      </c>
      <c r="BC167" s="5"/>
    </row>
    <row r="168" spans="1:59" x14ac:dyDescent="0.2">
      <c r="A168" s="2">
        <v>60055</v>
      </c>
      <c r="B168" s="395"/>
      <c r="C168" s="196" t="s">
        <v>370</v>
      </c>
      <c r="D168" s="271">
        <f>SUMIF('Budgeting Worksheet'!H759:H763,$B$4,'Budgeting Worksheet'!J759:J763)</f>
        <v>0</v>
      </c>
      <c r="E168" s="409"/>
      <c r="F168" s="409"/>
      <c r="G168" s="409"/>
      <c r="H168" s="271">
        <f>SUMIF('Budgeting Worksheet'!L759:L763,$B$4,'Budgeting Worksheet'!N759:N763)</f>
        <v>0</v>
      </c>
      <c r="I168" s="409"/>
      <c r="J168" s="409"/>
      <c r="K168" s="409"/>
      <c r="L168" s="271">
        <f>SUMIF('Budgeting Worksheet'!P759:P763,$B$4,'Budgeting Worksheet'!R759:R763)</f>
        <v>0</v>
      </c>
      <c r="M168" s="409"/>
      <c r="N168" s="409"/>
      <c r="O168" s="409"/>
      <c r="P168" s="271">
        <f>SUMIF('Budgeting Worksheet'!T759:T763,$B$4,'Budgeting Worksheet'!V759:V763)</f>
        <v>0</v>
      </c>
      <c r="Q168" s="409"/>
      <c r="R168" s="409"/>
      <c r="S168" s="409"/>
      <c r="T168" s="271">
        <f>SUMIF('Budgeting Worksheet'!X759:X763,$B$4,'Budgeting Worksheet'!Z759:Z763)</f>
        <v>0</v>
      </c>
      <c r="U168" s="409"/>
      <c r="V168" s="409"/>
      <c r="W168" s="409"/>
      <c r="X168" s="271">
        <f>SUMIF('Budgeting Worksheet'!AB759:AB763,$B$4,'Budgeting Worksheet'!AD759:AD763)</f>
        <v>0</v>
      </c>
      <c r="Y168" s="409"/>
      <c r="Z168" s="409"/>
      <c r="AA168" s="409"/>
      <c r="AB168" s="271">
        <f>SUMIF('Budgeting Worksheet'!AF759:AF763,$B$4,'Budgeting Worksheet'!AH759:AH763)</f>
        <v>0</v>
      </c>
      <c r="AC168" s="409"/>
      <c r="AD168" s="409"/>
      <c r="AE168" s="409"/>
      <c r="AF168" s="271">
        <f>SUMIF('Budgeting Worksheet'!AJ759:AJ763,$B$4,'Budgeting Worksheet'!AL759:AL763)</f>
        <v>0</v>
      </c>
      <c r="AG168" s="409"/>
      <c r="AH168" s="409"/>
      <c r="AI168" s="409"/>
      <c r="AJ168" s="271">
        <f>SUMIF('Budgeting Worksheet'!AN759:AN763,$B$4,'Budgeting Worksheet'!AP759:AP763)</f>
        <v>0</v>
      </c>
      <c r="AK168" s="409"/>
      <c r="AL168" s="409"/>
      <c r="AM168" s="409"/>
      <c r="AN168" s="271">
        <f>SUMIF('Budgeting Worksheet'!AR759:AR763,$B$4,'Budgeting Worksheet'!AT759:AT763)</f>
        <v>0</v>
      </c>
      <c r="AO168" s="409"/>
      <c r="AP168" s="409"/>
      <c r="AQ168" s="409"/>
      <c r="AR168" s="271">
        <f>SUMIF('Budgeting Worksheet'!AV759:AV763,$B$4,'Budgeting Worksheet'!AX759:AX763)</f>
        <v>0</v>
      </c>
      <c r="AS168" s="409"/>
      <c r="AT168" s="409"/>
      <c r="AU168" s="409"/>
      <c r="AV168" s="271">
        <f>SUMIF('Budgeting Worksheet'!AZ759:AZ763,$B$4,'Budgeting Worksheet'!BB759:BB763)</f>
        <v>0</v>
      </c>
      <c r="AW168" s="409"/>
      <c r="AX168" s="71">
        <f t="shared" si="13"/>
        <v>0</v>
      </c>
      <c r="AY168" s="409"/>
      <c r="AZ168" s="78">
        <f ca="1">SUMIF('Budgeting Worksheet'!H759:H763,$B$4,'Budgeting Worksheet'!BJ764)</f>
        <v>0</v>
      </c>
      <c r="BA168" s="409"/>
      <c r="BB168" s="86">
        <v>2152.02</v>
      </c>
      <c r="BC168" s="5"/>
    </row>
    <row r="169" spans="1:59" x14ac:dyDescent="0.2">
      <c r="A169" s="2">
        <v>60060</v>
      </c>
      <c r="B169" s="395"/>
      <c r="C169" s="196" t="s">
        <v>371</v>
      </c>
      <c r="D169" s="271">
        <f>SUMIF('Budgeting Worksheet'!H766:H771,$B$4,'Budgeting Worksheet'!J766:J771)</f>
        <v>0</v>
      </c>
      <c r="E169" s="409"/>
      <c r="F169" s="409"/>
      <c r="G169" s="409"/>
      <c r="H169" s="271">
        <f>SUMIF('Budgeting Worksheet'!L766:L771,$B$4,'Budgeting Worksheet'!N766:N771)</f>
        <v>0</v>
      </c>
      <c r="I169" s="409"/>
      <c r="J169" s="409"/>
      <c r="K169" s="409"/>
      <c r="L169" s="271">
        <f>SUMIF('Budgeting Worksheet'!P766:P771,$B$4,'Budgeting Worksheet'!R766:R771)</f>
        <v>0</v>
      </c>
      <c r="M169" s="409"/>
      <c r="N169" s="409"/>
      <c r="O169" s="409"/>
      <c r="P169" s="271">
        <f>SUMIF('Budgeting Worksheet'!T766:T771,$B$4,'Budgeting Worksheet'!V766:V771)</f>
        <v>0</v>
      </c>
      <c r="Q169" s="409"/>
      <c r="R169" s="409"/>
      <c r="S169" s="409"/>
      <c r="T169" s="271">
        <f>SUMIF('Budgeting Worksheet'!X766:X771,$B$4,'Budgeting Worksheet'!Z766:Z771)</f>
        <v>0</v>
      </c>
      <c r="U169" s="409"/>
      <c r="V169" s="409"/>
      <c r="W169" s="409"/>
      <c r="X169" s="271">
        <f>SUMIF('Budgeting Worksheet'!AB766:AB771,$B$4,'Budgeting Worksheet'!AD766:AD771)</f>
        <v>0</v>
      </c>
      <c r="Y169" s="409"/>
      <c r="Z169" s="409"/>
      <c r="AA169" s="409"/>
      <c r="AB169" s="271">
        <f>SUMIF('Budgeting Worksheet'!AF766:AF771,$B$4,'Budgeting Worksheet'!AH766:AH771)</f>
        <v>0</v>
      </c>
      <c r="AC169" s="409"/>
      <c r="AD169" s="409"/>
      <c r="AE169" s="409"/>
      <c r="AF169" s="271">
        <f>SUMIF('Budgeting Worksheet'!AJ766:AJ771,$B$4,'Budgeting Worksheet'!AL766:AL771)</f>
        <v>0</v>
      </c>
      <c r="AG169" s="409"/>
      <c r="AH169" s="409"/>
      <c r="AI169" s="409"/>
      <c r="AJ169" s="271">
        <f>SUMIF('Budgeting Worksheet'!AN766:AN771,$B$4,'Budgeting Worksheet'!AP766:AP771)</f>
        <v>0</v>
      </c>
      <c r="AK169" s="409"/>
      <c r="AL169" s="409"/>
      <c r="AM169" s="409"/>
      <c r="AN169" s="271">
        <f>SUMIF('Budgeting Worksheet'!AR766:AR771,$B$4,'Budgeting Worksheet'!AT766:AT771)</f>
        <v>0</v>
      </c>
      <c r="AO169" s="409"/>
      <c r="AP169" s="409"/>
      <c r="AQ169" s="409"/>
      <c r="AR169" s="271">
        <f>SUMIF('Budgeting Worksheet'!AV766:AV771,$B$4,'Budgeting Worksheet'!AX766:AX771)</f>
        <v>0</v>
      </c>
      <c r="AS169" s="409"/>
      <c r="AT169" s="409"/>
      <c r="AU169" s="409"/>
      <c r="AV169" s="271">
        <f>SUMIF('Budgeting Worksheet'!AZ766:AZ771,$B$4,'Budgeting Worksheet'!BB766:BB771)</f>
        <v>0</v>
      </c>
      <c r="AW169" s="409"/>
      <c r="AX169" s="71">
        <f t="shared" si="13"/>
        <v>0</v>
      </c>
      <c r="AY169" s="409"/>
      <c r="AZ169" s="78">
        <f ca="1">SUMIF('Budgeting Worksheet'!H766:H771,$B$4,'Budgeting Worksheet'!BJ772)</f>
        <v>0</v>
      </c>
      <c r="BA169" s="409"/>
      <c r="BB169" s="86">
        <v>1931.01</v>
      </c>
      <c r="BC169" s="5"/>
    </row>
    <row r="170" spans="1:59" x14ac:dyDescent="0.2">
      <c r="A170" s="2">
        <v>60065</v>
      </c>
      <c r="B170" s="395"/>
      <c r="C170" s="196" t="s">
        <v>372</v>
      </c>
      <c r="D170" s="271">
        <f>SUMIF('Budgeting Worksheet'!H774:H781,$B$4,'Budgeting Worksheet'!J774:J781)</f>
        <v>0</v>
      </c>
      <c r="E170" s="409"/>
      <c r="F170" s="409"/>
      <c r="G170" s="409"/>
      <c r="H170" s="271">
        <f>SUMIF('Budgeting Worksheet'!L774:L781,$B$4,'Budgeting Worksheet'!N774:N781)</f>
        <v>0</v>
      </c>
      <c r="I170" s="409"/>
      <c r="J170" s="409"/>
      <c r="K170" s="409"/>
      <c r="L170" s="271">
        <f>SUMIF('Budgeting Worksheet'!P774:P781,$B$4,'Budgeting Worksheet'!R774:R781)</f>
        <v>0</v>
      </c>
      <c r="M170" s="409"/>
      <c r="N170" s="409"/>
      <c r="O170" s="409"/>
      <c r="P170" s="271">
        <f>SUMIF('Budgeting Worksheet'!T774:T781,$B$4,'Budgeting Worksheet'!V774:V781)</f>
        <v>0</v>
      </c>
      <c r="Q170" s="409"/>
      <c r="R170" s="409"/>
      <c r="S170" s="409"/>
      <c r="T170" s="271">
        <f>SUMIF('Budgeting Worksheet'!X774:X781,$B$4,'Budgeting Worksheet'!Z774:Z781)</f>
        <v>0</v>
      </c>
      <c r="U170" s="409"/>
      <c r="V170" s="409"/>
      <c r="W170" s="409"/>
      <c r="X170" s="271">
        <f>SUMIF('Budgeting Worksheet'!AB774:AB781,$B$4,'Budgeting Worksheet'!AD774:AD781)</f>
        <v>0</v>
      </c>
      <c r="Y170" s="409"/>
      <c r="Z170" s="409"/>
      <c r="AA170" s="409"/>
      <c r="AB170" s="271">
        <f>SUMIF('Budgeting Worksheet'!AF774:AF781,$B$4,'Budgeting Worksheet'!AH774:AH781)</f>
        <v>0</v>
      </c>
      <c r="AC170" s="409"/>
      <c r="AD170" s="409"/>
      <c r="AE170" s="409"/>
      <c r="AF170" s="271">
        <f>SUMIF('Budgeting Worksheet'!AJ774:AJ781,$B$4,'Budgeting Worksheet'!AL774:AL781)</f>
        <v>0</v>
      </c>
      <c r="AG170" s="409"/>
      <c r="AH170" s="409"/>
      <c r="AI170" s="409"/>
      <c r="AJ170" s="271">
        <f>SUMIF('Budgeting Worksheet'!AN774:AN781,$B$4,'Budgeting Worksheet'!AP774:AP781)</f>
        <v>0</v>
      </c>
      <c r="AK170" s="409"/>
      <c r="AL170" s="409"/>
      <c r="AM170" s="409"/>
      <c r="AN170" s="271">
        <f>SUMIF('Budgeting Worksheet'!AR774:AR781,$B$4,'Budgeting Worksheet'!AT774:AT781)</f>
        <v>0</v>
      </c>
      <c r="AO170" s="409"/>
      <c r="AP170" s="409"/>
      <c r="AQ170" s="409"/>
      <c r="AR170" s="271">
        <f>SUMIF('Budgeting Worksheet'!AV774:AV781,$B$4,'Budgeting Worksheet'!AX774:AX781)</f>
        <v>0</v>
      </c>
      <c r="AS170" s="409"/>
      <c r="AT170" s="409"/>
      <c r="AU170" s="409"/>
      <c r="AV170" s="271">
        <f>SUMIF('Budgeting Worksheet'!AZ774:AZ781,$B$4,'Budgeting Worksheet'!BB774:BB781)</f>
        <v>0</v>
      </c>
      <c r="AW170" s="409"/>
      <c r="AX170" s="71">
        <f t="shared" si="13"/>
        <v>0</v>
      </c>
      <c r="AY170" s="409"/>
      <c r="AZ170" s="78">
        <f ca="1">SUMIF('Budgeting Worksheet'!H774:H781,$B$4,'Budgeting Worksheet'!BJ782)</f>
        <v>0</v>
      </c>
      <c r="BA170" s="409"/>
      <c r="BB170" s="86">
        <v>934.48</v>
      </c>
      <c r="BC170" s="5"/>
    </row>
    <row r="171" spans="1:59" x14ac:dyDescent="0.2">
      <c r="A171" s="2">
        <v>60075</v>
      </c>
      <c r="B171" s="395"/>
      <c r="C171" s="196" t="s">
        <v>373</v>
      </c>
      <c r="D171" s="271">
        <f>SUMIF('Budgeting Worksheet'!H784:H788,$B$4,'Budgeting Worksheet'!J784:J788)</f>
        <v>0</v>
      </c>
      <c r="E171" s="409"/>
      <c r="F171" s="409"/>
      <c r="G171" s="409"/>
      <c r="H171" s="271">
        <f>SUMIF('Budgeting Worksheet'!L784:L788,$B$4,'Budgeting Worksheet'!N784:N788)</f>
        <v>0</v>
      </c>
      <c r="I171" s="409"/>
      <c r="J171" s="409"/>
      <c r="K171" s="409"/>
      <c r="L171" s="271">
        <f>SUMIF('Budgeting Worksheet'!P784:P788,$B$4,'Budgeting Worksheet'!R784:R788)</f>
        <v>0</v>
      </c>
      <c r="M171" s="409"/>
      <c r="N171" s="409"/>
      <c r="O171" s="409"/>
      <c r="P171" s="271">
        <f>SUMIF('Budgeting Worksheet'!T784:T788,$B$4,'Budgeting Worksheet'!V784:V788)</f>
        <v>0</v>
      </c>
      <c r="Q171" s="409"/>
      <c r="R171" s="409"/>
      <c r="S171" s="409"/>
      <c r="T171" s="271">
        <f>SUMIF('Budgeting Worksheet'!X784:X788,$B$4,'Budgeting Worksheet'!Z784:Z788)</f>
        <v>0</v>
      </c>
      <c r="U171" s="409"/>
      <c r="V171" s="409"/>
      <c r="W171" s="409"/>
      <c r="X171" s="271">
        <f>SUMIF('Budgeting Worksheet'!AB784:AB788,$B$4,'Budgeting Worksheet'!AD784:AD788)</f>
        <v>0</v>
      </c>
      <c r="Y171" s="409"/>
      <c r="Z171" s="409"/>
      <c r="AA171" s="409"/>
      <c r="AB171" s="271">
        <f>SUMIF('Budgeting Worksheet'!AF784:AF788,$B$4,'Budgeting Worksheet'!AH784:AH788)</f>
        <v>0</v>
      </c>
      <c r="AC171" s="409"/>
      <c r="AD171" s="409"/>
      <c r="AE171" s="409"/>
      <c r="AF171" s="271">
        <f>SUMIF('Budgeting Worksheet'!AJ784:AJ788,$B$4,'Budgeting Worksheet'!AL784:AL788)</f>
        <v>0</v>
      </c>
      <c r="AG171" s="409"/>
      <c r="AH171" s="409"/>
      <c r="AI171" s="409"/>
      <c r="AJ171" s="271">
        <f>SUMIF('Budgeting Worksheet'!AN784:AN788,$B$4,'Budgeting Worksheet'!AP784:AP788)</f>
        <v>0</v>
      </c>
      <c r="AK171" s="409"/>
      <c r="AL171" s="409"/>
      <c r="AM171" s="409"/>
      <c r="AN171" s="271">
        <f>SUMIF('Budgeting Worksheet'!AR784:AR788,$B$4,'Budgeting Worksheet'!AT784:AT788)</f>
        <v>0</v>
      </c>
      <c r="AO171" s="409"/>
      <c r="AP171" s="409"/>
      <c r="AQ171" s="409"/>
      <c r="AR171" s="271">
        <f>SUMIF('Budgeting Worksheet'!AV784:AV788,$B$4,'Budgeting Worksheet'!AX784:AX788)</f>
        <v>0</v>
      </c>
      <c r="AS171" s="409"/>
      <c r="AT171" s="409"/>
      <c r="AU171" s="409"/>
      <c r="AV171" s="271">
        <f>SUMIF('Budgeting Worksheet'!AZ784:AZ788,$B$4,'Budgeting Worksheet'!BB784:BB788)</f>
        <v>0</v>
      </c>
      <c r="AW171" s="409"/>
      <c r="AX171" s="71">
        <f t="shared" si="13"/>
        <v>0</v>
      </c>
      <c r="AY171" s="409"/>
      <c r="AZ171" s="78">
        <f ca="1">SUMIF('Budgeting Worksheet'!H784:H788,$B$4,'Budgeting Worksheet'!BJ789)</f>
        <v>0</v>
      </c>
      <c r="BA171" s="409"/>
      <c r="BB171" s="86">
        <v>2363.06</v>
      </c>
      <c r="BC171" s="5"/>
    </row>
    <row r="172" spans="1:59" x14ac:dyDescent="0.2">
      <c r="A172" s="2">
        <v>60080</v>
      </c>
      <c r="B172" s="395"/>
      <c r="C172" s="196" t="s">
        <v>374</v>
      </c>
      <c r="D172" s="271">
        <f>SUMIF('Budgeting Worksheet'!H791:H796,$B$4,'Budgeting Worksheet'!J791:J796)</f>
        <v>0</v>
      </c>
      <c r="E172" s="409"/>
      <c r="F172" s="409"/>
      <c r="G172" s="409"/>
      <c r="H172" s="271">
        <f>SUMIF('Budgeting Worksheet'!L791:L796,$B$4,'Budgeting Worksheet'!N791:N796)</f>
        <v>0</v>
      </c>
      <c r="I172" s="409"/>
      <c r="J172" s="409"/>
      <c r="K172" s="409"/>
      <c r="L172" s="271">
        <f>SUMIF('Budgeting Worksheet'!P791:P796,$B$4,'Budgeting Worksheet'!R791:R796)</f>
        <v>0</v>
      </c>
      <c r="M172" s="409"/>
      <c r="N172" s="409"/>
      <c r="O172" s="409"/>
      <c r="P172" s="271">
        <f>SUMIF('Budgeting Worksheet'!T791:T796,$B$4,'Budgeting Worksheet'!V791:V796)</f>
        <v>0</v>
      </c>
      <c r="Q172" s="409"/>
      <c r="R172" s="409"/>
      <c r="S172" s="409"/>
      <c r="T172" s="271">
        <f>SUMIF('Budgeting Worksheet'!X791:X796,$B$4,'Budgeting Worksheet'!Z791:Z796)</f>
        <v>0</v>
      </c>
      <c r="U172" s="409"/>
      <c r="V172" s="409"/>
      <c r="W172" s="409"/>
      <c r="X172" s="271">
        <f>SUMIF('Budgeting Worksheet'!AB791:AB796,$B$4,'Budgeting Worksheet'!AD791:AD796)</f>
        <v>0</v>
      </c>
      <c r="Y172" s="409"/>
      <c r="Z172" s="409"/>
      <c r="AA172" s="409"/>
      <c r="AB172" s="271">
        <f>SUMIF('Budgeting Worksheet'!AF791:AF796,$B$4,'Budgeting Worksheet'!AH791:AH796)</f>
        <v>0</v>
      </c>
      <c r="AC172" s="409"/>
      <c r="AD172" s="409"/>
      <c r="AE172" s="409"/>
      <c r="AF172" s="271">
        <f>SUMIF('Budgeting Worksheet'!AJ791:AJ796,$B$4,'Budgeting Worksheet'!AL791:AL796)</f>
        <v>0</v>
      </c>
      <c r="AG172" s="409"/>
      <c r="AH172" s="409"/>
      <c r="AI172" s="409"/>
      <c r="AJ172" s="271">
        <f>SUMIF('Budgeting Worksheet'!AN791:AN796,$B$4,'Budgeting Worksheet'!AP791:AP796)</f>
        <v>0</v>
      </c>
      <c r="AK172" s="409"/>
      <c r="AL172" s="409"/>
      <c r="AM172" s="409"/>
      <c r="AN172" s="271">
        <f>SUMIF('Budgeting Worksheet'!AR791:AR796,$B$4,'Budgeting Worksheet'!AT791:AT796)</f>
        <v>0</v>
      </c>
      <c r="AO172" s="409"/>
      <c r="AP172" s="409"/>
      <c r="AQ172" s="409"/>
      <c r="AR172" s="271">
        <f>SUMIF('Budgeting Worksheet'!AV791:AV796,$B$4,'Budgeting Worksheet'!AX791:AX796)</f>
        <v>0</v>
      </c>
      <c r="AS172" s="409"/>
      <c r="AT172" s="409"/>
      <c r="AU172" s="409"/>
      <c r="AV172" s="271">
        <f>SUMIF('Budgeting Worksheet'!AZ791:AZ796,$B$4,'Budgeting Worksheet'!BB791:BB796)</f>
        <v>0</v>
      </c>
      <c r="AW172" s="409"/>
      <c r="AX172" s="71">
        <f t="shared" si="13"/>
        <v>0</v>
      </c>
      <c r="AY172" s="409"/>
      <c r="AZ172" s="78">
        <f ca="1">SUMIF('Budgeting Worksheet'!H791:H796,$B$4,'Budgeting Worksheet'!BJ797)</f>
        <v>0</v>
      </c>
      <c r="BA172" s="409"/>
      <c r="BB172" s="86">
        <v>4764.95</v>
      </c>
      <c r="BC172" s="5"/>
    </row>
    <row r="173" spans="1:59" x14ac:dyDescent="0.2">
      <c r="A173" s="2">
        <v>60085</v>
      </c>
      <c r="B173" s="395"/>
      <c r="C173" s="196" t="s">
        <v>375</v>
      </c>
      <c r="D173" s="271">
        <f>SUMIF('Budgeting Worksheet'!H799:H802,$B$4,'Budgeting Worksheet'!J799:J802)</f>
        <v>0</v>
      </c>
      <c r="E173" s="409"/>
      <c r="F173" s="409"/>
      <c r="G173" s="409"/>
      <c r="H173" s="271">
        <f>SUMIF('Budgeting Worksheet'!L799:L802,$B$4,'Budgeting Worksheet'!N799:N802)</f>
        <v>0</v>
      </c>
      <c r="I173" s="409"/>
      <c r="J173" s="409"/>
      <c r="K173" s="409"/>
      <c r="L173" s="271">
        <f>SUMIF('Budgeting Worksheet'!P799:P802,$B$4,'Budgeting Worksheet'!R799:R802)</f>
        <v>0</v>
      </c>
      <c r="M173" s="409"/>
      <c r="N173" s="409"/>
      <c r="O173" s="409"/>
      <c r="P173" s="271">
        <f>SUMIF('Budgeting Worksheet'!T799:T802,$B$4,'Budgeting Worksheet'!V799:V802)</f>
        <v>0</v>
      </c>
      <c r="Q173" s="409"/>
      <c r="R173" s="409"/>
      <c r="S173" s="409"/>
      <c r="T173" s="271">
        <f>SUMIF('Budgeting Worksheet'!X799:X802,$B$4,'Budgeting Worksheet'!Z799:Z802)</f>
        <v>0</v>
      </c>
      <c r="U173" s="409"/>
      <c r="V173" s="409"/>
      <c r="W173" s="409"/>
      <c r="X173" s="271">
        <f>SUMIF('Budgeting Worksheet'!AB799:AB802,$B$4,'Budgeting Worksheet'!AD799:AD802)</f>
        <v>0</v>
      </c>
      <c r="Y173" s="409"/>
      <c r="Z173" s="409"/>
      <c r="AA173" s="409"/>
      <c r="AB173" s="271">
        <f>SUMIF('Budgeting Worksheet'!AF799:AF802,$B$4,'Budgeting Worksheet'!AH799:AH802)</f>
        <v>0</v>
      </c>
      <c r="AC173" s="409"/>
      <c r="AD173" s="409"/>
      <c r="AE173" s="409"/>
      <c r="AF173" s="271">
        <f>SUMIF('Budgeting Worksheet'!AJ799:AJ802,$B$4,'Budgeting Worksheet'!AL799:AL802)</f>
        <v>0</v>
      </c>
      <c r="AG173" s="409"/>
      <c r="AH173" s="409"/>
      <c r="AI173" s="409"/>
      <c r="AJ173" s="271">
        <f>SUMIF('Budgeting Worksheet'!AN799:AN802,$B$4,'Budgeting Worksheet'!AP799:AP802)</f>
        <v>0</v>
      </c>
      <c r="AK173" s="409"/>
      <c r="AL173" s="409"/>
      <c r="AM173" s="409"/>
      <c r="AN173" s="271">
        <f>SUMIF('Budgeting Worksheet'!AR799:AR802,$B$4,'Budgeting Worksheet'!AT799:AT802)</f>
        <v>0</v>
      </c>
      <c r="AO173" s="409"/>
      <c r="AP173" s="409"/>
      <c r="AQ173" s="409"/>
      <c r="AR173" s="271">
        <f>SUMIF('Budgeting Worksheet'!AV799:AV802,$B$4,'Budgeting Worksheet'!AX799:AX802)</f>
        <v>0</v>
      </c>
      <c r="AS173" s="409"/>
      <c r="AT173" s="409"/>
      <c r="AU173" s="409"/>
      <c r="AV173" s="271">
        <f>SUMIF('Budgeting Worksheet'!AZ799:AZ802,$B$4,'Budgeting Worksheet'!BB799:BB802)</f>
        <v>0</v>
      </c>
      <c r="AW173" s="409"/>
      <c r="AX173" s="71">
        <f t="shared" si="13"/>
        <v>0</v>
      </c>
      <c r="AY173" s="409"/>
      <c r="AZ173" s="78">
        <f ca="1">SUMIF('Budgeting Worksheet'!H799:H802,$B$4,'Budgeting Worksheet'!BJ803)</f>
        <v>0</v>
      </c>
      <c r="BA173" s="409"/>
      <c r="BB173" s="86">
        <v>47.95</v>
      </c>
      <c r="BC173" s="5"/>
    </row>
    <row r="174" spans="1:59" x14ac:dyDescent="0.2">
      <c r="A174" s="2">
        <v>60090</v>
      </c>
      <c r="B174" s="395"/>
      <c r="C174" s="196" t="s">
        <v>376</v>
      </c>
      <c r="D174" s="271">
        <f>SUMIF('Budgeting Worksheet'!H805:H808,$B$4,'Budgeting Worksheet'!J805:J808)</f>
        <v>0</v>
      </c>
      <c r="E174" s="409"/>
      <c r="F174" s="409"/>
      <c r="G174" s="409"/>
      <c r="H174" s="271">
        <f>SUMIF('Budgeting Worksheet'!L805:L808,$B$4,'Budgeting Worksheet'!N805:N808)</f>
        <v>0</v>
      </c>
      <c r="I174" s="409"/>
      <c r="J174" s="409"/>
      <c r="K174" s="409"/>
      <c r="L174" s="271">
        <f>SUMIF('Budgeting Worksheet'!P805:P808,$B$4,'Budgeting Worksheet'!R805:R808)</f>
        <v>0</v>
      </c>
      <c r="M174" s="409"/>
      <c r="N174" s="409"/>
      <c r="O174" s="409"/>
      <c r="P174" s="271">
        <f>SUMIF('Budgeting Worksheet'!T805:T808,$B$4,'Budgeting Worksheet'!V805:V808)</f>
        <v>0</v>
      </c>
      <c r="Q174" s="409"/>
      <c r="R174" s="409"/>
      <c r="S174" s="409"/>
      <c r="T174" s="271">
        <f>SUMIF('Budgeting Worksheet'!X805:X808,$B$4,'Budgeting Worksheet'!Z805:Z808)</f>
        <v>0</v>
      </c>
      <c r="U174" s="409"/>
      <c r="V174" s="409"/>
      <c r="W174" s="409"/>
      <c r="X174" s="271">
        <f>SUMIF('Budgeting Worksheet'!AB805:AB808,$B$4,'Budgeting Worksheet'!AD805:AD808)</f>
        <v>0</v>
      </c>
      <c r="Y174" s="409"/>
      <c r="Z174" s="409"/>
      <c r="AA174" s="409"/>
      <c r="AB174" s="271">
        <f>SUMIF('Budgeting Worksheet'!AF805:AF808,$B$4,'Budgeting Worksheet'!AH805:AH808)</f>
        <v>0</v>
      </c>
      <c r="AC174" s="409"/>
      <c r="AD174" s="409"/>
      <c r="AE174" s="409"/>
      <c r="AF174" s="271">
        <f>SUMIF('Budgeting Worksheet'!AJ805:AJ808,$B$4,'Budgeting Worksheet'!AL805:AL808)</f>
        <v>0</v>
      </c>
      <c r="AG174" s="409"/>
      <c r="AH174" s="409"/>
      <c r="AI174" s="409"/>
      <c r="AJ174" s="271">
        <f>SUMIF('Budgeting Worksheet'!AN805:AN808,$B$4,'Budgeting Worksheet'!AP805:AP808)</f>
        <v>0</v>
      </c>
      <c r="AK174" s="409"/>
      <c r="AL174" s="409"/>
      <c r="AM174" s="409"/>
      <c r="AN174" s="271">
        <f>SUMIF('Budgeting Worksheet'!AR805:AR808,$B$4,'Budgeting Worksheet'!AT805:AT808)</f>
        <v>0</v>
      </c>
      <c r="AO174" s="409"/>
      <c r="AP174" s="409"/>
      <c r="AQ174" s="409"/>
      <c r="AR174" s="271">
        <f>SUMIF('Budgeting Worksheet'!AV805:AV808,$B$4,'Budgeting Worksheet'!AX805:AX808)</f>
        <v>0</v>
      </c>
      <c r="AS174" s="409"/>
      <c r="AT174" s="409"/>
      <c r="AU174" s="409"/>
      <c r="AV174" s="271">
        <f>SUMIF('Budgeting Worksheet'!AZ805:AZ808,$B$4,'Budgeting Worksheet'!BB805:BB808)</f>
        <v>0</v>
      </c>
      <c r="AW174" s="409"/>
      <c r="AX174" s="71">
        <f t="shared" si="13"/>
        <v>0</v>
      </c>
      <c r="AY174" s="409"/>
      <c r="AZ174" s="78">
        <f ca="1">SUMIF('Budgeting Worksheet'!H805:H808,$B$4,'Budgeting Worksheet'!BJ809)</f>
        <v>0</v>
      </c>
      <c r="BA174" s="409"/>
      <c r="BB174" s="86">
        <v>2245.5700000000002</v>
      </c>
      <c r="BC174" s="5"/>
    </row>
    <row r="175" spans="1:59" x14ac:dyDescent="0.2">
      <c r="A175" s="2">
        <v>60095</v>
      </c>
      <c r="B175" s="395"/>
      <c r="C175" s="196" t="s">
        <v>377</v>
      </c>
      <c r="D175" s="271">
        <f>SUMIF('Budgeting Worksheet'!H811:H814,$B$4,'Budgeting Worksheet'!J811:J814)</f>
        <v>0</v>
      </c>
      <c r="E175" s="409"/>
      <c r="F175" s="409"/>
      <c r="G175" s="409"/>
      <c r="H175" s="271">
        <f>SUMIF('Budgeting Worksheet'!L811:L814,$B$4,'Budgeting Worksheet'!N811:N814)</f>
        <v>0</v>
      </c>
      <c r="I175" s="409"/>
      <c r="J175" s="409"/>
      <c r="K175" s="409"/>
      <c r="L175" s="271">
        <f>SUMIF('Budgeting Worksheet'!P811:P814,$B$4,'Budgeting Worksheet'!R811:R814)</f>
        <v>0</v>
      </c>
      <c r="M175" s="409"/>
      <c r="N175" s="409"/>
      <c r="O175" s="409"/>
      <c r="P175" s="271">
        <f>SUMIF('Budgeting Worksheet'!T811:T814,$B$4,'Budgeting Worksheet'!V811:V814)</f>
        <v>0</v>
      </c>
      <c r="Q175" s="409"/>
      <c r="R175" s="409"/>
      <c r="S175" s="409"/>
      <c r="T175" s="271">
        <f>SUMIF('Budgeting Worksheet'!X811:X814,$B$4,'Budgeting Worksheet'!Z811:Z814)</f>
        <v>0</v>
      </c>
      <c r="U175" s="409"/>
      <c r="V175" s="409"/>
      <c r="W175" s="409"/>
      <c r="X175" s="271">
        <f>SUMIF('Budgeting Worksheet'!AB811:AB814,$B$4,'Budgeting Worksheet'!AD811:AD814)</f>
        <v>0</v>
      </c>
      <c r="Y175" s="409"/>
      <c r="Z175" s="409"/>
      <c r="AA175" s="409"/>
      <c r="AB175" s="271">
        <f>SUMIF('Budgeting Worksheet'!AF811:AF814,$B$4,'Budgeting Worksheet'!AH811:AH814)</f>
        <v>0</v>
      </c>
      <c r="AC175" s="409"/>
      <c r="AD175" s="409"/>
      <c r="AE175" s="409"/>
      <c r="AF175" s="271">
        <f>SUMIF('Budgeting Worksheet'!AJ811:AJ814,$B$4,'Budgeting Worksheet'!AL811:AL814)</f>
        <v>0</v>
      </c>
      <c r="AG175" s="409"/>
      <c r="AH175" s="409"/>
      <c r="AI175" s="409"/>
      <c r="AJ175" s="271">
        <f>SUMIF('Budgeting Worksheet'!AN811:AN814,$B$4,'Budgeting Worksheet'!AP811:AP814)</f>
        <v>0</v>
      </c>
      <c r="AK175" s="409"/>
      <c r="AL175" s="409"/>
      <c r="AM175" s="409"/>
      <c r="AN175" s="271">
        <f>SUMIF('Budgeting Worksheet'!AR811:AR814,$B$4,'Budgeting Worksheet'!AT811:AT814)</f>
        <v>0</v>
      </c>
      <c r="AO175" s="409"/>
      <c r="AP175" s="409"/>
      <c r="AQ175" s="409"/>
      <c r="AR175" s="271">
        <f>SUMIF('Budgeting Worksheet'!AV811:AV814,$B$4,'Budgeting Worksheet'!AX811:AX814)</f>
        <v>0</v>
      </c>
      <c r="AS175" s="409"/>
      <c r="AT175" s="409"/>
      <c r="AU175" s="409"/>
      <c r="AV175" s="271">
        <f>SUMIF('Budgeting Worksheet'!AZ811:AZ814,$B$4,'Budgeting Worksheet'!BB811:BB814)</f>
        <v>0</v>
      </c>
      <c r="AW175" s="409"/>
      <c r="AX175" s="71">
        <f t="shared" si="13"/>
        <v>0</v>
      </c>
      <c r="AY175" s="409"/>
      <c r="AZ175" s="78">
        <f ca="1">SUMIF('Budgeting Worksheet'!H811:H814,$B$4,'Budgeting Worksheet'!BJ815)</f>
        <v>0</v>
      </c>
      <c r="BA175" s="409"/>
      <c r="BB175" s="86">
        <v>1604.34</v>
      </c>
      <c r="BC175" s="6"/>
    </row>
    <row r="176" spans="1:59" x14ac:dyDescent="0.2">
      <c r="A176" s="2">
        <v>60097</v>
      </c>
      <c r="B176" s="395"/>
      <c r="C176" s="196" t="s">
        <v>378</v>
      </c>
      <c r="D176" s="271">
        <f>SUMIF('Budgeting Worksheet'!H817:H820,$B$4,'Budgeting Worksheet'!J817:J820)</f>
        <v>0</v>
      </c>
      <c r="E176" s="409"/>
      <c r="F176" s="409"/>
      <c r="G176" s="409"/>
      <c r="H176" s="271">
        <f>SUMIF('Budgeting Worksheet'!L817:L820,$B$4,'Budgeting Worksheet'!N817:N820)</f>
        <v>0</v>
      </c>
      <c r="I176" s="409"/>
      <c r="J176" s="409"/>
      <c r="K176" s="409"/>
      <c r="L176" s="271">
        <f>SUMIF('Budgeting Worksheet'!P817:P820,$B$4,'Budgeting Worksheet'!R817:R820)</f>
        <v>0</v>
      </c>
      <c r="M176" s="409"/>
      <c r="N176" s="409"/>
      <c r="O176" s="409"/>
      <c r="P176" s="271">
        <f>SUMIF('Budgeting Worksheet'!T817:T820,$B$4,'Budgeting Worksheet'!V817:V820)</f>
        <v>0</v>
      </c>
      <c r="Q176" s="409"/>
      <c r="R176" s="409"/>
      <c r="S176" s="409"/>
      <c r="T176" s="271">
        <f>SUMIF('Budgeting Worksheet'!X817:X820,$B$4,'Budgeting Worksheet'!Z817:Z820)</f>
        <v>0</v>
      </c>
      <c r="U176" s="409"/>
      <c r="V176" s="409"/>
      <c r="W176" s="409"/>
      <c r="X176" s="271">
        <f>SUMIF('Budgeting Worksheet'!AB817:AB820,$B$4,'Budgeting Worksheet'!AD817:AD820)</f>
        <v>0</v>
      </c>
      <c r="Y176" s="409"/>
      <c r="Z176" s="409"/>
      <c r="AA176" s="409"/>
      <c r="AB176" s="271">
        <f>SUMIF('Budgeting Worksheet'!AF817:AF820,$B$4,'Budgeting Worksheet'!AH817:AH820)</f>
        <v>0</v>
      </c>
      <c r="AC176" s="409"/>
      <c r="AD176" s="409"/>
      <c r="AE176" s="409"/>
      <c r="AF176" s="271">
        <f>SUMIF('Budgeting Worksheet'!AJ817:AJ820,$B$4,'Budgeting Worksheet'!AL817:AL820)</f>
        <v>0</v>
      </c>
      <c r="AG176" s="409"/>
      <c r="AH176" s="409"/>
      <c r="AI176" s="409"/>
      <c r="AJ176" s="271">
        <f>SUMIF('Budgeting Worksheet'!AN817:AN820,$B$4,'Budgeting Worksheet'!AP817:AP820)</f>
        <v>0</v>
      </c>
      <c r="AK176" s="409"/>
      <c r="AL176" s="409"/>
      <c r="AM176" s="409"/>
      <c r="AN176" s="271">
        <f>SUMIF('Budgeting Worksheet'!AR817:AR820,$B$4,'Budgeting Worksheet'!AT817:AT820)</f>
        <v>0</v>
      </c>
      <c r="AO176" s="409"/>
      <c r="AP176" s="409"/>
      <c r="AQ176" s="409"/>
      <c r="AR176" s="271">
        <f>SUMIF('Budgeting Worksheet'!AV817:AV820,$B$4,'Budgeting Worksheet'!AX817:AX820)</f>
        <v>0</v>
      </c>
      <c r="AS176" s="409"/>
      <c r="AT176" s="409"/>
      <c r="AU176" s="409"/>
      <c r="AV176" s="271">
        <f>SUMIF('Budgeting Worksheet'!AZ817:AZ820,$B$4,'Budgeting Worksheet'!BB817:BB820)</f>
        <v>0</v>
      </c>
      <c r="AW176" s="409"/>
      <c r="AX176" s="71">
        <f t="shared" si="13"/>
        <v>0</v>
      </c>
      <c r="AY176" s="409"/>
      <c r="AZ176" s="78">
        <f ca="1">SUMIF('Budgeting Worksheet'!H817:H820,$B$4,'Budgeting Worksheet'!BJ821)</f>
        <v>0</v>
      </c>
      <c r="BA176" s="409"/>
      <c r="BB176" s="780">
        <v>0</v>
      </c>
      <c r="BC176" s="5"/>
    </row>
    <row r="177" spans="1:55" x14ac:dyDescent="0.2">
      <c r="B177" s="395" t="s">
        <v>218</v>
      </c>
      <c r="C177" s="409"/>
      <c r="D177" s="650">
        <f>SUM(D162:D176)</f>
        <v>0</v>
      </c>
      <c r="E177" s="409"/>
      <c r="F177" s="409"/>
      <c r="G177" s="409"/>
      <c r="H177" s="650">
        <f>SUM(H162:H176)</f>
        <v>0</v>
      </c>
      <c r="I177" s="409"/>
      <c r="J177" s="409"/>
      <c r="K177" s="409"/>
      <c r="L177" s="650">
        <f>SUM(L162:L176)</f>
        <v>0</v>
      </c>
      <c r="M177" s="409"/>
      <c r="N177" s="409"/>
      <c r="O177" s="409"/>
      <c r="P177" s="650">
        <f>SUM(P162:P176)</f>
        <v>0</v>
      </c>
      <c r="Q177" s="409"/>
      <c r="R177" s="409"/>
      <c r="S177" s="409"/>
      <c r="T177" s="650">
        <f>SUM(T162:T176)</f>
        <v>0</v>
      </c>
      <c r="U177" s="409"/>
      <c r="V177" s="409"/>
      <c r="W177" s="409"/>
      <c r="X177" s="650">
        <f>SUM(X162:X176)</f>
        <v>0</v>
      </c>
      <c r="Y177" s="409"/>
      <c r="Z177" s="409"/>
      <c r="AA177" s="409"/>
      <c r="AB177" s="650">
        <f>SUM(AB162:AB176)</f>
        <v>0</v>
      </c>
      <c r="AC177" s="409"/>
      <c r="AD177" s="409"/>
      <c r="AE177" s="409"/>
      <c r="AF177" s="650">
        <f>SUM(AF162:AF176)</f>
        <v>0</v>
      </c>
      <c r="AG177" s="409"/>
      <c r="AH177" s="409"/>
      <c r="AI177" s="409"/>
      <c r="AJ177" s="650">
        <f>SUM(AJ162:AJ176)</f>
        <v>0</v>
      </c>
      <c r="AK177" s="409"/>
      <c r="AL177" s="409"/>
      <c r="AM177" s="409"/>
      <c r="AN177" s="650">
        <f>SUM(AN162:AN176)</f>
        <v>0</v>
      </c>
      <c r="AO177" s="409"/>
      <c r="AP177" s="409"/>
      <c r="AQ177" s="409"/>
      <c r="AR177" s="650">
        <f>SUM(AR162:AR176)</f>
        <v>0</v>
      </c>
      <c r="AS177" s="409"/>
      <c r="AT177" s="409"/>
      <c r="AU177" s="409"/>
      <c r="AV177" s="650">
        <f>SUM(AV162:AV176)</f>
        <v>0</v>
      </c>
      <c r="AW177" s="409"/>
      <c r="AX177" s="673">
        <f>SUM(AX162:AX176)</f>
        <v>0</v>
      </c>
      <c r="AY177" s="409"/>
      <c r="AZ177" s="670">
        <f ca="1">SUM(AZ162:AZ176)</f>
        <v>0</v>
      </c>
      <c r="BA177" s="409"/>
      <c r="BB177" s="85">
        <f>SUM(BB162:BB176)</f>
        <v>53750.599999999991</v>
      </c>
      <c r="BC177" s="5"/>
    </row>
    <row r="178" spans="1:55" s="409" customFormat="1" x14ac:dyDescent="0.2">
      <c r="A178" s="2"/>
      <c r="B178" s="395"/>
      <c r="D178" s="271"/>
      <c r="H178" s="71"/>
      <c r="L178" s="71"/>
      <c r="P178" s="71"/>
      <c r="T178" s="71"/>
      <c r="X178" s="71"/>
      <c r="AB178" s="71"/>
      <c r="AF178" s="71"/>
      <c r="AJ178" s="71"/>
      <c r="AN178" s="71"/>
      <c r="AR178" s="71"/>
      <c r="AV178" s="71"/>
      <c r="AX178" s="71"/>
      <c r="AZ178" s="78"/>
      <c r="BB178" s="86"/>
      <c r="BC178" s="5"/>
    </row>
    <row r="179" spans="1:55" s="409" customFormat="1" x14ac:dyDescent="0.2">
      <c r="A179" s="4">
        <v>61000</v>
      </c>
      <c r="B179" s="395" t="s">
        <v>551</v>
      </c>
      <c r="D179" s="271"/>
      <c r="H179" s="271"/>
      <c r="L179" s="271"/>
      <c r="P179" s="271"/>
      <c r="T179" s="271"/>
      <c r="X179" s="271"/>
      <c r="AB179" s="271"/>
      <c r="AF179" s="271"/>
      <c r="AJ179" s="271"/>
      <c r="AN179" s="271"/>
      <c r="AR179" s="271"/>
      <c r="AV179" s="271"/>
      <c r="AX179" s="71"/>
      <c r="AZ179" s="78"/>
      <c r="BB179" s="86"/>
      <c r="BC179" s="5"/>
    </row>
    <row r="180" spans="1:55" s="409" customFormat="1" x14ac:dyDescent="0.2">
      <c r="A180" s="2">
        <v>61000</v>
      </c>
      <c r="B180" s="395"/>
      <c r="C180" s="709" t="s">
        <v>551</v>
      </c>
      <c r="D180" s="271">
        <f>SUMIF('Budgeting Worksheet'!H827:H830,$B$4,'Budgeting Worksheet'!J827:J830)</f>
        <v>0</v>
      </c>
      <c r="H180" s="271">
        <f>SUMIF('Budgeting Worksheet'!L827:L830,$B$4,'Budgeting Worksheet'!N827:N830)</f>
        <v>0</v>
      </c>
      <c r="L180" s="271">
        <f>SUMIF('Budgeting Worksheet'!P827:P830,$B$4,'Budgeting Worksheet'!R827:R830)</f>
        <v>0</v>
      </c>
      <c r="P180" s="271">
        <f>SUMIF('Budgeting Worksheet'!T827:T830,$B$4,'Budgeting Worksheet'!V827:V830)</f>
        <v>0</v>
      </c>
      <c r="T180" s="271">
        <f>SUMIF('Budgeting Worksheet'!X827:X830,$B$4,'Budgeting Worksheet'!Z827:Z830)</f>
        <v>0</v>
      </c>
      <c r="X180" s="271">
        <f>SUMIF('Budgeting Worksheet'!AB827:AB830,$B$4,'Budgeting Worksheet'!AD827:AD830)</f>
        <v>0</v>
      </c>
      <c r="AB180" s="271">
        <f>SUMIF('Budgeting Worksheet'!AF827:AF830,$B$4,'Budgeting Worksheet'!AH827:AH830)</f>
        <v>0</v>
      </c>
      <c r="AF180" s="271">
        <f>SUMIF('Budgeting Worksheet'!AJ827:AJ830,$B$4,'Budgeting Worksheet'!AL827:AL830)</f>
        <v>0</v>
      </c>
      <c r="AJ180" s="271">
        <f>SUMIF('Budgeting Worksheet'!AN827:AN830,$B$4,'Budgeting Worksheet'!AP827:AP830)</f>
        <v>0</v>
      </c>
      <c r="AN180" s="271">
        <f>SUMIF('Budgeting Worksheet'!AR827:AR830,$B$4,'Budgeting Worksheet'!AT827:AT830)</f>
        <v>0</v>
      </c>
      <c r="AR180" s="271">
        <f>SUMIF('Budgeting Worksheet'!AV827:AV830,$B$4,'Budgeting Worksheet'!AX827:AX830)</f>
        <v>0</v>
      </c>
      <c r="AV180" s="271">
        <f>SUMIF('Budgeting Worksheet'!AZ827:AZ830,$B$4,'Budgeting Worksheet'!BB827:BB830)</f>
        <v>0</v>
      </c>
      <c r="AX180" s="71">
        <f t="shared" ref="AX180" si="14">SUM(D180:AV180)</f>
        <v>0</v>
      </c>
      <c r="AZ180" s="78">
        <f ca="1">SUMIF('Budgeting Worksheet'!H827:H830,$B$4,'Budgeting Worksheet'!BJ831)</f>
        <v>0</v>
      </c>
      <c r="BB180" s="86">
        <v>-96.14</v>
      </c>
      <c r="BC180" s="5"/>
    </row>
    <row r="181" spans="1:55" s="409" customFormat="1" x14ac:dyDescent="0.2">
      <c r="A181" s="4">
        <v>62000</v>
      </c>
      <c r="B181" s="395" t="s">
        <v>379</v>
      </c>
      <c r="D181" s="271"/>
      <c r="H181" s="271"/>
      <c r="L181" s="271"/>
      <c r="P181" s="271"/>
      <c r="T181" s="271"/>
      <c r="X181" s="271"/>
      <c r="AB181" s="271"/>
      <c r="AF181" s="271"/>
      <c r="AJ181" s="271"/>
      <c r="AN181" s="271"/>
      <c r="AR181" s="271"/>
      <c r="AV181" s="271"/>
      <c r="AX181" s="71"/>
      <c r="AZ181" s="78"/>
      <c r="BB181" s="86"/>
      <c r="BC181" s="5"/>
    </row>
    <row r="182" spans="1:55" s="409" customFormat="1" x14ac:dyDescent="0.2">
      <c r="A182" s="2">
        <v>62010</v>
      </c>
      <c r="B182" s="395"/>
      <c r="C182" s="196" t="s">
        <v>380</v>
      </c>
      <c r="D182" s="271">
        <f>SUMIF('Budgeting Worksheet'!H837:H840,$B$4,'Budgeting Worksheet'!J837:J840)</f>
        <v>0</v>
      </c>
      <c r="H182" s="271">
        <f>SUMIF('Budgeting Worksheet'!L837:L840,$B$4,'Budgeting Worksheet'!N837:N840)</f>
        <v>0</v>
      </c>
      <c r="L182" s="271">
        <f>SUMIF('Budgeting Worksheet'!P837:P840,$B$4,'Budgeting Worksheet'!R837:R840)</f>
        <v>0</v>
      </c>
      <c r="P182" s="271">
        <f>SUMIF('Budgeting Worksheet'!T837:T840,$B$4,'Budgeting Worksheet'!V837:V840)</f>
        <v>0</v>
      </c>
      <c r="T182" s="271">
        <f>SUMIF('Budgeting Worksheet'!X837:X840,$B$4,'Budgeting Worksheet'!Z837:Z840)</f>
        <v>0</v>
      </c>
      <c r="X182" s="271">
        <f>SUMIF('Budgeting Worksheet'!AB837:AB840,$B$4,'Budgeting Worksheet'!AD837:AD840)</f>
        <v>0</v>
      </c>
      <c r="AB182" s="271">
        <f>SUMIF('Budgeting Worksheet'!AF837:AF840,$B$4,'Budgeting Worksheet'!AH837:AH840)</f>
        <v>0</v>
      </c>
      <c r="AF182" s="271">
        <f>SUMIF('Budgeting Worksheet'!AJ837:AJ840,$B$4,'Budgeting Worksheet'!AL837:AL840)</f>
        <v>0</v>
      </c>
      <c r="AJ182" s="271">
        <f>SUMIF('Budgeting Worksheet'!AN837:AN840,$B$4,'Budgeting Worksheet'!AP837:AP840)</f>
        <v>0</v>
      </c>
      <c r="AN182" s="271">
        <f>SUMIF('Budgeting Worksheet'!AR837:AR840,$B$4,'Budgeting Worksheet'!AT837:AT840)</f>
        <v>0</v>
      </c>
      <c r="AR182" s="271">
        <f>SUMIF('Budgeting Worksheet'!AV837:AV840,$B$4,'Budgeting Worksheet'!AX837:AX840)</f>
        <v>0</v>
      </c>
      <c r="AV182" s="271">
        <f>SUMIF('Budgeting Worksheet'!AZ837:AZ840,$B$4,'Budgeting Worksheet'!BB837:BB840)</f>
        <v>0</v>
      </c>
      <c r="AX182" s="71">
        <f t="shared" ref="AX182:AX183" si="15">SUM(D182:AV182)</f>
        <v>0</v>
      </c>
      <c r="AZ182" s="78">
        <f ca="1">SUMIF('Budgeting Worksheet'!H837:H840,$B$4,'Budgeting Worksheet'!BJ841)</f>
        <v>0</v>
      </c>
      <c r="BB182" s="86">
        <v>5600.65</v>
      </c>
      <c r="BC182" s="5"/>
    </row>
    <row r="183" spans="1:55" s="409" customFormat="1" x14ac:dyDescent="0.2">
      <c r="A183" s="2">
        <v>62020</v>
      </c>
      <c r="B183" s="395"/>
      <c r="C183" s="196" t="s">
        <v>381</v>
      </c>
      <c r="D183" s="271">
        <f>SUMIF('Budgeting Worksheet'!H843:H846,$B$4,'Budgeting Worksheet'!J843:J846)</f>
        <v>0</v>
      </c>
      <c r="H183" s="271">
        <f>SUMIF('Budgeting Worksheet'!L843:L846,$B$4,'Budgeting Worksheet'!N843:N846)</f>
        <v>0</v>
      </c>
      <c r="L183" s="271">
        <f>SUMIF('Budgeting Worksheet'!P843:P846,$B$4,'Budgeting Worksheet'!R843:R846)</f>
        <v>0</v>
      </c>
      <c r="P183" s="271">
        <f>SUMIF('Budgeting Worksheet'!T843:T846,$B$4,'Budgeting Worksheet'!V843:V846)</f>
        <v>0</v>
      </c>
      <c r="T183" s="271">
        <f>SUMIF('Budgeting Worksheet'!X843:X846,$B$4,'Budgeting Worksheet'!Z843:Z846)</f>
        <v>0</v>
      </c>
      <c r="X183" s="271">
        <f>SUMIF('Budgeting Worksheet'!AB843:AB846,$B$4,'Budgeting Worksheet'!AD843:AD846)</f>
        <v>0</v>
      </c>
      <c r="AB183" s="271">
        <f>SUMIF('Budgeting Worksheet'!AF843:AF846,$B$4,'Budgeting Worksheet'!AH843:AH846)</f>
        <v>0</v>
      </c>
      <c r="AF183" s="271">
        <f>SUMIF('Budgeting Worksheet'!AJ843:AJ846,$B$4,'Budgeting Worksheet'!AL843:AL846)</f>
        <v>0</v>
      </c>
      <c r="AJ183" s="271">
        <f>SUMIF('Budgeting Worksheet'!AN843:AN846,$B$4,'Budgeting Worksheet'!AP843:AP846)</f>
        <v>0</v>
      </c>
      <c r="AN183" s="271">
        <f>SUMIF('Budgeting Worksheet'!AR843:AR846,$B$4,'Budgeting Worksheet'!AT843:AT846)</f>
        <v>0</v>
      </c>
      <c r="AR183" s="271">
        <f>SUMIF('Budgeting Worksheet'!AV843:AV846,$B$4,'Budgeting Worksheet'!AX843:AX846)</f>
        <v>0</v>
      </c>
      <c r="AV183" s="271">
        <f>SUMIF('Budgeting Worksheet'!AZ843:AZ846,$B$4,'Budgeting Worksheet'!BB843:BB846)</f>
        <v>0</v>
      </c>
      <c r="AX183" s="71">
        <f t="shared" si="15"/>
        <v>0</v>
      </c>
      <c r="AZ183" s="78">
        <f ca="1">SUMIF('Budgeting Worksheet'!H843:H846,$B$4,'Budgeting Worksheet'!BJ847)</f>
        <v>0</v>
      </c>
      <c r="BB183" s="780">
        <v>518.26</v>
      </c>
      <c r="BC183" s="5"/>
    </row>
    <row r="184" spans="1:55" s="409" customFormat="1" x14ac:dyDescent="0.2">
      <c r="A184" s="2"/>
      <c r="B184" s="395" t="s">
        <v>382</v>
      </c>
      <c r="C184" s="196"/>
      <c r="D184" s="650">
        <f>SUM(D182:D183)</f>
        <v>0</v>
      </c>
      <c r="H184" s="650">
        <f>SUM(H182:H183)</f>
        <v>0</v>
      </c>
      <c r="L184" s="650">
        <f>SUM(L182:L183)</f>
        <v>0</v>
      </c>
      <c r="P184" s="650">
        <f>SUM(P182:P183)</f>
        <v>0</v>
      </c>
      <c r="T184" s="650">
        <f>SUM(T182:T183)</f>
        <v>0</v>
      </c>
      <c r="X184" s="650">
        <f>SUM(X182:X183)</f>
        <v>0</v>
      </c>
      <c r="AB184" s="650">
        <f>SUM(AB182:AB183)</f>
        <v>0</v>
      </c>
      <c r="AF184" s="650">
        <f>SUM(AF182:AF183)</f>
        <v>0</v>
      </c>
      <c r="AJ184" s="650">
        <f>SUM(AJ182:AJ183)</f>
        <v>0</v>
      </c>
      <c r="AN184" s="650">
        <f>SUM(AN182:AN183)</f>
        <v>0</v>
      </c>
      <c r="AR184" s="650">
        <f>SUM(AR182:AR183)</f>
        <v>0</v>
      </c>
      <c r="AV184" s="650">
        <f>SUM(AV182:AV183)</f>
        <v>0</v>
      </c>
      <c r="AX184" s="650">
        <f>SUM(AX182:AX183)</f>
        <v>0</v>
      </c>
      <c r="AZ184" s="670">
        <f ca="1">SUM(AZ182:AZ183)</f>
        <v>0</v>
      </c>
      <c r="BB184" s="85">
        <f>SUM(BB182:BB183)</f>
        <v>6118.91</v>
      </c>
      <c r="BC184" s="5"/>
    </row>
    <row r="185" spans="1:55" s="409" customFormat="1" x14ac:dyDescent="0.2">
      <c r="A185" s="2"/>
      <c r="B185" s="395"/>
      <c r="D185" s="271"/>
      <c r="H185" s="271"/>
      <c r="L185" s="271"/>
      <c r="P185" s="271"/>
      <c r="T185" s="271"/>
      <c r="X185" s="271"/>
      <c r="AB185" s="271"/>
      <c r="AF185" s="271"/>
      <c r="AJ185" s="271"/>
      <c r="AN185" s="271"/>
      <c r="AR185" s="271"/>
      <c r="AV185" s="271"/>
      <c r="AX185" s="71"/>
      <c r="AZ185" s="78"/>
      <c r="BB185" s="86"/>
      <c r="BC185" s="5"/>
    </row>
    <row r="186" spans="1:55" s="409" customFormat="1" x14ac:dyDescent="0.2">
      <c r="A186" s="4">
        <v>63000</v>
      </c>
      <c r="B186" s="395" t="s">
        <v>383</v>
      </c>
      <c r="D186" s="271"/>
      <c r="H186" s="71"/>
      <c r="L186" s="71"/>
      <c r="P186" s="71"/>
      <c r="T186" s="71"/>
      <c r="X186" s="71"/>
      <c r="AB186" s="71"/>
      <c r="AF186" s="71"/>
      <c r="AJ186" s="71"/>
      <c r="AN186" s="71"/>
      <c r="AR186" s="71"/>
      <c r="AV186" s="71"/>
      <c r="AX186" s="71"/>
      <c r="AZ186" s="78"/>
      <c r="BB186" s="86"/>
      <c r="BC186" s="5"/>
    </row>
    <row r="187" spans="1:55" s="409" customFormat="1" x14ac:dyDescent="0.2">
      <c r="A187" s="2">
        <v>63010</v>
      </c>
      <c r="B187" s="395"/>
      <c r="C187" s="196" t="s">
        <v>384</v>
      </c>
      <c r="D187" s="271">
        <f>SUMIF('Budgeting Worksheet'!H853:H856,$B$4,'Budgeting Worksheet'!J853:J856)</f>
        <v>0</v>
      </c>
      <c r="H187" s="271">
        <f>SUMIF('Budgeting Worksheet'!L853:L856,$B$4,'Budgeting Worksheet'!N853:N856)</f>
        <v>0</v>
      </c>
      <c r="L187" s="271">
        <f>SUMIF('Budgeting Worksheet'!P853:P856,$B$4,'Budgeting Worksheet'!R853:R856)</f>
        <v>0</v>
      </c>
      <c r="P187" s="271">
        <f>SUMIF('Budgeting Worksheet'!T853:T856,$B$4,'Budgeting Worksheet'!V853:V856)</f>
        <v>0</v>
      </c>
      <c r="T187" s="271">
        <f>SUMIF('Budgeting Worksheet'!X853:X856,$B$4,'Budgeting Worksheet'!Z853:Z856)</f>
        <v>0</v>
      </c>
      <c r="X187" s="271">
        <f>SUMIF('Budgeting Worksheet'!AB853:AB856,$B$4,'Budgeting Worksheet'!AD853:AD856)</f>
        <v>0</v>
      </c>
      <c r="AB187" s="271">
        <f>SUMIF('Budgeting Worksheet'!AF853:AF856,$B$4,'Budgeting Worksheet'!AH853:AH856)</f>
        <v>0</v>
      </c>
      <c r="AF187" s="271">
        <f>SUMIF('Budgeting Worksheet'!AJ853:AJ856,$B$4,'Budgeting Worksheet'!AL853:AL856)</f>
        <v>0</v>
      </c>
      <c r="AJ187" s="271">
        <f>SUMIF('Budgeting Worksheet'!AN853:AN856,$B$4,'Budgeting Worksheet'!AP853:AP856)</f>
        <v>0</v>
      </c>
      <c r="AN187" s="271">
        <f>SUMIF('Budgeting Worksheet'!AR853:AR856,$B$4,'Budgeting Worksheet'!AT853:AT856)</f>
        <v>0</v>
      </c>
      <c r="AR187" s="271">
        <f>SUMIF('Budgeting Worksheet'!AV853:AV856,$B$4,'Budgeting Worksheet'!AX853:AX856)</f>
        <v>0</v>
      </c>
      <c r="AV187" s="271">
        <f>SUMIF('Budgeting Worksheet'!AZ853:AZ856,$B$4,'Budgeting Worksheet'!BB853:BB856)</f>
        <v>0</v>
      </c>
      <c r="AX187" s="271">
        <f>SUMIF('Budgeting Worksheet'!BB853:BB856,$B$4,'Budgeting Worksheet'!BD853:BD856)</f>
        <v>0</v>
      </c>
      <c r="AZ187" s="78">
        <f ca="1">SUMIF('Budgeting Worksheet'!H853:H856,$B$4,'Budgeting Worksheet'!BJ857)</f>
        <v>0</v>
      </c>
      <c r="BB187" s="86">
        <v>9123.42</v>
      </c>
      <c r="BC187" s="5"/>
    </row>
    <row r="188" spans="1:55" s="409" customFormat="1" x14ac:dyDescent="0.2">
      <c r="A188" s="2">
        <v>63020</v>
      </c>
      <c r="B188" s="395"/>
      <c r="C188" s="196" t="s">
        <v>385</v>
      </c>
      <c r="D188" s="271">
        <f>SUMIF('Budgeting Worksheet'!H859:H862,$B$4,'Budgeting Worksheet'!J859:J862)</f>
        <v>0</v>
      </c>
      <c r="H188" s="271">
        <f>SUMIF('Budgeting Worksheet'!L859:L862,$B$4,'Budgeting Worksheet'!N859:N862)</f>
        <v>0</v>
      </c>
      <c r="L188" s="271">
        <f>SUMIF('Budgeting Worksheet'!P859:P862,$B$4,'Budgeting Worksheet'!R859:R862)</f>
        <v>0</v>
      </c>
      <c r="P188" s="271">
        <f>SUMIF('Budgeting Worksheet'!T859:T862,$B$4,'Budgeting Worksheet'!V859:V862)</f>
        <v>0</v>
      </c>
      <c r="T188" s="271">
        <f>SUMIF('Budgeting Worksheet'!X859:X862,$B$4,'Budgeting Worksheet'!Z859:Z862)</f>
        <v>0</v>
      </c>
      <c r="X188" s="271">
        <f>SUMIF('Budgeting Worksheet'!AB859:AB862,$B$4,'Budgeting Worksheet'!AD859:AD862)</f>
        <v>0</v>
      </c>
      <c r="AB188" s="271">
        <f>SUMIF('Budgeting Worksheet'!AF859:AF862,$B$4,'Budgeting Worksheet'!AH859:AH862)</f>
        <v>0</v>
      </c>
      <c r="AF188" s="271">
        <f>SUMIF('Budgeting Worksheet'!AJ859:AJ862,$B$4,'Budgeting Worksheet'!AL859:AL862)</f>
        <v>0</v>
      </c>
      <c r="AJ188" s="271">
        <f>SUMIF('Budgeting Worksheet'!AN859:AN862,$B$4,'Budgeting Worksheet'!AP859:AP862)</f>
        <v>0</v>
      </c>
      <c r="AN188" s="271">
        <f>SUMIF('Budgeting Worksheet'!AR859:AR862,$B$4,'Budgeting Worksheet'!AT859:AT862)</f>
        <v>0</v>
      </c>
      <c r="AR188" s="271">
        <f>SUMIF('Budgeting Worksheet'!AV859:AV862,$B$4,'Budgeting Worksheet'!AX859:AX862)</f>
        <v>0</v>
      </c>
      <c r="AV188" s="271">
        <f>SUMIF('Budgeting Worksheet'!AZ859:AZ862,$B$4,'Budgeting Worksheet'!BB859:BB862)</f>
        <v>0</v>
      </c>
      <c r="AX188" s="271">
        <f>SUMIF('Budgeting Worksheet'!BB859:BB862,$B$4,'Budgeting Worksheet'!BD859:BD862)</f>
        <v>0</v>
      </c>
      <c r="AZ188" s="78">
        <f ca="1">SUMIF('Budgeting Worksheet'!H859:H862,$B$4,'Budgeting Worksheet'!BJ863)</f>
        <v>0</v>
      </c>
      <c r="BB188" s="86">
        <v>172.62</v>
      </c>
      <c r="BC188" s="5"/>
    </row>
    <row r="189" spans="1:55" s="409" customFormat="1" x14ac:dyDescent="0.2">
      <c r="A189" s="2">
        <v>63030</v>
      </c>
      <c r="B189" s="395"/>
      <c r="C189" s="196" t="s">
        <v>386</v>
      </c>
      <c r="D189" s="271">
        <f>SUMIF('Budgeting Worksheet'!H865:H868,$B$4,'Budgeting Worksheet'!J865:J868)</f>
        <v>0</v>
      </c>
      <c r="H189" s="271">
        <f>SUMIF('Budgeting Worksheet'!L865:L868,$B$4,'Budgeting Worksheet'!N865:N868)</f>
        <v>0</v>
      </c>
      <c r="L189" s="271">
        <f>SUMIF('Budgeting Worksheet'!P865:P868,$B$4,'Budgeting Worksheet'!R865:R868)</f>
        <v>0</v>
      </c>
      <c r="P189" s="271">
        <f>SUMIF('Budgeting Worksheet'!T865:T868,$B$4,'Budgeting Worksheet'!V865:V868)</f>
        <v>0</v>
      </c>
      <c r="T189" s="271">
        <f>SUMIF('Budgeting Worksheet'!X865:X868,$B$4,'Budgeting Worksheet'!Z865:Z868)</f>
        <v>0</v>
      </c>
      <c r="X189" s="271">
        <f>SUMIF('Budgeting Worksheet'!AB865:AB868,$B$4,'Budgeting Worksheet'!AD865:AD868)</f>
        <v>0</v>
      </c>
      <c r="AB189" s="271">
        <f>SUMIF('Budgeting Worksheet'!AF865:AF868,$B$4,'Budgeting Worksheet'!AH865:AH868)</f>
        <v>0</v>
      </c>
      <c r="AF189" s="271">
        <f>SUMIF('Budgeting Worksheet'!AJ865:AJ868,$B$4,'Budgeting Worksheet'!AL865:AL868)</f>
        <v>0</v>
      </c>
      <c r="AJ189" s="271">
        <f>SUMIF('Budgeting Worksheet'!AN865:AN868,$B$4,'Budgeting Worksheet'!AP865:AP868)</f>
        <v>0</v>
      </c>
      <c r="AN189" s="271">
        <f>SUMIF('Budgeting Worksheet'!AR865:AR868,$B$4,'Budgeting Worksheet'!AT865:AT868)</f>
        <v>0</v>
      </c>
      <c r="AR189" s="271">
        <f>SUMIF('Budgeting Worksheet'!AV865:AV868,$B$4,'Budgeting Worksheet'!AX865:AX868)</f>
        <v>0</v>
      </c>
      <c r="AV189" s="271">
        <f>SUMIF('Budgeting Worksheet'!AZ865:AZ868,$B$4,'Budgeting Worksheet'!BB865:BB868)</f>
        <v>0</v>
      </c>
      <c r="AX189" s="271">
        <f>SUMIF('Budgeting Worksheet'!BB865:BB868,$B$4,'Budgeting Worksheet'!BD865:BD868)</f>
        <v>0</v>
      </c>
      <c r="AZ189" s="78">
        <f ca="1">SUMIF('Budgeting Worksheet'!H865:H868,$B$4,'Budgeting Worksheet'!BJ869)</f>
        <v>0</v>
      </c>
      <c r="BB189" s="86">
        <v>72950.52</v>
      </c>
      <c r="BC189" s="5"/>
    </row>
    <row r="190" spans="1:55" s="409" customFormat="1" x14ac:dyDescent="0.2">
      <c r="A190" s="2">
        <v>63040</v>
      </c>
      <c r="B190" s="395"/>
      <c r="C190" s="196" t="s">
        <v>387</v>
      </c>
      <c r="D190" s="271">
        <f>SUMIF('Budgeting Worksheet'!H871:H874,$B$4,'Budgeting Worksheet'!J871:J874)</f>
        <v>0</v>
      </c>
      <c r="H190" s="271">
        <f>SUMIF('Budgeting Worksheet'!L871:L874,$B$4,'Budgeting Worksheet'!N871:N874)</f>
        <v>0</v>
      </c>
      <c r="L190" s="271">
        <f>SUMIF('Budgeting Worksheet'!P871:P874,$B$4,'Budgeting Worksheet'!R871:R874)</f>
        <v>0</v>
      </c>
      <c r="P190" s="271">
        <f>SUMIF('Budgeting Worksheet'!T871:T874,$B$4,'Budgeting Worksheet'!V871:V874)</f>
        <v>0</v>
      </c>
      <c r="T190" s="271">
        <f>SUMIF('Budgeting Worksheet'!X871:X874,$B$4,'Budgeting Worksheet'!Z871:Z874)</f>
        <v>0</v>
      </c>
      <c r="X190" s="271">
        <f>SUMIF('Budgeting Worksheet'!AB871:AB874,$B$4,'Budgeting Worksheet'!AD871:AD874)</f>
        <v>0</v>
      </c>
      <c r="AB190" s="271">
        <f>SUMIF('Budgeting Worksheet'!AF871:AF874,$B$4,'Budgeting Worksheet'!AH871:AH874)</f>
        <v>0</v>
      </c>
      <c r="AF190" s="271">
        <f>SUMIF('Budgeting Worksheet'!AJ871:AJ874,$B$4,'Budgeting Worksheet'!AL871:AL874)</f>
        <v>0</v>
      </c>
      <c r="AJ190" s="271">
        <f>SUMIF('Budgeting Worksheet'!AN871:AN874,$B$4,'Budgeting Worksheet'!AP871:AP874)</f>
        <v>0</v>
      </c>
      <c r="AN190" s="271">
        <f>SUMIF('Budgeting Worksheet'!AR871:AR874,$B$4,'Budgeting Worksheet'!AT871:AT874)</f>
        <v>0</v>
      </c>
      <c r="AR190" s="271">
        <f>SUMIF('Budgeting Worksheet'!AV871:AV874,$B$4,'Budgeting Worksheet'!AX871:AX874)</f>
        <v>0</v>
      </c>
      <c r="AV190" s="271">
        <f>SUMIF('Budgeting Worksheet'!AZ871:AZ874,$B$4,'Budgeting Worksheet'!BB871:BB874)</f>
        <v>0</v>
      </c>
      <c r="AX190" s="271">
        <f>SUMIF('Budgeting Worksheet'!BB871:BB874,$B$4,'Budgeting Worksheet'!BD871:BD874)</f>
        <v>0</v>
      </c>
      <c r="AZ190" s="78">
        <f ca="1">SUMIF('Budgeting Worksheet'!H871:H874,$B$4,'Budgeting Worksheet'!BJ875)</f>
        <v>0</v>
      </c>
      <c r="BB190" s="780">
        <v>276.66000000000003</v>
      </c>
      <c r="BC190" s="5"/>
    </row>
    <row r="191" spans="1:55" s="409" customFormat="1" x14ac:dyDescent="0.2">
      <c r="A191" s="2"/>
      <c r="B191" s="395" t="s">
        <v>229</v>
      </c>
      <c r="D191" s="650">
        <f>SUM(D187:D190)</f>
        <v>0</v>
      </c>
      <c r="H191" s="650">
        <f>SUM(H187:H190)</f>
        <v>0</v>
      </c>
      <c r="L191" s="650">
        <f>SUM(L187:L190)</f>
        <v>0</v>
      </c>
      <c r="P191" s="650">
        <f>SUM(P187:P190)</f>
        <v>0</v>
      </c>
      <c r="T191" s="650">
        <f>SUM(T187:T190)</f>
        <v>0</v>
      </c>
      <c r="X191" s="650">
        <f>SUM(X187:X190)</f>
        <v>0</v>
      </c>
      <c r="AB191" s="650">
        <f>SUM(AB187:AB190)</f>
        <v>0</v>
      </c>
      <c r="AF191" s="650">
        <f>SUM(AF187:AF190)</f>
        <v>0</v>
      </c>
      <c r="AJ191" s="650">
        <f>SUM(AJ187:AJ190)</f>
        <v>0</v>
      </c>
      <c r="AN191" s="650">
        <f>SUM(AN187:AN190)</f>
        <v>0</v>
      </c>
      <c r="AR191" s="650">
        <f>SUM(AR187:AR190)</f>
        <v>0</v>
      </c>
      <c r="AV191" s="650">
        <f>SUM(AV187:AV190)</f>
        <v>0</v>
      </c>
      <c r="AX191" s="650">
        <f>SUM(AX187:AX190)</f>
        <v>0</v>
      </c>
      <c r="AZ191" s="669">
        <f ca="1">SUM(AZ187:AZ190)</f>
        <v>0</v>
      </c>
      <c r="BB191" s="85">
        <f>SUM(BB187:BB190)</f>
        <v>82523.22</v>
      </c>
      <c r="BC191" s="5"/>
    </row>
    <row r="192" spans="1:55" s="409" customFormat="1" x14ac:dyDescent="0.2">
      <c r="A192" s="2"/>
      <c r="B192" s="395"/>
      <c r="D192" s="271"/>
      <c r="H192" s="71"/>
      <c r="L192" s="71"/>
      <c r="P192" s="71"/>
      <c r="T192" s="71"/>
      <c r="X192" s="71"/>
      <c r="AB192" s="71"/>
      <c r="AF192" s="71"/>
      <c r="AJ192" s="71"/>
      <c r="AN192" s="71"/>
      <c r="AR192" s="71"/>
      <c r="AV192" s="71"/>
      <c r="AX192" s="71"/>
      <c r="AZ192" s="78"/>
      <c r="BB192" s="86"/>
      <c r="BC192" s="5"/>
    </row>
    <row r="193" spans="1:55" s="409" customFormat="1" x14ac:dyDescent="0.2">
      <c r="A193" s="4">
        <v>64000</v>
      </c>
      <c r="B193" s="395" t="s">
        <v>388</v>
      </c>
      <c r="D193" s="271"/>
      <c r="H193" s="71"/>
      <c r="L193" s="71"/>
      <c r="P193" s="71"/>
      <c r="T193" s="71"/>
      <c r="X193" s="71"/>
      <c r="AB193" s="71"/>
      <c r="AF193" s="71"/>
      <c r="AJ193" s="71"/>
      <c r="AN193" s="71"/>
      <c r="AR193" s="71"/>
      <c r="AV193" s="71"/>
      <c r="AX193" s="71"/>
      <c r="AZ193" s="78"/>
      <c r="BB193" s="86"/>
      <c r="BC193" s="5"/>
    </row>
    <row r="194" spans="1:55" s="409" customFormat="1" x14ac:dyDescent="0.2">
      <c r="A194" s="2">
        <v>64010</v>
      </c>
      <c r="B194" s="395"/>
      <c r="C194" s="196" t="s">
        <v>389</v>
      </c>
      <c r="D194" s="271">
        <f>SUMIF('Budgeting Worksheet'!H881:H886,$B$4,'Budgeting Worksheet'!J881:J886)</f>
        <v>0</v>
      </c>
      <c r="H194" s="271">
        <f>SUMIF('Budgeting Worksheet'!L881:L886,$B$4,'Budgeting Worksheet'!N881:N886)</f>
        <v>0</v>
      </c>
      <c r="L194" s="271">
        <f>SUMIF('Budgeting Worksheet'!P881:P886,$B$4,'Budgeting Worksheet'!R881:R886)</f>
        <v>0</v>
      </c>
      <c r="P194" s="271">
        <f>SUMIF('Budgeting Worksheet'!T881:T886,$B$4,'Budgeting Worksheet'!V881:V886)</f>
        <v>0</v>
      </c>
      <c r="T194" s="271">
        <f>SUMIF('Budgeting Worksheet'!X881:X886,$B$4,'Budgeting Worksheet'!Z881:Z886)</f>
        <v>0</v>
      </c>
      <c r="X194" s="271">
        <f>SUMIF('Budgeting Worksheet'!AB881:AB886,$B$4,'Budgeting Worksheet'!AD881:AD886)</f>
        <v>0</v>
      </c>
      <c r="AB194" s="271">
        <f>SUMIF('Budgeting Worksheet'!AF881:AF886,$B$4,'Budgeting Worksheet'!AH881:AH886)</f>
        <v>0</v>
      </c>
      <c r="AF194" s="271">
        <f>SUMIF('Budgeting Worksheet'!AJ881:AJ886,$B$4,'Budgeting Worksheet'!AL881:AL886)</f>
        <v>0</v>
      </c>
      <c r="AJ194" s="271">
        <f>SUMIF('Budgeting Worksheet'!AN881:AN886,$B$4,'Budgeting Worksheet'!AP881:AP886)</f>
        <v>0</v>
      </c>
      <c r="AN194" s="271">
        <f>SUMIF('Budgeting Worksheet'!AR881:AR886,$B$4,'Budgeting Worksheet'!AT881:AT886)</f>
        <v>0</v>
      </c>
      <c r="AR194" s="271">
        <f>SUMIF('Budgeting Worksheet'!AV881:AV886,$B$4,'Budgeting Worksheet'!AX881:AX886)</f>
        <v>0</v>
      </c>
      <c r="AV194" s="271">
        <f>SUMIF('Budgeting Worksheet'!AZ881:AZ886,$B$4,'Budgeting Worksheet'!BB881:BB886)</f>
        <v>0</v>
      </c>
      <c r="AX194" s="271">
        <f>SUMIF('Budgeting Worksheet'!BB881:BB886,$B$4,'Budgeting Worksheet'!BD881:BD886)</f>
        <v>0</v>
      </c>
      <c r="AZ194" s="78">
        <f ca="1">SUMIF('Budgeting Worksheet'!H881:H886,$B$4,'Budgeting Worksheet'!BJ887)</f>
        <v>0</v>
      </c>
      <c r="BB194" s="86">
        <v>674.85</v>
      </c>
      <c r="BC194" s="5"/>
    </row>
    <row r="195" spans="1:55" s="409" customFormat="1" x14ac:dyDescent="0.2">
      <c r="A195" s="2">
        <v>64020</v>
      </c>
      <c r="B195" s="395"/>
      <c r="C195" s="196" t="s">
        <v>390</v>
      </c>
      <c r="D195" s="271">
        <f>SUMIF('Budgeting Worksheet'!H889:H894,$B$4,'Budgeting Worksheet'!J889:J894)</f>
        <v>0</v>
      </c>
      <c r="H195" s="271">
        <f>SUMIF('Budgeting Worksheet'!L889:L894,$B$4,'Budgeting Worksheet'!N889:N894)</f>
        <v>0</v>
      </c>
      <c r="L195" s="271">
        <f>SUMIF('Budgeting Worksheet'!P889:P894,$B$4,'Budgeting Worksheet'!R889:R894)</f>
        <v>0</v>
      </c>
      <c r="P195" s="271">
        <f>SUMIF('Budgeting Worksheet'!T889:T894,$B$4,'Budgeting Worksheet'!V889:V894)</f>
        <v>0</v>
      </c>
      <c r="T195" s="271">
        <f>SUMIF('Budgeting Worksheet'!X889:X894,$B$4,'Budgeting Worksheet'!Z889:Z894)</f>
        <v>0</v>
      </c>
      <c r="X195" s="271">
        <f>SUMIF('Budgeting Worksheet'!AB889:AB894,$B$4,'Budgeting Worksheet'!AD889:AD894)</f>
        <v>0</v>
      </c>
      <c r="AB195" s="271">
        <f>SUMIF('Budgeting Worksheet'!AF889:AF894,$B$4,'Budgeting Worksheet'!AH889:AH894)</f>
        <v>0</v>
      </c>
      <c r="AF195" s="271">
        <f>SUMIF('Budgeting Worksheet'!AJ889:AJ894,$B$4,'Budgeting Worksheet'!AL889:AL894)</f>
        <v>0</v>
      </c>
      <c r="AJ195" s="271">
        <f>SUMIF('Budgeting Worksheet'!AN889:AN894,$B$4,'Budgeting Worksheet'!AP889:AP894)</f>
        <v>0</v>
      </c>
      <c r="AN195" s="271">
        <f>SUMIF('Budgeting Worksheet'!AR889:AR894,$B$4,'Budgeting Worksheet'!AT889:AT894)</f>
        <v>0</v>
      </c>
      <c r="AR195" s="271">
        <f>SUMIF('Budgeting Worksheet'!AV889:AV894,$B$4,'Budgeting Worksheet'!AX889:AX894)</f>
        <v>0</v>
      </c>
      <c r="AV195" s="271">
        <f>SUMIF('Budgeting Worksheet'!AZ889:AZ894,$B$4,'Budgeting Worksheet'!BB889:BB894)</f>
        <v>0</v>
      </c>
      <c r="AX195" s="271">
        <f>SUMIF('Budgeting Worksheet'!BB889:BB894,$B$4,'Budgeting Worksheet'!BD889:BD894)</f>
        <v>0</v>
      </c>
      <c r="AZ195" s="78">
        <f ca="1">SUMIF('Budgeting Worksheet'!H889:H894,$B$4,'Budgeting Worksheet'!BJ895)</f>
        <v>0</v>
      </c>
      <c r="BB195" s="86"/>
      <c r="BC195" s="5"/>
    </row>
    <row r="196" spans="1:55" s="409" customFormat="1" x14ac:dyDescent="0.2">
      <c r="A196" s="2">
        <v>64030</v>
      </c>
      <c r="B196" s="395"/>
      <c r="C196" s="196" t="s">
        <v>391</v>
      </c>
      <c r="D196" s="271">
        <f>SUMIF('Budgeting Worksheet'!H897:H902,$B$4,'Budgeting Worksheet'!J897:J902)</f>
        <v>0</v>
      </c>
      <c r="H196" s="271">
        <f>SUMIF('Budgeting Worksheet'!L897:L902,$B$4,'Budgeting Worksheet'!N897:N902)</f>
        <v>0</v>
      </c>
      <c r="L196" s="271">
        <f>SUMIF('Budgeting Worksheet'!P897:P902,$B$4,'Budgeting Worksheet'!R897:R902)</f>
        <v>0</v>
      </c>
      <c r="P196" s="271">
        <f>SUMIF('Budgeting Worksheet'!T897:T902,$B$4,'Budgeting Worksheet'!V897:V902)</f>
        <v>0</v>
      </c>
      <c r="T196" s="271">
        <f>SUMIF('Budgeting Worksheet'!X897:X902,$B$4,'Budgeting Worksheet'!Z897:Z902)</f>
        <v>0</v>
      </c>
      <c r="X196" s="271">
        <f>SUMIF('Budgeting Worksheet'!AB897:AB902,$B$4,'Budgeting Worksheet'!AD897:AD902)</f>
        <v>0</v>
      </c>
      <c r="AB196" s="271">
        <f>SUMIF('Budgeting Worksheet'!AF897:AF902,$B$4,'Budgeting Worksheet'!AH897:AH902)</f>
        <v>0</v>
      </c>
      <c r="AF196" s="271">
        <f>SUMIF('Budgeting Worksheet'!AJ897:AJ902,$B$4,'Budgeting Worksheet'!AL897:AL902)</f>
        <v>0</v>
      </c>
      <c r="AJ196" s="271">
        <f>SUMIF('Budgeting Worksheet'!AN897:AN902,$B$4,'Budgeting Worksheet'!AP897:AP902)</f>
        <v>0</v>
      </c>
      <c r="AN196" s="271">
        <f>SUMIF('Budgeting Worksheet'!AR897:AR902,$B$4,'Budgeting Worksheet'!AT897:AT902)</f>
        <v>0</v>
      </c>
      <c r="AR196" s="271">
        <f>SUMIF('Budgeting Worksheet'!AV897:AV902,$B$4,'Budgeting Worksheet'!AX897:AX902)</f>
        <v>0</v>
      </c>
      <c r="AV196" s="271">
        <f>SUMIF('Budgeting Worksheet'!AZ897:AZ902,$B$4,'Budgeting Worksheet'!BB897:BB902)</f>
        <v>0</v>
      </c>
      <c r="AX196" s="271">
        <f>SUMIF('Budgeting Worksheet'!BB897:BB902,$B$4,'Budgeting Worksheet'!BD897:BD902)</f>
        <v>0</v>
      </c>
      <c r="AZ196" s="78">
        <f ca="1">SUMIF('Budgeting Worksheet'!H897:H902,$B$4,'Budgeting Worksheet'!BJ903)</f>
        <v>0</v>
      </c>
      <c r="BB196" s="86">
        <v>934.96</v>
      </c>
      <c r="BC196" s="5"/>
    </row>
    <row r="197" spans="1:55" s="409" customFormat="1" x14ac:dyDescent="0.2">
      <c r="A197" s="2">
        <v>64000</v>
      </c>
      <c r="B197" s="395"/>
      <c r="C197" s="196" t="s">
        <v>392</v>
      </c>
      <c r="D197" s="271">
        <f>SUMIF('Budgeting Worksheet'!H905:H910,$B$4,'Budgeting Worksheet'!J905:J910)</f>
        <v>0</v>
      </c>
      <c r="H197" s="271">
        <f>SUMIF('Budgeting Worksheet'!L905:L910,$B$4,'Budgeting Worksheet'!N905:N910)</f>
        <v>0</v>
      </c>
      <c r="L197" s="271">
        <f>SUMIF('Budgeting Worksheet'!P905:P910,$B$4,'Budgeting Worksheet'!R905:R910)</f>
        <v>0</v>
      </c>
      <c r="P197" s="271">
        <f>SUMIF('Budgeting Worksheet'!T905:T910,$B$4,'Budgeting Worksheet'!V905:V910)</f>
        <v>0</v>
      </c>
      <c r="T197" s="271">
        <f>SUMIF('Budgeting Worksheet'!X905:X910,$B$4,'Budgeting Worksheet'!Z905:Z910)</f>
        <v>0</v>
      </c>
      <c r="X197" s="271">
        <f>SUMIF('Budgeting Worksheet'!AB905:AB910,$B$4,'Budgeting Worksheet'!AD905:AD910)</f>
        <v>0</v>
      </c>
      <c r="AB197" s="271">
        <f>SUMIF('Budgeting Worksheet'!AF905:AF910,$B$4,'Budgeting Worksheet'!AH905:AH910)</f>
        <v>0</v>
      </c>
      <c r="AF197" s="271">
        <f>SUMIF('Budgeting Worksheet'!AJ905:AJ910,$B$4,'Budgeting Worksheet'!AL905:AL910)</f>
        <v>0</v>
      </c>
      <c r="AJ197" s="271">
        <f>SUMIF('Budgeting Worksheet'!AN905:AN910,$B$4,'Budgeting Worksheet'!AP905:AP910)</f>
        <v>0</v>
      </c>
      <c r="AN197" s="271">
        <f>SUMIF('Budgeting Worksheet'!AR905:AR910,$B$4,'Budgeting Worksheet'!AT905:AT910)</f>
        <v>0</v>
      </c>
      <c r="AR197" s="271">
        <f>SUMIF('Budgeting Worksheet'!AV905:AV910,$B$4,'Budgeting Worksheet'!AX905:AX910)</f>
        <v>0</v>
      </c>
      <c r="AV197" s="271">
        <f>SUMIF('Budgeting Worksheet'!AZ905:AZ910,$B$4,'Budgeting Worksheet'!BB905:BB910)</f>
        <v>0</v>
      </c>
      <c r="AX197" s="271">
        <f>SUMIF('Budgeting Worksheet'!BB905:BB910,$B$4,'Budgeting Worksheet'!BD905:BD910)</f>
        <v>0</v>
      </c>
      <c r="AZ197" s="78">
        <f ca="1">SUMIF('Budgeting Worksheet'!H905:H910,$B$4,'Budgeting Worksheet'!BJ911)</f>
        <v>0</v>
      </c>
      <c r="BB197" s="780"/>
      <c r="BC197" s="5"/>
    </row>
    <row r="198" spans="1:55" s="409" customFormat="1" x14ac:dyDescent="0.2">
      <c r="A198" s="2"/>
      <c r="B198" s="395" t="s">
        <v>231</v>
      </c>
      <c r="D198" s="650">
        <f>SUM(D194:D197)</f>
        <v>0</v>
      </c>
      <c r="H198" s="650">
        <f>SUM(H194:H197)</f>
        <v>0</v>
      </c>
      <c r="L198" s="650">
        <f>SUM(L194:L197)</f>
        <v>0</v>
      </c>
      <c r="P198" s="650">
        <f>SUM(P194:P197)</f>
        <v>0</v>
      </c>
      <c r="T198" s="650">
        <f>SUM(T194:T197)</f>
        <v>0</v>
      </c>
      <c r="X198" s="650">
        <f>SUM(X194:X197)</f>
        <v>0</v>
      </c>
      <c r="AB198" s="650">
        <f>SUM(AB194:AB197)</f>
        <v>0</v>
      </c>
      <c r="AF198" s="650">
        <f>SUM(AF194:AF197)</f>
        <v>0</v>
      </c>
      <c r="AJ198" s="650">
        <f>SUM(AJ194:AJ197)</f>
        <v>0</v>
      </c>
      <c r="AN198" s="650">
        <f>SUM(AN194:AN197)</f>
        <v>0</v>
      </c>
      <c r="AR198" s="650">
        <f>SUM(AR194:AR197)</f>
        <v>0</v>
      </c>
      <c r="AV198" s="650">
        <f>SUM(AV194:AV197)</f>
        <v>0</v>
      </c>
      <c r="AX198" s="650">
        <f>SUM(AX194:AX197)</f>
        <v>0</v>
      </c>
      <c r="AZ198" s="670">
        <f ca="1">SUM(AZ194:AZ197)</f>
        <v>0</v>
      </c>
      <c r="BB198" s="85">
        <f>SUM(BB194:BB197)</f>
        <v>1609.81</v>
      </c>
      <c r="BC198" s="5"/>
    </row>
    <row r="199" spans="1:55" s="409" customFormat="1" x14ac:dyDescent="0.2">
      <c r="A199" s="2"/>
      <c r="B199" s="395"/>
      <c r="D199" s="271"/>
      <c r="H199" s="71"/>
      <c r="L199" s="71"/>
      <c r="P199" s="71"/>
      <c r="T199" s="71"/>
      <c r="X199" s="71"/>
      <c r="AB199" s="71"/>
      <c r="AF199" s="71"/>
      <c r="AJ199" s="71"/>
      <c r="AN199" s="71"/>
      <c r="AR199" s="71"/>
      <c r="AV199" s="71"/>
      <c r="AX199" s="71"/>
      <c r="AZ199" s="78"/>
      <c r="BB199" s="86"/>
      <c r="BC199" s="5"/>
    </row>
    <row r="200" spans="1:55" s="409" customFormat="1" x14ac:dyDescent="0.2">
      <c r="A200" s="4">
        <v>65000</v>
      </c>
      <c r="B200" s="395" t="s">
        <v>393</v>
      </c>
      <c r="D200" s="271"/>
      <c r="H200" s="271"/>
      <c r="L200" s="271"/>
      <c r="P200" s="271"/>
      <c r="T200" s="271"/>
      <c r="X200" s="271"/>
      <c r="AB200" s="271"/>
      <c r="AF200" s="271"/>
      <c r="AJ200" s="271"/>
      <c r="AN200" s="271"/>
      <c r="AR200" s="271"/>
      <c r="AV200" s="271"/>
      <c r="AX200" s="71"/>
      <c r="AZ200" s="78"/>
      <c r="BB200" s="86"/>
      <c r="BC200" s="5"/>
    </row>
    <row r="201" spans="1:55" s="409" customFormat="1" x14ac:dyDescent="0.2">
      <c r="A201" s="2">
        <v>65010</v>
      </c>
      <c r="B201" s="395"/>
      <c r="C201" s="196" t="s">
        <v>394</v>
      </c>
      <c r="D201" s="271">
        <f>SUMIF('Budgeting Worksheet'!H917:H922,$B$4,'Budgeting Worksheet'!J917:J922)</f>
        <v>0</v>
      </c>
      <c r="H201" s="271">
        <f>SUMIF('Budgeting Worksheet'!L917:L922,$B$4,'Budgeting Worksheet'!N917:N922)</f>
        <v>0</v>
      </c>
      <c r="L201" s="271">
        <f>SUMIF('Budgeting Worksheet'!P917:P922,$B$4,'Budgeting Worksheet'!R917:R922)</f>
        <v>0</v>
      </c>
      <c r="P201" s="271">
        <f>SUMIF('Budgeting Worksheet'!T917:T922,$B$4,'Budgeting Worksheet'!V917:V922)</f>
        <v>0</v>
      </c>
      <c r="T201" s="271">
        <f>SUMIF('Budgeting Worksheet'!X917:X922,$B$4,'Budgeting Worksheet'!Z917:Z922)</f>
        <v>0</v>
      </c>
      <c r="X201" s="271">
        <f>SUMIF('Budgeting Worksheet'!AB917:AB922,$B$4,'Budgeting Worksheet'!AD917:AD922)</f>
        <v>0</v>
      </c>
      <c r="AB201" s="271">
        <f>SUMIF('Budgeting Worksheet'!AF917:AF922,$B$4,'Budgeting Worksheet'!AH917:AH922)</f>
        <v>0</v>
      </c>
      <c r="AF201" s="271">
        <f>SUMIF('Budgeting Worksheet'!AJ917:AJ922,$B$4,'Budgeting Worksheet'!AL917:AL922)</f>
        <v>0</v>
      </c>
      <c r="AJ201" s="271">
        <f>SUMIF('Budgeting Worksheet'!AN917:AN922,$B$4,'Budgeting Worksheet'!AP917:AP922)</f>
        <v>0</v>
      </c>
      <c r="AN201" s="271">
        <f>SUMIF('Budgeting Worksheet'!AR917:AR922,$B$4,'Budgeting Worksheet'!AT917:AT922)</f>
        <v>0</v>
      </c>
      <c r="AR201" s="271">
        <f>SUMIF('Budgeting Worksheet'!AV917:AV922,$B$4,'Budgeting Worksheet'!AX917:AX922)</f>
        <v>0</v>
      </c>
      <c r="AV201" s="271">
        <f>SUMIF('Budgeting Worksheet'!AZ917:AZ922,$B$4,'Budgeting Worksheet'!BB917:BB922)</f>
        <v>0</v>
      </c>
      <c r="AX201" s="271">
        <f>SUMIF('Budgeting Worksheet'!BB917:BB922,$B$4,'Budgeting Worksheet'!BD917:BD922)</f>
        <v>0</v>
      </c>
      <c r="AZ201" s="78">
        <f ca="1">SUMIF('Budgeting Worksheet'!H917:H922,$B$4,'Budgeting Worksheet'!BJ923)</f>
        <v>0</v>
      </c>
      <c r="BB201" s="86">
        <v>227.95</v>
      </c>
      <c r="BC201" s="5"/>
    </row>
    <row r="202" spans="1:55" s="409" customFormat="1" x14ac:dyDescent="0.2">
      <c r="A202" s="2">
        <v>65020</v>
      </c>
      <c r="B202" s="395"/>
      <c r="C202" s="196" t="s">
        <v>395</v>
      </c>
      <c r="D202" s="271">
        <f>SUMIF('Budgeting Worksheet'!H925:H930,$B$4,'Budgeting Worksheet'!J925:J930)</f>
        <v>0</v>
      </c>
      <c r="H202" s="271">
        <f>SUMIF('Budgeting Worksheet'!L925:L930,$B$4,'Budgeting Worksheet'!N925:N930)</f>
        <v>0</v>
      </c>
      <c r="L202" s="271">
        <f>SUMIF('Budgeting Worksheet'!P925:P930,$B$4,'Budgeting Worksheet'!R925:R930)</f>
        <v>0</v>
      </c>
      <c r="P202" s="271">
        <f>SUMIF('Budgeting Worksheet'!T925:T930,$B$4,'Budgeting Worksheet'!V925:V930)</f>
        <v>0</v>
      </c>
      <c r="T202" s="271">
        <f>SUMIF('Budgeting Worksheet'!X925:X930,$B$4,'Budgeting Worksheet'!Z925:Z930)</f>
        <v>0</v>
      </c>
      <c r="X202" s="271">
        <f>SUMIF('Budgeting Worksheet'!AB925:AB930,$B$4,'Budgeting Worksheet'!AD925:AD930)</f>
        <v>0</v>
      </c>
      <c r="AB202" s="271">
        <f>SUMIF('Budgeting Worksheet'!AF925:AF930,$B$4,'Budgeting Worksheet'!AH925:AH930)</f>
        <v>0</v>
      </c>
      <c r="AF202" s="271">
        <f>SUMIF('Budgeting Worksheet'!AJ925:AJ930,$B$4,'Budgeting Worksheet'!AL925:AL930)</f>
        <v>0</v>
      </c>
      <c r="AJ202" s="271">
        <f>SUMIF('Budgeting Worksheet'!AN925:AN930,$B$4,'Budgeting Worksheet'!AP925:AP930)</f>
        <v>0</v>
      </c>
      <c r="AN202" s="271">
        <f>SUMIF('Budgeting Worksheet'!AR925:AR930,$B$4,'Budgeting Worksheet'!AT925:AT930)</f>
        <v>0</v>
      </c>
      <c r="AR202" s="271">
        <f>SUMIF('Budgeting Worksheet'!AV925:AV930,$B$4,'Budgeting Worksheet'!AX925:AX930)</f>
        <v>0</v>
      </c>
      <c r="AV202" s="271">
        <f>SUMIF('Budgeting Worksheet'!AZ925:AZ930,$B$4,'Budgeting Worksheet'!BB925:BB930)</f>
        <v>0</v>
      </c>
      <c r="AX202" s="271">
        <f>SUMIF('Budgeting Worksheet'!BB925:BB930,$B$4,'Budgeting Worksheet'!BD925:BD930)</f>
        <v>0</v>
      </c>
      <c r="AZ202" s="78">
        <f ca="1">SUMIF('Budgeting Worksheet'!H925:H930,$B$4,'Budgeting Worksheet'!BJ931)</f>
        <v>0</v>
      </c>
      <c r="BB202" s="780">
        <v>147.59</v>
      </c>
      <c r="BC202" s="5"/>
    </row>
    <row r="203" spans="1:55" x14ac:dyDescent="0.2">
      <c r="B203" s="395" t="s">
        <v>232</v>
      </c>
      <c r="C203" s="196"/>
      <c r="D203" s="650">
        <f>SUM(D201:D202)</f>
        <v>0</v>
      </c>
      <c r="E203" s="409"/>
      <c r="F203" s="409"/>
      <c r="G203" s="409"/>
      <c r="H203" s="650">
        <f>SUM(H201:H202)</f>
        <v>0</v>
      </c>
      <c r="I203" s="409"/>
      <c r="J203" s="409"/>
      <c r="K203" s="409"/>
      <c r="L203" s="650">
        <f>SUM(L201:L202)</f>
        <v>0</v>
      </c>
      <c r="M203" s="409"/>
      <c r="N203" s="409"/>
      <c r="O203" s="409"/>
      <c r="P203" s="650">
        <f>SUM(P201:P202)</f>
        <v>0</v>
      </c>
      <c r="Q203" s="409"/>
      <c r="R203" s="409"/>
      <c r="S203" s="409"/>
      <c r="T203" s="650">
        <f>SUM(T201:T202)</f>
        <v>0</v>
      </c>
      <c r="U203" s="409"/>
      <c r="V203" s="409"/>
      <c r="W203" s="409"/>
      <c r="X203" s="650">
        <f>SUM(X201:X202)</f>
        <v>0</v>
      </c>
      <c r="Y203" s="409"/>
      <c r="Z203" s="409"/>
      <c r="AA203" s="409"/>
      <c r="AB203" s="650">
        <f>SUM(AB201:AB202)</f>
        <v>0</v>
      </c>
      <c r="AC203" s="409"/>
      <c r="AD203" s="409"/>
      <c r="AE203" s="409"/>
      <c r="AF203" s="650">
        <f>SUM(AF201:AF202)</f>
        <v>0</v>
      </c>
      <c r="AG203" s="409"/>
      <c r="AH203" s="409"/>
      <c r="AI203" s="409"/>
      <c r="AJ203" s="650">
        <f>SUM(AJ201:AJ202)</f>
        <v>0</v>
      </c>
      <c r="AK203" s="409"/>
      <c r="AL203" s="409"/>
      <c r="AM203" s="409"/>
      <c r="AN203" s="650">
        <f>SUM(AN201:AN202)</f>
        <v>0</v>
      </c>
      <c r="AO203" s="409"/>
      <c r="AP203" s="409"/>
      <c r="AQ203" s="409"/>
      <c r="AR203" s="650">
        <f>SUM(AR201:AR202)</f>
        <v>0</v>
      </c>
      <c r="AS203" s="409"/>
      <c r="AT203" s="409"/>
      <c r="AU203" s="409"/>
      <c r="AV203" s="650">
        <f>SUM(AV201:AV202)</f>
        <v>0</v>
      </c>
      <c r="AW203" s="409"/>
      <c r="AX203" s="650">
        <f>SUM(AX201:AX202)</f>
        <v>0</v>
      </c>
      <c r="AY203" s="409"/>
      <c r="AZ203" s="670">
        <f ca="1">SUM(AZ201:AZ202)</f>
        <v>0</v>
      </c>
      <c r="BA203" s="409"/>
      <c r="BB203" s="85">
        <f>SUM(BB201:BB202)</f>
        <v>375.53999999999996</v>
      </c>
      <c r="BC203" s="5"/>
    </row>
    <row r="204" spans="1:55" x14ac:dyDescent="0.2">
      <c r="B204" s="395"/>
      <c r="C204" s="409"/>
      <c r="D204" s="271"/>
      <c r="E204" s="409"/>
      <c r="F204" s="409"/>
      <c r="G204" s="409"/>
      <c r="H204" s="271"/>
      <c r="I204" s="409"/>
      <c r="J204" s="409"/>
      <c r="K204" s="409"/>
      <c r="L204" s="271"/>
      <c r="M204" s="409"/>
      <c r="N204" s="409"/>
      <c r="O204" s="409"/>
      <c r="P204" s="271"/>
      <c r="Q204" s="409"/>
      <c r="R204" s="409"/>
      <c r="S204" s="409"/>
      <c r="T204" s="271"/>
      <c r="U204" s="409"/>
      <c r="V204" s="409"/>
      <c r="W204" s="409"/>
      <c r="X204" s="271"/>
      <c r="Y204" s="409"/>
      <c r="Z204" s="409"/>
      <c r="AA204" s="409"/>
      <c r="AB204" s="271"/>
      <c r="AC204" s="409"/>
      <c r="AD204" s="409"/>
      <c r="AE204" s="409"/>
      <c r="AF204" s="271"/>
      <c r="AG204" s="409"/>
      <c r="AH204" s="409"/>
      <c r="AI204" s="409"/>
      <c r="AJ204" s="271"/>
      <c r="AK204" s="409"/>
      <c r="AL204" s="409"/>
      <c r="AM204" s="409"/>
      <c r="AN204" s="271"/>
      <c r="AO204" s="409"/>
      <c r="AP204" s="409"/>
      <c r="AQ204" s="409"/>
      <c r="AR204" s="271"/>
      <c r="AS204" s="409"/>
      <c r="AT204" s="409"/>
      <c r="AU204" s="409"/>
      <c r="AV204" s="271"/>
      <c r="AW204" s="409"/>
      <c r="AX204" s="71"/>
      <c r="AY204" s="409"/>
      <c r="AZ204" s="78"/>
      <c r="BA204" s="409"/>
      <c r="BB204" s="86"/>
      <c r="BC204" s="5"/>
    </row>
    <row r="205" spans="1:55" x14ac:dyDescent="0.2">
      <c r="A205" s="4">
        <v>66000</v>
      </c>
      <c r="B205" s="395" t="s">
        <v>396</v>
      </c>
      <c r="C205" s="409"/>
      <c r="D205" s="271"/>
      <c r="E205" s="409"/>
      <c r="F205" s="409"/>
      <c r="G205" s="409"/>
      <c r="H205" s="271"/>
      <c r="I205" s="409"/>
      <c r="J205" s="409"/>
      <c r="K205" s="409"/>
      <c r="L205" s="271"/>
      <c r="M205" s="409"/>
      <c r="N205" s="409"/>
      <c r="O205" s="409"/>
      <c r="P205" s="271"/>
      <c r="Q205" s="409"/>
      <c r="R205" s="409"/>
      <c r="S205" s="409"/>
      <c r="T205" s="271"/>
      <c r="U205" s="409"/>
      <c r="V205" s="409"/>
      <c r="W205" s="409"/>
      <c r="X205" s="271"/>
      <c r="Y205" s="409"/>
      <c r="Z205" s="409"/>
      <c r="AA205" s="409"/>
      <c r="AB205" s="271"/>
      <c r="AC205" s="409"/>
      <c r="AD205" s="409"/>
      <c r="AE205" s="409"/>
      <c r="AF205" s="271"/>
      <c r="AG205" s="409"/>
      <c r="AH205" s="409"/>
      <c r="AI205" s="409"/>
      <c r="AJ205" s="271"/>
      <c r="AK205" s="409"/>
      <c r="AL205" s="409"/>
      <c r="AM205" s="409"/>
      <c r="AN205" s="271"/>
      <c r="AO205" s="409"/>
      <c r="AP205" s="409"/>
      <c r="AQ205" s="409"/>
      <c r="AR205" s="271"/>
      <c r="AS205" s="409"/>
      <c r="AT205" s="409"/>
      <c r="AU205" s="409"/>
      <c r="AV205" s="271"/>
      <c r="AW205" s="409"/>
      <c r="AX205" s="71"/>
      <c r="AY205" s="409"/>
      <c r="AZ205" s="78"/>
      <c r="BA205" s="409"/>
      <c r="BB205" s="86"/>
      <c r="BC205" s="5"/>
    </row>
    <row r="206" spans="1:55" x14ac:dyDescent="0.2">
      <c r="A206" s="2">
        <v>66010</v>
      </c>
      <c r="B206" s="395"/>
      <c r="C206" s="196" t="s">
        <v>397</v>
      </c>
      <c r="D206" s="271">
        <f>SUMIF('Budgeting Worksheet'!H937:H942,$B$4,'Budgeting Worksheet'!J937:J942)</f>
        <v>0</v>
      </c>
      <c r="E206" s="409"/>
      <c r="F206" s="409"/>
      <c r="G206" s="409"/>
      <c r="H206" s="271">
        <f>SUMIF('Budgeting Worksheet'!L937:L942,$B$4,'Budgeting Worksheet'!N937:N942)</f>
        <v>0</v>
      </c>
      <c r="I206" s="409"/>
      <c r="J206" s="409"/>
      <c r="K206" s="409"/>
      <c r="L206" s="271">
        <f>SUMIF('Budgeting Worksheet'!P937:P942,$B$4,'Budgeting Worksheet'!R937:R942)</f>
        <v>0</v>
      </c>
      <c r="M206" s="409"/>
      <c r="N206" s="409"/>
      <c r="O206" s="409"/>
      <c r="P206" s="271">
        <f>SUMIF('Budgeting Worksheet'!T937:T942,$B$4,'Budgeting Worksheet'!V937:V942)</f>
        <v>0</v>
      </c>
      <c r="Q206" s="409"/>
      <c r="R206" s="409"/>
      <c r="S206" s="409"/>
      <c r="T206" s="271">
        <f>SUMIF('Budgeting Worksheet'!X937:X942,$B$4,'Budgeting Worksheet'!Z937:Z942)</f>
        <v>0</v>
      </c>
      <c r="U206" s="409"/>
      <c r="V206" s="409"/>
      <c r="W206" s="409"/>
      <c r="X206" s="271">
        <f>SUMIF('Budgeting Worksheet'!AB937:AB942,$B$4,'Budgeting Worksheet'!AD937:AD942)</f>
        <v>0</v>
      </c>
      <c r="Y206" s="409"/>
      <c r="Z206" s="409"/>
      <c r="AA206" s="409"/>
      <c r="AB206" s="271">
        <f>SUMIF('Budgeting Worksheet'!AF937:AF942,$B$4,'Budgeting Worksheet'!AH937:AH942)</f>
        <v>0</v>
      </c>
      <c r="AC206" s="409"/>
      <c r="AD206" s="409"/>
      <c r="AE206" s="409"/>
      <c r="AF206" s="271">
        <f>SUMIF('Budgeting Worksheet'!AJ937:AJ942,$B$4,'Budgeting Worksheet'!AL937:AL942)</f>
        <v>0</v>
      </c>
      <c r="AG206" s="409"/>
      <c r="AH206" s="409"/>
      <c r="AI206" s="409"/>
      <c r="AJ206" s="271">
        <f>SUMIF('Budgeting Worksheet'!AN937:AN942,$B$4,'Budgeting Worksheet'!AP937:AP942)</f>
        <v>0</v>
      </c>
      <c r="AK206" s="409"/>
      <c r="AL206" s="409"/>
      <c r="AM206" s="409"/>
      <c r="AN206" s="271">
        <f>SUMIF('Budgeting Worksheet'!AR937:AR942,$B$4,'Budgeting Worksheet'!AT937:AT942)</f>
        <v>0</v>
      </c>
      <c r="AO206" s="409"/>
      <c r="AP206" s="409"/>
      <c r="AQ206" s="409"/>
      <c r="AR206" s="271">
        <f>SUMIF('Budgeting Worksheet'!AV937:AV942,$B$4,'Budgeting Worksheet'!AX937:AX942)</f>
        <v>0</v>
      </c>
      <c r="AS206" s="409"/>
      <c r="AT206" s="409"/>
      <c r="AU206" s="409"/>
      <c r="AV206" s="271">
        <f>SUMIF('Budgeting Worksheet'!AZ937:AZ942,$B$4,'Budgeting Worksheet'!BB937:BB942)</f>
        <v>0</v>
      </c>
      <c r="AW206" s="409"/>
      <c r="AX206" s="271">
        <f>SUMIF('Budgeting Worksheet'!BB937:BB942,$B$4,'Budgeting Worksheet'!BD937:BD942)</f>
        <v>0</v>
      </c>
      <c r="AY206" s="409"/>
      <c r="AZ206" s="78">
        <f ca="1">SUMIF('Budgeting Worksheet'!H937:H942,$B$4,'Budgeting Worksheet'!BJ943)</f>
        <v>0</v>
      </c>
      <c r="BA206" s="409"/>
      <c r="BB206" s="86">
        <v>3401.54</v>
      </c>
      <c r="BC206" s="5"/>
    </row>
    <row r="207" spans="1:55" s="409" customFormat="1" x14ac:dyDescent="0.2">
      <c r="A207" s="2">
        <v>66020</v>
      </c>
      <c r="B207" s="395"/>
      <c r="C207" s="196" t="s">
        <v>471</v>
      </c>
      <c r="D207" s="271">
        <f>SUMIF('Budgeting Worksheet'!H945:H950,$B$4,'Budgeting Worksheet'!J945:J950)</f>
        <v>0</v>
      </c>
      <c r="H207" s="271">
        <f>SUMIF('Budgeting Worksheet'!L945:L950,$B$4,'Budgeting Worksheet'!N945:N950)</f>
        <v>0</v>
      </c>
      <c r="L207" s="271">
        <f>SUMIF('Budgeting Worksheet'!P945:P950,$B$4,'Budgeting Worksheet'!R945:R950)</f>
        <v>0</v>
      </c>
      <c r="P207" s="271">
        <f>SUMIF('Budgeting Worksheet'!T945:T950,$B$4,'Budgeting Worksheet'!V945:V950)</f>
        <v>0</v>
      </c>
      <c r="T207" s="271">
        <f>SUMIF('Budgeting Worksheet'!X945:X950,$B$4,'Budgeting Worksheet'!Z945:Z950)</f>
        <v>0</v>
      </c>
      <c r="X207" s="271">
        <f>SUMIF('Budgeting Worksheet'!AB945:AB950,$B$4,'Budgeting Worksheet'!AD945:AD950)</f>
        <v>0</v>
      </c>
      <c r="AB207" s="271">
        <f>SUMIF('Budgeting Worksheet'!AF945:AF950,$B$4,'Budgeting Worksheet'!AH945:AH950)</f>
        <v>0</v>
      </c>
      <c r="AF207" s="271">
        <f>SUMIF('Budgeting Worksheet'!AJ945:AJ950,$B$4,'Budgeting Worksheet'!AL945:AL950)</f>
        <v>0</v>
      </c>
      <c r="AJ207" s="271">
        <f>SUMIF('Budgeting Worksheet'!AN945:AN950,$B$4,'Budgeting Worksheet'!AP945:AP950)</f>
        <v>0</v>
      </c>
      <c r="AN207" s="271">
        <f>SUMIF('Budgeting Worksheet'!AR945:AR950,$B$4,'Budgeting Worksheet'!AT945:AT950)</f>
        <v>0</v>
      </c>
      <c r="AR207" s="271">
        <f>SUMIF('Budgeting Worksheet'!AV945:AV950,$B$4,'Budgeting Worksheet'!AX945:AX950)</f>
        <v>0</v>
      </c>
      <c r="AV207" s="271">
        <f>SUMIF('Budgeting Worksheet'!AZ945:AZ950,$B$4,'Budgeting Worksheet'!BB945:BB950)</f>
        <v>0</v>
      </c>
      <c r="AX207" s="271">
        <f>SUMIF('Budgeting Worksheet'!BB945:BB950,$B$4,'Budgeting Worksheet'!BD945:BD950)</f>
        <v>0</v>
      </c>
      <c r="AZ207" s="78">
        <f ca="1">SUMIF('Budgeting Worksheet'!H945:H950,$B$4,'Budgeting Worksheet'!BJ951)</f>
        <v>0</v>
      </c>
      <c r="BB207" s="86">
        <v>29361.87</v>
      </c>
      <c r="BC207" s="5"/>
    </row>
    <row r="208" spans="1:55" x14ac:dyDescent="0.2">
      <c r="A208" s="2">
        <v>66000</v>
      </c>
      <c r="B208" s="395"/>
      <c r="C208" s="709" t="s">
        <v>548</v>
      </c>
      <c r="D208" s="271">
        <f>SUMIF('Budgeting Worksheet'!H953:H958,$B$4,'Budgeting Worksheet'!J953:J958)</f>
        <v>0</v>
      </c>
      <c r="E208" s="409"/>
      <c r="F208" s="409"/>
      <c r="G208" s="409"/>
      <c r="H208" s="271">
        <f>SUMIF('Budgeting Worksheet'!L953:L958,$B$4,'Budgeting Worksheet'!N953:N958)</f>
        <v>0</v>
      </c>
      <c r="I208" s="409"/>
      <c r="J208" s="409"/>
      <c r="K208" s="409"/>
      <c r="L208" s="271">
        <f>SUMIF('Budgeting Worksheet'!P953:P958,$B$4,'Budgeting Worksheet'!R953:R958)</f>
        <v>0</v>
      </c>
      <c r="M208" s="409"/>
      <c r="N208" s="409"/>
      <c r="O208" s="409"/>
      <c r="P208" s="271">
        <f>SUMIF('Budgeting Worksheet'!T953:T958,$B$4,'Budgeting Worksheet'!V953:V958)</f>
        <v>0</v>
      </c>
      <c r="Q208" s="409"/>
      <c r="R208" s="409"/>
      <c r="S208" s="409"/>
      <c r="T208" s="271">
        <f>SUMIF('Budgeting Worksheet'!X953:X958,$B$4,'Budgeting Worksheet'!Z953:Z958)</f>
        <v>0</v>
      </c>
      <c r="U208" s="409"/>
      <c r="V208" s="409"/>
      <c r="W208" s="409"/>
      <c r="X208" s="271">
        <f>SUMIF('Budgeting Worksheet'!AB953:AB958,$B$4,'Budgeting Worksheet'!AD953:AD958)</f>
        <v>0</v>
      </c>
      <c r="Y208" s="409"/>
      <c r="Z208" s="409"/>
      <c r="AA208" s="409"/>
      <c r="AB208" s="271">
        <f>SUMIF('Budgeting Worksheet'!AF953:AF958,$B$4,'Budgeting Worksheet'!AH953:AH958)</f>
        <v>0</v>
      </c>
      <c r="AC208" s="409"/>
      <c r="AD208" s="409"/>
      <c r="AE208" s="409"/>
      <c r="AF208" s="271">
        <f>SUMIF('Budgeting Worksheet'!AJ953:AJ958,$B$4,'Budgeting Worksheet'!AL953:AL958)</f>
        <v>0</v>
      </c>
      <c r="AG208" s="409"/>
      <c r="AH208" s="409"/>
      <c r="AI208" s="409"/>
      <c r="AJ208" s="271">
        <f>SUMIF('Budgeting Worksheet'!AN953:AN958,$B$4,'Budgeting Worksheet'!AP953:AP958)</f>
        <v>0</v>
      </c>
      <c r="AK208" s="409"/>
      <c r="AL208" s="409"/>
      <c r="AM208" s="409"/>
      <c r="AN208" s="271">
        <f>SUMIF('Budgeting Worksheet'!AR953:AR958,$B$4,'Budgeting Worksheet'!AT953:AT958)</f>
        <v>0</v>
      </c>
      <c r="AO208" s="409"/>
      <c r="AP208" s="409"/>
      <c r="AQ208" s="409"/>
      <c r="AR208" s="271">
        <f>SUMIF('Budgeting Worksheet'!AV953:AV958,$B$4,'Budgeting Worksheet'!AX953:AX958)</f>
        <v>0</v>
      </c>
      <c r="AS208" s="409"/>
      <c r="AT208" s="409"/>
      <c r="AU208" s="409"/>
      <c r="AV208" s="271">
        <f>SUMIF('Budgeting Worksheet'!AZ953:AZ958,$B$4,'Budgeting Worksheet'!BB953:BB958)</f>
        <v>0</v>
      </c>
      <c r="AW208" s="409"/>
      <c r="AX208" s="271">
        <f>SUMIF('Budgeting Worksheet'!BB953:BB958,$B$4,'Budgeting Worksheet'!BD953:BD958)</f>
        <v>0</v>
      </c>
      <c r="AY208" s="409"/>
      <c r="AZ208" s="78">
        <f ca="1">SUMIF('Budgeting Worksheet'!H953:H958,$B$4,'Budgeting Worksheet'!BJ959)</f>
        <v>0</v>
      </c>
      <c r="BA208" s="409"/>
      <c r="BB208" s="86">
        <v>138</v>
      </c>
      <c r="BC208" s="5"/>
    </row>
    <row r="209" spans="1:55" x14ac:dyDescent="0.2">
      <c r="B209" s="395" t="s">
        <v>237</v>
      </c>
      <c r="C209" s="409"/>
      <c r="D209" s="650">
        <f>SUM(D206:D208)</f>
        <v>0</v>
      </c>
      <c r="E209" s="409"/>
      <c r="F209" s="409"/>
      <c r="G209" s="409"/>
      <c r="H209" s="650">
        <f>SUM(H206:H208)</f>
        <v>0</v>
      </c>
      <c r="I209" s="409"/>
      <c r="J209" s="409"/>
      <c r="K209" s="409"/>
      <c r="L209" s="650">
        <f>SUM(L206:L208)</f>
        <v>0</v>
      </c>
      <c r="M209" s="409"/>
      <c r="N209" s="409"/>
      <c r="O209" s="409"/>
      <c r="P209" s="650">
        <f>SUM(P206:P208)</f>
        <v>0</v>
      </c>
      <c r="Q209" s="409"/>
      <c r="R209" s="409"/>
      <c r="S209" s="409"/>
      <c r="T209" s="650">
        <f>SUM(T206:T208)</f>
        <v>0</v>
      </c>
      <c r="U209" s="409"/>
      <c r="V209" s="409"/>
      <c r="W209" s="409"/>
      <c r="X209" s="650">
        <f>SUM(X206:X208)</f>
        <v>0</v>
      </c>
      <c r="Y209" s="409"/>
      <c r="Z209" s="409"/>
      <c r="AA209" s="409"/>
      <c r="AB209" s="650">
        <f>SUM(AB206:AB208)</f>
        <v>0</v>
      </c>
      <c r="AC209" s="409"/>
      <c r="AD209" s="409"/>
      <c r="AE209" s="409"/>
      <c r="AF209" s="650">
        <f>SUM(AF206:AF208)</f>
        <v>0</v>
      </c>
      <c r="AG209" s="409"/>
      <c r="AH209" s="409"/>
      <c r="AI209" s="409"/>
      <c r="AJ209" s="650">
        <f>SUM(AJ206:AJ208)</f>
        <v>0</v>
      </c>
      <c r="AK209" s="409"/>
      <c r="AL209" s="409"/>
      <c r="AM209" s="409"/>
      <c r="AN209" s="650">
        <f>SUM(AN206:AN208)</f>
        <v>0</v>
      </c>
      <c r="AO209" s="409"/>
      <c r="AP209" s="409"/>
      <c r="AQ209" s="409"/>
      <c r="AR209" s="650">
        <f>SUM(AR206:AR208)</f>
        <v>0</v>
      </c>
      <c r="AS209" s="409"/>
      <c r="AT209" s="409"/>
      <c r="AU209" s="409"/>
      <c r="AV209" s="650">
        <f>SUM(AV206:AV208)</f>
        <v>0</v>
      </c>
      <c r="AW209" s="409"/>
      <c r="AX209" s="650">
        <f>SUM(AX206:AX208)</f>
        <v>0</v>
      </c>
      <c r="AY209" s="409"/>
      <c r="AZ209" s="645">
        <f ca="1">SUM(AZ206:AZ208)</f>
        <v>0</v>
      </c>
      <c r="BA209" s="409"/>
      <c r="BB209" s="87">
        <f>SUM(BB206:BB208)</f>
        <v>32901.410000000003</v>
      </c>
      <c r="BC209" s="5"/>
    </row>
    <row r="210" spans="1:55" x14ac:dyDescent="0.2">
      <c r="B210" s="395"/>
      <c r="C210" s="409"/>
      <c r="D210" s="271"/>
      <c r="E210" s="409"/>
      <c r="F210" s="409"/>
      <c r="G210" s="409"/>
      <c r="H210" s="271"/>
      <c r="I210" s="409"/>
      <c r="J210" s="409"/>
      <c r="K210" s="409"/>
      <c r="L210" s="271"/>
      <c r="M210" s="409"/>
      <c r="N210" s="409"/>
      <c r="O210" s="409"/>
      <c r="P210" s="271"/>
      <c r="Q210" s="409"/>
      <c r="R210" s="409"/>
      <c r="S210" s="409"/>
      <c r="T210" s="271"/>
      <c r="U210" s="409"/>
      <c r="V210" s="409"/>
      <c r="W210" s="409"/>
      <c r="X210" s="271"/>
      <c r="Y210" s="409"/>
      <c r="Z210" s="409"/>
      <c r="AA210" s="409"/>
      <c r="AB210" s="271"/>
      <c r="AC210" s="409"/>
      <c r="AD210" s="409"/>
      <c r="AE210" s="409"/>
      <c r="AF210" s="271"/>
      <c r="AG210" s="409"/>
      <c r="AH210" s="409"/>
      <c r="AI210" s="409"/>
      <c r="AJ210" s="271"/>
      <c r="AK210" s="409"/>
      <c r="AL210" s="409"/>
      <c r="AM210" s="409"/>
      <c r="AN210" s="271"/>
      <c r="AO210" s="409"/>
      <c r="AP210" s="409"/>
      <c r="AQ210" s="409"/>
      <c r="AR210" s="271"/>
      <c r="AS210" s="409"/>
      <c r="AT210" s="409"/>
      <c r="AU210" s="409"/>
      <c r="AV210" s="271"/>
      <c r="AW210" s="409"/>
      <c r="AX210" s="71"/>
      <c r="AY210" s="409"/>
      <c r="AZ210" s="78"/>
      <c r="BA210" s="409"/>
      <c r="BB210" s="86"/>
      <c r="BC210" s="5"/>
    </row>
    <row r="211" spans="1:55" x14ac:dyDescent="0.2">
      <c r="A211" s="4">
        <v>68000</v>
      </c>
      <c r="B211" s="395" t="s">
        <v>398</v>
      </c>
      <c r="C211" s="409"/>
      <c r="D211" s="271"/>
      <c r="E211" s="409"/>
      <c r="F211" s="409"/>
      <c r="G211" s="409"/>
      <c r="H211" s="71"/>
      <c r="I211" s="409"/>
      <c r="J211" s="409"/>
      <c r="K211" s="409"/>
      <c r="L211" s="71"/>
      <c r="M211" s="409"/>
      <c r="N211" s="409"/>
      <c r="O211" s="409"/>
      <c r="P211" s="71"/>
      <c r="Q211" s="409"/>
      <c r="R211" s="409"/>
      <c r="S211" s="409"/>
      <c r="T211" s="71"/>
      <c r="U211" s="409"/>
      <c r="V211" s="409"/>
      <c r="W211" s="409"/>
      <c r="X211" s="71"/>
      <c r="Y211" s="409"/>
      <c r="Z211" s="409"/>
      <c r="AA211" s="409"/>
      <c r="AB211" s="71"/>
      <c r="AC211" s="409"/>
      <c r="AD211" s="409"/>
      <c r="AE211" s="409"/>
      <c r="AF211" s="71"/>
      <c r="AG211" s="409"/>
      <c r="AH211" s="409"/>
      <c r="AI211" s="409"/>
      <c r="AJ211" s="71"/>
      <c r="AK211" s="409"/>
      <c r="AL211" s="409"/>
      <c r="AM211" s="409"/>
      <c r="AN211" s="71"/>
      <c r="AO211" s="409"/>
      <c r="AP211" s="409"/>
      <c r="AQ211" s="409"/>
      <c r="AR211" s="71"/>
      <c r="AS211" s="409"/>
      <c r="AT211" s="409"/>
      <c r="AU211" s="409"/>
      <c r="AV211" s="71"/>
      <c r="AW211" s="409"/>
      <c r="AX211" s="71"/>
      <c r="AY211" s="409"/>
      <c r="AZ211" s="78"/>
      <c r="BA211" s="409"/>
      <c r="BB211" s="86"/>
      <c r="BC211" s="5"/>
    </row>
    <row r="212" spans="1:55" x14ac:dyDescent="0.2">
      <c r="A212" s="2">
        <v>68010</v>
      </c>
      <c r="B212" s="395"/>
      <c r="C212" s="196" t="s">
        <v>399</v>
      </c>
      <c r="D212" s="271">
        <f>SUMIF('Budgeting Worksheet'!H966:H969,$B$4,'Budgeting Worksheet'!J966:J969)</f>
        <v>0</v>
      </c>
      <c r="E212" s="409"/>
      <c r="F212" s="409"/>
      <c r="G212" s="409"/>
      <c r="H212" s="271">
        <f>SUMIF('Budgeting Worksheet'!L966:L969,$B$4,'Budgeting Worksheet'!N966:N969)</f>
        <v>0</v>
      </c>
      <c r="I212" s="409"/>
      <c r="J212" s="409"/>
      <c r="K212" s="409"/>
      <c r="L212" s="271">
        <f>SUMIF('Budgeting Worksheet'!P966:P969,$B$4,'Budgeting Worksheet'!R966:R969)</f>
        <v>0</v>
      </c>
      <c r="M212" s="409"/>
      <c r="N212" s="409"/>
      <c r="O212" s="409"/>
      <c r="P212" s="271">
        <f>SUMIF('Budgeting Worksheet'!T966:T969,$B$4,'Budgeting Worksheet'!V966:V969)</f>
        <v>0</v>
      </c>
      <c r="Q212" s="409"/>
      <c r="R212" s="409"/>
      <c r="S212" s="409"/>
      <c r="T212" s="271">
        <f>SUMIF('Budgeting Worksheet'!X966:X969,$B$4,'Budgeting Worksheet'!Z966:Z969)</f>
        <v>0</v>
      </c>
      <c r="U212" s="409"/>
      <c r="V212" s="409"/>
      <c r="W212" s="409"/>
      <c r="X212" s="271">
        <f>SUMIF('Budgeting Worksheet'!AB966:AB969,$B$4,'Budgeting Worksheet'!AD966:AD969)</f>
        <v>0</v>
      </c>
      <c r="Y212" s="409"/>
      <c r="Z212" s="409"/>
      <c r="AA212" s="409"/>
      <c r="AB212" s="271">
        <f>SUMIF('Budgeting Worksheet'!AF966:AF969,$B$4,'Budgeting Worksheet'!AH966:AH969)</f>
        <v>0</v>
      </c>
      <c r="AC212" s="409"/>
      <c r="AD212" s="409"/>
      <c r="AE212" s="409"/>
      <c r="AF212" s="271">
        <f>SUMIF('Budgeting Worksheet'!AJ966:AJ969,$B$4,'Budgeting Worksheet'!AL966:AL969)</f>
        <v>0</v>
      </c>
      <c r="AG212" s="409"/>
      <c r="AH212" s="409"/>
      <c r="AI212" s="409"/>
      <c r="AJ212" s="271">
        <f>SUMIF('Budgeting Worksheet'!AN966:AN969,$B$4,'Budgeting Worksheet'!AP966:AP969)</f>
        <v>0</v>
      </c>
      <c r="AK212" s="409"/>
      <c r="AL212" s="409"/>
      <c r="AM212" s="409"/>
      <c r="AN212" s="271">
        <f>SUMIF('Budgeting Worksheet'!AR966:AR969,$B$4,'Budgeting Worksheet'!AT966:AT969)</f>
        <v>0</v>
      </c>
      <c r="AO212" s="409"/>
      <c r="AP212" s="409"/>
      <c r="AQ212" s="409"/>
      <c r="AR212" s="271">
        <f>SUMIF('Budgeting Worksheet'!AV966:AV969,$B$4,'Budgeting Worksheet'!AX966:AX969)</f>
        <v>0</v>
      </c>
      <c r="AS212" s="409"/>
      <c r="AT212" s="409"/>
      <c r="AU212" s="409"/>
      <c r="AV212" s="271">
        <f>SUMIF('Budgeting Worksheet'!AZ966:AZ969,$B$4,'Budgeting Worksheet'!BB966:BB969)</f>
        <v>0</v>
      </c>
      <c r="AW212" s="409"/>
      <c r="AX212" s="271">
        <f>SUMIF('Budgeting Worksheet'!BB966:BB969,$B$4,'Budgeting Worksheet'!BD966:BD969)</f>
        <v>0</v>
      </c>
      <c r="AY212" s="409"/>
      <c r="AZ212" s="78">
        <f ca="1">SUMIF('Budgeting Worksheet'!H966:H969,$B$4,'Budgeting Worksheet'!BJ970)</f>
        <v>0</v>
      </c>
      <c r="BA212" s="409"/>
      <c r="BB212" s="86">
        <v>2442.73</v>
      </c>
      <c r="BC212" s="5"/>
    </row>
    <row r="213" spans="1:55" x14ac:dyDescent="0.2">
      <c r="A213" s="2">
        <v>68020</v>
      </c>
      <c r="B213" s="395"/>
      <c r="C213" s="196" t="s">
        <v>400</v>
      </c>
      <c r="D213" s="271">
        <f>SUMIF('Budgeting Worksheet'!H972:H975,$B$4,'Budgeting Worksheet'!J972:J975)</f>
        <v>0</v>
      </c>
      <c r="E213" s="409"/>
      <c r="F213" s="409"/>
      <c r="G213" s="409"/>
      <c r="H213" s="271">
        <f>SUMIF('Budgeting Worksheet'!L972:L975,$B$4,'Budgeting Worksheet'!N972:N975)</f>
        <v>0</v>
      </c>
      <c r="I213" s="409"/>
      <c r="J213" s="409"/>
      <c r="K213" s="409"/>
      <c r="L213" s="271">
        <f>SUMIF('Budgeting Worksheet'!P972:P975,$B$4,'Budgeting Worksheet'!R972:R975)</f>
        <v>0</v>
      </c>
      <c r="M213" s="409"/>
      <c r="N213" s="409"/>
      <c r="O213" s="409"/>
      <c r="P213" s="271">
        <f>SUMIF('Budgeting Worksheet'!T972:T975,$B$4,'Budgeting Worksheet'!V972:V975)</f>
        <v>0</v>
      </c>
      <c r="Q213" s="409"/>
      <c r="R213" s="409"/>
      <c r="S213" s="409"/>
      <c r="T213" s="271">
        <f>SUMIF('Budgeting Worksheet'!X972:X975,$B$4,'Budgeting Worksheet'!Z972:Z975)</f>
        <v>0</v>
      </c>
      <c r="U213" s="409"/>
      <c r="V213" s="409"/>
      <c r="W213" s="409"/>
      <c r="X213" s="271">
        <f>SUMIF('Budgeting Worksheet'!AB972:AB975,$B$4,'Budgeting Worksheet'!AD972:AD975)</f>
        <v>0</v>
      </c>
      <c r="Y213" s="409"/>
      <c r="Z213" s="409"/>
      <c r="AA213" s="409"/>
      <c r="AB213" s="271">
        <f>SUMIF('Budgeting Worksheet'!AF972:AF975,$B$4,'Budgeting Worksheet'!AH972:AH975)</f>
        <v>0</v>
      </c>
      <c r="AC213" s="409"/>
      <c r="AD213" s="409"/>
      <c r="AE213" s="409"/>
      <c r="AF213" s="271">
        <f>SUMIF('Budgeting Worksheet'!AJ972:AJ975,$B$4,'Budgeting Worksheet'!AL972:AL975)</f>
        <v>0</v>
      </c>
      <c r="AG213" s="409"/>
      <c r="AH213" s="409"/>
      <c r="AI213" s="409"/>
      <c r="AJ213" s="271">
        <f>SUMIF('Budgeting Worksheet'!AN972:AN975,$B$4,'Budgeting Worksheet'!AP972:AP975)</f>
        <v>0</v>
      </c>
      <c r="AK213" s="409"/>
      <c r="AL213" s="409"/>
      <c r="AM213" s="409"/>
      <c r="AN213" s="271">
        <f>SUMIF('Budgeting Worksheet'!AR972:AR975,$B$4,'Budgeting Worksheet'!AT972:AT975)</f>
        <v>0</v>
      </c>
      <c r="AO213" s="409"/>
      <c r="AP213" s="409"/>
      <c r="AQ213" s="409"/>
      <c r="AR213" s="271">
        <f>SUMIF('Budgeting Worksheet'!AV972:AV975,$B$4,'Budgeting Worksheet'!AX972:AX975)</f>
        <v>0</v>
      </c>
      <c r="AS213" s="409"/>
      <c r="AT213" s="409"/>
      <c r="AU213" s="409"/>
      <c r="AV213" s="271">
        <f>SUMIF('Budgeting Worksheet'!AZ972:AZ975,$B$4,'Budgeting Worksheet'!BB972:BB975)</f>
        <v>0</v>
      </c>
      <c r="AW213" s="409"/>
      <c r="AX213" s="271">
        <f>SUMIF('Budgeting Worksheet'!BB972:BB975,$B$4,'Budgeting Worksheet'!BD972:BD975)</f>
        <v>0</v>
      </c>
      <c r="AY213" s="409"/>
      <c r="AZ213" s="78">
        <f ca="1">SUMIF('Budgeting Worksheet'!H972:H975,$B$4,'Budgeting Worksheet'!BJ976)</f>
        <v>0</v>
      </c>
      <c r="BA213" s="409"/>
      <c r="BB213" s="86">
        <v>10152.98</v>
      </c>
      <c r="BC213" s="5"/>
    </row>
    <row r="214" spans="1:55" x14ac:dyDescent="0.2">
      <c r="A214" s="2">
        <v>68030</v>
      </c>
      <c r="B214" s="395"/>
      <c r="C214" s="196" t="s">
        <v>401</v>
      </c>
      <c r="D214" s="271">
        <f>SUMIF('Budgeting Worksheet'!H978:H981,$B$4,'Budgeting Worksheet'!J978:J981)</f>
        <v>0</v>
      </c>
      <c r="E214" s="409"/>
      <c r="F214" s="409"/>
      <c r="G214" s="409"/>
      <c r="H214" s="271">
        <f>SUMIF('Budgeting Worksheet'!L978:L981,$B$4,'Budgeting Worksheet'!N978:N981)</f>
        <v>0</v>
      </c>
      <c r="I214" s="409"/>
      <c r="J214" s="409"/>
      <c r="K214" s="409"/>
      <c r="L214" s="271">
        <f>SUMIF('Budgeting Worksheet'!P978:P981,$B$4,'Budgeting Worksheet'!R978:R981)</f>
        <v>0</v>
      </c>
      <c r="M214" s="409"/>
      <c r="N214" s="409"/>
      <c r="O214" s="409"/>
      <c r="P214" s="271">
        <f>SUMIF('Budgeting Worksheet'!T978:T981,$B$4,'Budgeting Worksheet'!V978:V981)</f>
        <v>0</v>
      </c>
      <c r="Q214" s="409"/>
      <c r="R214" s="409"/>
      <c r="S214" s="409"/>
      <c r="T214" s="271">
        <f>SUMIF('Budgeting Worksheet'!X978:X981,$B$4,'Budgeting Worksheet'!Z978:Z981)</f>
        <v>0</v>
      </c>
      <c r="U214" s="409"/>
      <c r="V214" s="409"/>
      <c r="W214" s="409"/>
      <c r="X214" s="271">
        <f>SUMIF('Budgeting Worksheet'!AB978:AB981,$B$4,'Budgeting Worksheet'!AD978:AD981)</f>
        <v>0</v>
      </c>
      <c r="Y214" s="409"/>
      <c r="Z214" s="409"/>
      <c r="AA214" s="409"/>
      <c r="AB214" s="271">
        <f>SUMIF('Budgeting Worksheet'!AF978:AF981,$B$4,'Budgeting Worksheet'!AH978:AH981)</f>
        <v>0</v>
      </c>
      <c r="AC214" s="409"/>
      <c r="AD214" s="409"/>
      <c r="AE214" s="409"/>
      <c r="AF214" s="271">
        <f>SUMIF('Budgeting Worksheet'!AJ978:AJ981,$B$4,'Budgeting Worksheet'!AL978:AL981)</f>
        <v>0</v>
      </c>
      <c r="AG214" s="409"/>
      <c r="AH214" s="409"/>
      <c r="AI214" s="409"/>
      <c r="AJ214" s="271">
        <f>SUMIF('Budgeting Worksheet'!AN978:AN981,$B$4,'Budgeting Worksheet'!AP978:AP981)</f>
        <v>0</v>
      </c>
      <c r="AK214" s="409"/>
      <c r="AL214" s="409"/>
      <c r="AM214" s="409"/>
      <c r="AN214" s="271">
        <f>SUMIF('Budgeting Worksheet'!AR978:AR981,$B$4,'Budgeting Worksheet'!AT978:AT981)</f>
        <v>0</v>
      </c>
      <c r="AO214" s="409"/>
      <c r="AP214" s="409"/>
      <c r="AQ214" s="409"/>
      <c r="AR214" s="271">
        <f>SUMIF('Budgeting Worksheet'!AV978:AV981,$B$4,'Budgeting Worksheet'!AX978:AX981)</f>
        <v>0</v>
      </c>
      <c r="AS214" s="409"/>
      <c r="AT214" s="409"/>
      <c r="AU214" s="409"/>
      <c r="AV214" s="271">
        <f>SUMIF('Budgeting Worksheet'!AZ978:AZ981,$B$4,'Budgeting Worksheet'!BB978:BB981)</f>
        <v>0</v>
      </c>
      <c r="AW214" s="409"/>
      <c r="AX214" s="271">
        <f>SUMIF('Budgeting Worksheet'!BB978:BB981,$B$4,'Budgeting Worksheet'!BD978:BD981)</f>
        <v>0</v>
      </c>
      <c r="AY214" s="409"/>
      <c r="AZ214" s="78">
        <f ca="1">SUMIF('Budgeting Worksheet'!H978:H981,$B$4,'Budgeting Worksheet'!BJ982)</f>
        <v>0</v>
      </c>
      <c r="BA214" s="409"/>
      <c r="BB214" s="86">
        <v>7794.75</v>
      </c>
      <c r="BC214" s="5"/>
    </row>
    <row r="215" spans="1:55" x14ac:dyDescent="0.2">
      <c r="A215" s="2">
        <v>68040</v>
      </c>
      <c r="B215" s="409"/>
      <c r="C215" s="196" t="s">
        <v>402</v>
      </c>
      <c r="D215" s="271">
        <f>SUMIF('Budgeting Worksheet'!H984:H990,$B$4,'Budgeting Worksheet'!J984:J990)</f>
        <v>0</v>
      </c>
      <c r="E215" s="409"/>
      <c r="F215" s="409"/>
      <c r="G215" s="409"/>
      <c r="H215" s="271">
        <f>SUMIF('Budgeting Worksheet'!L984:L990,$B$4,'Budgeting Worksheet'!N984:N990)</f>
        <v>0</v>
      </c>
      <c r="I215" s="409"/>
      <c r="J215" s="409"/>
      <c r="K215" s="409"/>
      <c r="L215" s="271">
        <f>SUMIF('Budgeting Worksheet'!P984:P990,$B$4,'Budgeting Worksheet'!R984:R990)</f>
        <v>0</v>
      </c>
      <c r="M215" s="409"/>
      <c r="N215" s="409"/>
      <c r="O215" s="409"/>
      <c r="P215" s="271">
        <f>SUMIF('Budgeting Worksheet'!T984:T990,$B$4,'Budgeting Worksheet'!V984:V990)</f>
        <v>0</v>
      </c>
      <c r="Q215" s="409"/>
      <c r="R215" s="409"/>
      <c r="S215" s="409"/>
      <c r="T215" s="271">
        <f>SUMIF('Budgeting Worksheet'!X984:X990,$B$4,'Budgeting Worksheet'!Z984:Z990)</f>
        <v>0</v>
      </c>
      <c r="U215" s="409"/>
      <c r="V215" s="409"/>
      <c r="W215" s="409"/>
      <c r="X215" s="271">
        <f>SUMIF('Budgeting Worksheet'!AB984:AB990,$B$4,'Budgeting Worksheet'!AD984:AD990)</f>
        <v>0</v>
      </c>
      <c r="Y215" s="409"/>
      <c r="Z215" s="409"/>
      <c r="AA215" s="409"/>
      <c r="AB215" s="271">
        <f>SUMIF('Budgeting Worksheet'!AF984:AF990,$B$4,'Budgeting Worksheet'!AH984:AH990)</f>
        <v>0</v>
      </c>
      <c r="AC215" s="409"/>
      <c r="AD215" s="409"/>
      <c r="AE215" s="409"/>
      <c r="AF215" s="271">
        <f>SUMIF('Budgeting Worksheet'!AJ984:AJ990,$B$4,'Budgeting Worksheet'!AL984:AL990)</f>
        <v>0</v>
      </c>
      <c r="AG215" s="409"/>
      <c r="AH215" s="409"/>
      <c r="AI215" s="409"/>
      <c r="AJ215" s="271">
        <f>SUMIF('Budgeting Worksheet'!AN984:AN990,$B$4,'Budgeting Worksheet'!AP984:AP990)</f>
        <v>0</v>
      </c>
      <c r="AK215" s="409"/>
      <c r="AL215" s="409"/>
      <c r="AM215" s="409"/>
      <c r="AN215" s="271">
        <f>SUMIF('Budgeting Worksheet'!AR984:AR990,$B$4,'Budgeting Worksheet'!AT984:AT990)</f>
        <v>0</v>
      </c>
      <c r="AO215" s="409"/>
      <c r="AP215" s="409"/>
      <c r="AQ215" s="409"/>
      <c r="AR215" s="271">
        <f>SUMIF('Budgeting Worksheet'!AV984:AV990,$B$4,'Budgeting Worksheet'!AX984:AX990)</f>
        <v>0</v>
      </c>
      <c r="AS215" s="409"/>
      <c r="AT215" s="409"/>
      <c r="AU215" s="409"/>
      <c r="AV215" s="271">
        <f>SUMIF('Budgeting Worksheet'!AZ984:AZ990,$B$4,'Budgeting Worksheet'!BB984:BB990)</f>
        <v>0</v>
      </c>
      <c r="AW215" s="409"/>
      <c r="AX215" s="271">
        <f>SUMIF('Budgeting Worksheet'!BB984:BB990,$B$4,'Budgeting Worksheet'!BD984:BD990)</f>
        <v>0</v>
      </c>
      <c r="AY215" s="409"/>
      <c r="AZ215" s="78">
        <f ca="1">SUMIF('Budgeting Worksheet'!H984:H990,$B$4,'Budgeting Worksheet'!BJ991)</f>
        <v>0</v>
      </c>
      <c r="BA215" s="409"/>
      <c r="BB215" s="86">
        <v>64106.14</v>
      </c>
      <c r="BC215" s="5"/>
    </row>
    <row r="216" spans="1:55" x14ac:dyDescent="0.2">
      <c r="A216" s="2">
        <v>68050</v>
      </c>
      <c r="B216" s="409"/>
      <c r="C216" s="196" t="s">
        <v>403</v>
      </c>
      <c r="D216" s="271">
        <f>SUMIF('Budgeting Worksheet'!H993:H996,$B$4,'Budgeting Worksheet'!J993:J996)</f>
        <v>0</v>
      </c>
      <c r="E216" s="196"/>
      <c r="F216" s="196"/>
      <c r="G216" s="196"/>
      <c r="H216" s="271">
        <f>SUMIF('Budgeting Worksheet'!L993:L996,$B$4,'Budgeting Worksheet'!N993:N996)</f>
        <v>0</v>
      </c>
      <c r="I216" s="196"/>
      <c r="J216" s="196"/>
      <c r="K216" s="196"/>
      <c r="L216" s="271">
        <f>SUMIF('Budgeting Worksheet'!P993:P996,$B$4,'Budgeting Worksheet'!R993:R996)</f>
        <v>0</v>
      </c>
      <c r="M216" s="196"/>
      <c r="N216" s="196"/>
      <c r="O216" s="196"/>
      <c r="P216" s="271">
        <f>SUMIF('Budgeting Worksheet'!T993:T996,$B$4,'Budgeting Worksheet'!V993:V996)</f>
        <v>0</v>
      </c>
      <c r="Q216" s="196"/>
      <c r="R216" s="196"/>
      <c r="S216" s="196"/>
      <c r="T216" s="271">
        <f>SUMIF('Budgeting Worksheet'!X993:X996,$B$4,'Budgeting Worksheet'!Z993:Z996)</f>
        <v>0</v>
      </c>
      <c r="U216" s="196"/>
      <c r="V216" s="196"/>
      <c r="W216" s="196"/>
      <c r="X216" s="271">
        <f>SUMIF('Budgeting Worksheet'!AB993:AB996,$B$4,'Budgeting Worksheet'!AD993:AD996)</f>
        <v>0</v>
      </c>
      <c r="Y216" s="196"/>
      <c r="Z216" s="196"/>
      <c r="AA216" s="196"/>
      <c r="AB216" s="271">
        <f>SUMIF('Budgeting Worksheet'!AF993:AF996,$B$4,'Budgeting Worksheet'!AH993:AH996)</f>
        <v>0</v>
      </c>
      <c r="AC216" s="196"/>
      <c r="AD216" s="196"/>
      <c r="AE216" s="196"/>
      <c r="AF216" s="271">
        <f>SUMIF('Budgeting Worksheet'!AJ993:AJ996,$B$4,'Budgeting Worksheet'!AL993:AL996)</f>
        <v>0</v>
      </c>
      <c r="AG216" s="196"/>
      <c r="AH216" s="196"/>
      <c r="AI216" s="196"/>
      <c r="AJ216" s="271">
        <f>SUMIF('Budgeting Worksheet'!AN993:AN996,$B$4,'Budgeting Worksheet'!AP993:AP996)</f>
        <v>0</v>
      </c>
      <c r="AK216" s="196"/>
      <c r="AL216" s="196"/>
      <c r="AM216" s="196"/>
      <c r="AN216" s="271">
        <f>SUMIF('Budgeting Worksheet'!AR993:AR996,$B$4,'Budgeting Worksheet'!AT993:AT996)</f>
        <v>0</v>
      </c>
      <c r="AO216" s="196"/>
      <c r="AP216" s="196"/>
      <c r="AQ216" s="196"/>
      <c r="AR216" s="271">
        <f>SUMIF('Budgeting Worksheet'!AV993:AV996,$B$4,'Budgeting Worksheet'!AX993:AX996)</f>
        <v>0</v>
      </c>
      <c r="AS216" s="196"/>
      <c r="AT216" s="196"/>
      <c r="AU216" s="196"/>
      <c r="AV216" s="271">
        <f>SUMIF('Budgeting Worksheet'!AZ993:AZ996,$B$4,'Budgeting Worksheet'!BB993:BB996)</f>
        <v>0</v>
      </c>
      <c r="AW216" s="196"/>
      <c r="AX216" s="271">
        <f>SUMIF('Budgeting Worksheet'!BB993:BB996,$B$4,'Budgeting Worksheet'!BD993:BD996)</f>
        <v>0</v>
      </c>
      <c r="AY216" s="409"/>
      <c r="AZ216" s="78">
        <f ca="1">SUMIF('Budgeting Worksheet'!H993:H996,$B$4,'Budgeting Worksheet'!BJ997)</f>
        <v>0</v>
      </c>
      <c r="BA216" s="409"/>
      <c r="BB216" s="86">
        <v>2250</v>
      </c>
      <c r="BC216" s="5"/>
    </row>
    <row r="217" spans="1:55" s="1" customFormat="1" x14ac:dyDescent="0.2">
      <c r="A217" s="2">
        <v>68060</v>
      </c>
      <c r="B217" s="409"/>
      <c r="C217" s="196" t="s">
        <v>404</v>
      </c>
      <c r="D217" s="271">
        <f>SUMIF('Budgeting Worksheet'!H999:H1002,$B$4,'Budgeting Worksheet'!J999:J1002)</f>
        <v>0</v>
      </c>
      <c r="E217" s="395"/>
      <c r="F217" s="395"/>
      <c r="G217" s="395"/>
      <c r="H217" s="271">
        <f>SUMIF('Budgeting Worksheet'!L999:L1002,$B$4,'Budgeting Worksheet'!N999:N1002)</f>
        <v>0</v>
      </c>
      <c r="I217" s="395"/>
      <c r="J217" s="395"/>
      <c r="K217" s="395"/>
      <c r="L217" s="271">
        <f>SUMIF('Budgeting Worksheet'!P999:P1002,$B$4,'Budgeting Worksheet'!R999:R1002)</f>
        <v>0</v>
      </c>
      <c r="M217" s="395"/>
      <c r="N217" s="395"/>
      <c r="O217" s="395"/>
      <c r="P217" s="271">
        <f>SUMIF('Budgeting Worksheet'!T999:T1002,$B$4,'Budgeting Worksheet'!V999:V1002)</f>
        <v>0</v>
      </c>
      <c r="Q217" s="395"/>
      <c r="R217" s="395"/>
      <c r="S217" s="395"/>
      <c r="T217" s="271">
        <f>SUMIF('Budgeting Worksheet'!X999:X1002,$B$4,'Budgeting Worksheet'!Z999:Z1002)</f>
        <v>0</v>
      </c>
      <c r="U217" s="395"/>
      <c r="V217" s="395"/>
      <c r="W217" s="395"/>
      <c r="X217" s="271">
        <f>SUMIF('Budgeting Worksheet'!AB999:AB1002,$B$4,'Budgeting Worksheet'!AD999:AD1002)</f>
        <v>0</v>
      </c>
      <c r="Y217" s="395"/>
      <c r="Z217" s="395"/>
      <c r="AA217" s="395"/>
      <c r="AB217" s="271">
        <f>SUMIF('Budgeting Worksheet'!AF999:AF1002,$B$4,'Budgeting Worksheet'!AH999:AH1002)</f>
        <v>0</v>
      </c>
      <c r="AC217" s="395"/>
      <c r="AD217" s="395"/>
      <c r="AE217" s="395"/>
      <c r="AF217" s="271">
        <f>SUMIF('Budgeting Worksheet'!AJ999:AJ1002,$B$4,'Budgeting Worksheet'!AL999:AL1002)</f>
        <v>0</v>
      </c>
      <c r="AG217" s="395"/>
      <c r="AH217" s="395"/>
      <c r="AI217" s="395"/>
      <c r="AJ217" s="271">
        <f>SUMIF('Budgeting Worksheet'!AN999:AN1002,$B$4,'Budgeting Worksheet'!AP999:AP1002)</f>
        <v>0</v>
      </c>
      <c r="AK217" s="395"/>
      <c r="AL217" s="395"/>
      <c r="AM217" s="395"/>
      <c r="AN217" s="271">
        <f>SUMIF('Budgeting Worksheet'!AR999:AR1002,$B$4,'Budgeting Worksheet'!AT999:AT1002)</f>
        <v>0</v>
      </c>
      <c r="AO217" s="395"/>
      <c r="AP217" s="395"/>
      <c r="AQ217" s="395"/>
      <c r="AR217" s="271">
        <f>SUMIF('Budgeting Worksheet'!AV999:AV1002,$B$4,'Budgeting Worksheet'!AX999:AX1002)</f>
        <v>0</v>
      </c>
      <c r="AS217" s="395"/>
      <c r="AT217" s="395"/>
      <c r="AU217" s="395"/>
      <c r="AV217" s="271">
        <f>SUMIF('Budgeting Worksheet'!AZ999:AZ1002,$B$4,'Budgeting Worksheet'!BB999:BB1002)</f>
        <v>0</v>
      </c>
      <c r="AW217" s="395"/>
      <c r="AX217" s="271">
        <f>SUMIF('Budgeting Worksheet'!BB999:BB1002,$B$4,'Budgeting Worksheet'!BD999:BD1002)</f>
        <v>0</v>
      </c>
      <c r="AY217" s="395"/>
      <c r="AZ217" s="78">
        <f ca="1">SUMIF('Budgeting Worksheet'!H999:H1002,$B$4,'Budgeting Worksheet'!BJ1003)</f>
        <v>0</v>
      </c>
      <c r="BA217" s="395"/>
      <c r="BB217" s="86">
        <v>43222.75</v>
      </c>
      <c r="BC217" s="6"/>
    </row>
    <row r="218" spans="1:55" x14ac:dyDescent="0.2">
      <c r="A218" s="2">
        <v>68070</v>
      </c>
      <c r="B218" s="409"/>
      <c r="C218" s="196" t="s">
        <v>405</v>
      </c>
      <c r="D218" s="271">
        <f>SUMIF('Budgeting Worksheet'!H1005:H1008,$B$4,'Budgeting Worksheet'!J1005:J1008)</f>
        <v>0</v>
      </c>
      <c r="E218" s="409"/>
      <c r="F218" s="409"/>
      <c r="G218" s="409"/>
      <c r="H218" s="271">
        <f>SUMIF('Budgeting Worksheet'!L1005:L1008,$B$4,'Budgeting Worksheet'!N1005:N1008)</f>
        <v>0</v>
      </c>
      <c r="I218" s="409"/>
      <c r="J218" s="409"/>
      <c r="K218" s="409"/>
      <c r="L218" s="271">
        <f>SUMIF('Budgeting Worksheet'!P1005:P1008,$B$4,'Budgeting Worksheet'!R1005:R1008)</f>
        <v>0</v>
      </c>
      <c r="M218" s="409"/>
      <c r="N218" s="409"/>
      <c r="O218" s="409"/>
      <c r="P218" s="271">
        <f>SUMIF('Budgeting Worksheet'!T1005:T1008,$B$4,'Budgeting Worksheet'!V1005:V1008)</f>
        <v>0</v>
      </c>
      <c r="Q218" s="409"/>
      <c r="R218" s="409"/>
      <c r="S218" s="409"/>
      <c r="T218" s="271">
        <f>SUMIF('Budgeting Worksheet'!X1005:X1008,$B$4,'Budgeting Worksheet'!Z1005:Z1008)</f>
        <v>0</v>
      </c>
      <c r="U218" s="409"/>
      <c r="V218" s="409"/>
      <c r="W218" s="409"/>
      <c r="X218" s="271">
        <f>SUMIF('Budgeting Worksheet'!AB1005:AB1008,$B$4,'Budgeting Worksheet'!AD1005:AD1008)</f>
        <v>0</v>
      </c>
      <c r="Y218" s="409"/>
      <c r="Z218" s="409"/>
      <c r="AA218" s="409"/>
      <c r="AB218" s="271">
        <f>SUMIF('Budgeting Worksheet'!AF1005:AF1008,$B$4,'Budgeting Worksheet'!AH1005:AH1008)</f>
        <v>0</v>
      </c>
      <c r="AC218" s="409"/>
      <c r="AD218" s="409"/>
      <c r="AE218" s="409"/>
      <c r="AF218" s="271">
        <f>SUMIF('Budgeting Worksheet'!AJ1005:AJ1008,$B$4,'Budgeting Worksheet'!AL1005:AL1008)</f>
        <v>0</v>
      </c>
      <c r="AG218" s="409"/>
      <c r="AH218" s="409"/>
      <c r="AI218" s="409"/>
      <c r="AJ218" s="271">
        <f>SUMIF('Budgeting Worksheet'!AN1005:AN1008,$B$4,'Budgeting Worksheet'!AP1005:AP1008)</f>
        <v>0</v>
      </c>
      <c r="AK218" s="409"/>
      <c r="AL218" s="409"/>
      <c r="AM218" s="409"/>
      <c r="AN218" s="271">
        <f>SUMIF('Budgeting Worksheet'!AR1005:AR1008,$B$4,'Budgeting Worksheet'!AT1005:AT1008)</f>
        <v>0</v>
      </c>
      <c r="AO218" s="409"/>
      <c r="AP218" s="409"/>
      <c r="AQ218" s="409"/>
      <c r="AR218" s="271">
        <f>SUMIF('Budgeting Worksheet'!AV1005:AV1008,$B$4,'Budgeting Worksheet'!AX1005:AX1008)</f>
        <v>0</v>
      </c>
      <c r="AS218" s="409"/>
      <c r="AT218" s="409"/>
      <c r="AU218" s="409"/>
      <c r="AV218" s="271">
        <f>SUMIF('Budgeting Worksheet'!AZ1005:AZ1008,$B$4,'Budgeting Worksheet'!BB1005:BB1008)</f>
        <v>0</v>
      </c>
      <c r="AW218" s="409"/>
      <c r="AX218" s="271">
        <f>SUMIF('Budgeting Worksheet'!BB1005:BB1008,$B$4,'Budgeting Worksheet'!BD1005:BD1008)</f>
        <v>0</v>
      </c>
      <c r="AY218" s="409"/>
      <c r="AZ218" s="78">
        <f ca="1">SUMIF('Budgeting Worksheet'!H1005:H1008,$B$4,'Budgeting Worksheet'!BJ1009)</f>
        <v>0</v>
      </c>
      <c r="BA218" s="409"/>
      <c r="BB218" s="86">
        <v>142829.97</v>
      </c>
      <c r="BC218" s="5"/>
    </row>
    <row r="219" spans="1:55" x14ac:dyDescent="0.2">
      <c r="A219" s="2">
        <v>68080</v>
      </c>
      <c r="B219" s="409"/>
      <c r="C219" s="196" t="s">
        <v>406</v>
      </c>
      <c r="D219" s="271">
        <f>SUMIF('Budgeting Worksheet'!H1011:H1014,$B$4,'Budgeting Worksheet'!J1011:J1014)</f>
        <v>0</v>
      </c>
      <c r="E219" s="409"/>
      <c r="F219" s="409"/>
      <c r="G219" s="409"/>
      <c r="H219" s="271">
        <f>SUMIF('Budgeting Worksheet'!L1011:L1014,$B$4,'Budgeting Worksheet'!N1011:N1014)</f>
        <v>0</v>
      </c>
      <c r="I219" s="409"/>
      <c r="J219" s="409"/>
      <c r="K219" s="409"/>
      <c r="L219" s="271">
        <f>SUMIF('Budgeting Worksheet'!P1011:P1014,$B$4,'Budgeting Worksheet'!R1011:R1014)</f>
        <v>0</v>
      </c>
      <c r="M219" s="409"/>
      <c r="N219" s="409"/>
      <c r="O219" s="409"/>
      <c r="P219" s="271">
        <f>SUMIF('Budgeting Worksheet'!T1011:T1014,$B$4,'Budgeting Worksheet'!V1011:V1014)</f>
        <v>0</v>
      </c>
      <c r="Q219" s="409"/>
      <c r="R219" s="409"/>
      <c r="S219" s="409"/>
      <c r="T219" s="271">
        <f>SUMIF('Budgeting Worksheet'!X1011:X1014,$B$4,'Budgeting Worksheet'!Z1011:Z1014)</f>
        <v>0</v>
      </c>
      <c r="U219" s="409"/>
      <c r="V219" s="409"/>
      <c r="W219" s="409"/>
      <c r="X219" s="271">
        <f>SUMIF('Budgeting Worksheet'!AB1011:AB1014,$B$4,'Budgeting Worksheet'!AD1011:AD1014)</f>
        <v>0</v>
      </c>
      <c r="Y219" s="409"/>
      <c r="Z219" s="409"/>
      <c r="AA219" s="409"/>
      <c r="AB219" s="271">
        <f>SUMIF('Budgeting Worksheet'!AF1011:AF1014,$B$4,'Budgeting Worksheet'!AH1011:AH1014)</f>
        <v>0</v>
      </c>
      <c r="AC219" s="409"/>
      <c r="AD219" s="409"/>
      <c r="AE219" s="409"/>
      <c r="AF219" s="271">
        <f>SUMIF('Budgeting Worksheet'!AJ1011:AJ1014,$B$4,'Budgeting Worksheet'!AL1011:AL1014)</f>
        <v>0</v>
      </c>
      <c r="AG219" s="409"/>
      <c r="AH219" s="409"/>
      <c r="AI219" s="409"/>
      <c r="AJ219" s="271">
        <f>SUMIF('Budgeting Worksheet'!AN1011:AN1014,$B$4,'Budgeting Worksheet'!AP1011:AP1014)</f>
        <v>0</v>
      </c>
      <c r="AK219" s="409"/>
      <c r="AL219" s="409"/>
      <c r="AM219" s="409"/>
      <c r="AN219" s="271">
        <f>SUMIF('Budgeting Worksheet'!AR1011:AR1014,$B$4,'Budgeting Worksheet'!AT1011:AT1014)</f>
        <v>0</v>
      </c>
      <c r="AO219" s="409"/>
      <c r="AP219" s="409"/>
      <c r="AQ219" s="409"/>
      <c r="AR219" s="271">
        <f>SUMIF('Budgeting Worksheet'!AV1011:AV1014,$B$4,'Budgeting Worksheet'!AX1011:AX1014)</f>
        <v>0</v>
      </c>
      <c r="AS219" s="409"/>
      <c r="AT219" s="409"/>
      <c r="AU219" s="409"/>
      <c r="AV219" s="271">
        <f>SUMIF('Budgeting Worksheet'!AZ1011:AZ1014,$B$4,'Budgeting Worksheet'!BB1011:BB1014)</f>
        <v>0</v>
      </c>
      <c r="AW219" s="409"/>
      <c r="AX219" s="271">
        <f>SUMIF('Budgeting Worksheet'!BB1011:BB1014,$B$4,'Budgeting Worksheet'!BD1011:BD1014)</f>
        <v>0</v>
      </c>
      <c r="AY219" s="409"/>
      <c r="AZ219" s="78">
        <f ca="1">SUMIF('Budgeting Worksheet'!H1011:H1014,$B$4,'Budgeting Worksheet'!BJ1015)</f>
        <v>0</v>
      </c>
      <c r="BA219" s="409"/>
      <c r="BB219" s="648">
        <v>1622.45</v>
      </c>
      <c r="BC219" s="5"/>
    </row>
    <row r="220" spans="1:55" x14ac:dyDescent="0.2">
      <c r="A220" s="2">
        <v>68099</v>
      </c>
      <c r="B220" s="409"/>
      <c r="C220" s="196" t="s">
        <v>407</v>
      </c>
      <c r="D220" s="271">
        <f>SUMIF('Budgeting Worksheet'!H1017:H1020,$B$4,'Budgeting Worksheet'!J1017:J1020)</f>
        <v>0</v>
      </c>
      <c r="E220" s="409"/>
      <c r="F220" s="409"/>
      <c r="G220" s="409"/>
      <c r="H220" s="271">
        <f>SUMIF('Budgeting Worksheet'!L1017:L1020,$B$4,'Budgeting Worksheet'!N1017:N1020)</f>
        <v>0</v>
      </c>
      <c r="I220" s="409"/>
      <c r="J220" s="409"/>
      <c r="K220" s="409"/>
      <c r="L220" s="271">
        <f>SUMIF('Budgeting Worksheet'!P1017:P1020,$B$4,'Budgeting Worksheet'!R1017:R1020)</f>
        <v>0</v>
      </c>
      <c r="M220" s="409"/>
      <c r="N220" s="409"/>
      <c r="O220" s="409"/>
      <c r="P220" s="271">
        <f>SUMIF('Budgeting Worksheet'!T1017:T1020,$B$4,'Budgeting Worksheet'!V1017:V1020)</f>
        <v>0</v>
      </c>
      <c r="Q220" s="409"/>
      <c r="R220" s="409"/>
      <c r="S220" s="409"/>
      <c r="T220" s="271">
        <f>SUMIF('Budgeting Worksheet'!X1017:X1020,$B$4,'Budgeting Worksheet'!Z1017:Z1020)</f>
        <v>0</v>
      </c>
      <c r="U220" s="409"/>
      <c r="V220" s="409"/>
      <c r="W220" s="409"/>
      <c r="X220" s="271">
        <f>SUMIF('Budgeting Worksheet'!AB1017:AB1020,$B$4,'Budgeting Worksheet'!AD1017:AD1020)</f>
        <v>0</v>
      </c>
      <c r="Y220" s="409"/>
      <c r="Z220" s="409"/>
      <c r="AA220" s="409"/>
      <c r="AB220" s="271">
        <f>SUMIF('Budgeting Worksheet'!AF1017:AF1020,$B$4,'Budgeting Worksheet'!AH1017:AH1020)</f>
        <v>0</v>
      </c>
      <c r="AC220" s="409"/>
      <c r="AD220" s="409"/>
      <c r="AE220" s="409"/>
      <c r="AF220" s="271">
        <f>SUMIF('Budgeting Worksheet'!AJ1017:AJ1020,$B$4,'Budgeting Worksheet'!AL1017:AL1020)</f>
        <v>0</v>
      </c>
      <c r="AG220" s="409"/>
      <c r="AH220" s="409"/>
      <c r="AI220" s="409"/>
      <c r="AJ220" s="271">
        <f>SUMIF('Budgeting Worksheet'!AN1017:AN1020,$B$4,'Budgeting Worksheet'!AP1017:AP1020)</f>
        <v>0</v>
      </c>
      <c r="AK220" s="409"/>
      <c r="AL220" s="409"/>
      <c r="AM220" s="409"/>
      <c r="AN220" s="271">
        <f>SUMIF('Budgeting Worksheet'!AR1017:AR1020,$B$4,'Budgeting Worksheet'!AT1017:AT1020)</f>
        <v>0</v>
      </c>
      <c r="AO220" s="409"/>
      <c r="AP220" s="409"/>
      <c r="AQ220" s="409"/>
      <c r="AR220" s="271">
        <f>SUMIF('Budgeting Worksheet'!AV1017:AV1020,$B$4,'Budgeting Worksheet'!AX1017:AX1020)</f>
        <v>0</v>
      </c>
      <c r="AS220" s="409"/>
      <c r="AT220" s="409"/>
      <c r="AU220" s="409"/>
      <c r="AV220" s="271">
        <f>SUMIF('Budgeting Worksheet'!AZ1017:AZ1020,$B$4,'Budgeting Worksheet'!BB1017:BB1020)</f>
        <v>0</v>
      </c>
      <c r="AW220" s="409"/>
      <c r="AX220" s="271">
        <f>SUMIF('Budgeting Worksheet'!BB1017:BB1020,$B$4,'Budgeting Worksheet'!BD1017:BD1020)</f>
        <v>0</v>
      </c>
      <c r="AY220" s="409"/>
      <c r="AZ220" s="78">
        <f ca="1">SUMIF('Budgeting Worksheet'!H1017:H1020,$B$4,'Budgeting Worksheet'!BJ1021)</f>
        <v>0</v>
      </c>
      <c r="BA220" s="409"/>
      <c r="BB220" s="780">
        <v>840</v>
      </c>
      <c r="BC220" s="5"/>
    </row>
    <row r="221" spans="1:55" x14ac:dyDescent="0.2">
      <c r="B221" s="395" t="s">
        <v>408</v>
      </c>
      <c r="C221" s="409"/>
      <c r="D221" s="650">
        <f>SUM(D212:D220)</f>
        <v>0</v>
      </c>
      <c r="E221" s="409"/>
      <c r="F221" s="409"/>
      <c r="G221" s="409"/>
      <c r="H221" s="650">
        <f>SUM(H212:H220)</f>
        <v>0</v>
      </c>
      <c r="I221" s="409"/>
      <c r="J221" s="409"/>
      <c r="K221" s="409"/>
      <c r="L221" s="650">
        <f>SUM(L212:L220)</f>
        <v>0</v>
      </c>
      <c r="M221" s="409"/>
      <c r="N221" s="409"/>
      <c r="O221" s="409"/>
      <c r="P221" s="650">
        <f>SUM(P212:P220)</f>
        <v>0</v>
      </c>
      <c r="Q221" s="409"/>
      <c r="R221" s="409"/>
      <c r="S221" s="409"/>
      <c r="T221" s="650">
        <f>SUM(T212:T220)</f>
        <v>0</v>
      </c>
      <c r="U221" s="409"/>
      <c r="V221" s="409"/>
      <c r="W221" s="409"/>
      <c r="X221" s="650">
        <f>SUM(X212:X220)</f>
        <v>0</v>
      </c>
      <c r="Y221" s="409"/>
      <c r="Z221" s="409"/>
      <c r="AA221" s="409"/>
      <c r="AB221" s="650">
        <f>SUM(AB212:AB220)</f>
        <v>0</v>
      </c>
      <c r="AC221" s="409"/>
      <c r="AD221" s="409"/>
      <c r="AE221" s="409"/>
      <c r="AF221" s="650">
        <f>SUM(AF212:AF220)</f>
        <v>0</v>
      </c>
      <c r="AG221" s="409"/>
      <c r="AH221" s="409"/>
      <c r="AI221" s="409"/>
      <c r="AJ221" s="650">
        <f>SUM(AJ212:AJ220)</f>
        <v>0</v>
      </c>
      <c r="AK221" s="409"/>
      <c r="AL221" s="409"/>
      <c r="AM221" s="409"/>
      <c r="AN221" s="650">
        <f>SUM(AN212:AN220)</f>
        <v>0</v>
      </c>
      <c r="AO221" s="409"/>
      <c r="AP221" s="409"/>
      <c r="AQ221" s="409"/>
      <c r="AR221" s="650">
        <f>SUM(AR212:AR220)</f>
        <v>0</v>
      </c>
      <c r="AS221" s="409"/>
      <c r="AT221" s="409"/>
      <c r="AU221" s="409"/>
      <c r="AV221" s="650">
        <f>SUM(AV212:AV220)</f>
        <v>0</v>
      </c>
      <c r="AW221" s="409"/>
      <c r="AX221" s="650">
        <f>SUM(AX212:AX220)</f>
        <v>0</v>
      </c>
      <c r="AY221" s="409"/>
      <c r="AZ221" s="670">
        <f ca="1">SUM(AZ212:AZ220)</f>
        <v>0</v>
      </c>
      <c r="BA221" s="409"/>
      <c r="BB221" s="85">
        <f>SUM(BB212:BB220)</f>
        <v>275261.77</v>
      </c>
      <c r="BC221" s="5"/>
    </row>
    <row r="222" spans="1:55" s="409" customFormat="1" x14ac:dyDescent="0.2">
      <c r="A222" s="2"/>
      <c r="B222" s="395"/>
      <c r="D222" s="271"/>
      <c r="H222" s="71"/>
      <c r="L222" s="71"/>
      <c r="P222" s="71"/>
      <c r="T222" s="71"/>
      <c r="X222" s="71"/>
      <c r="AB222" s="71"/>
      <c r="AF222" s="71"/>
      <c r="AJ222" s="71"/>
      <c r="AN222" s="71"/>
      <c r="AR222" s="71"/>
      <c r="AV222" s="71"/>
      <c r="AX222" s="71"/>
      <c r="AZ222" s="78"/>
      <c r="BB222" s="86"/>
      <c r="BC222" s="5"/>
    </row>
    <row r="223" spans="1:55" s="409" customFormat="1" x14ac:dyDescent="0.2">
      <c r="A223" s="4">
        <v>68500</v>
      </c>
      <c r="B223" s="395" t="s">
        <v>409</v>
      </c>
      <c r="D223" s="271"/>
      <c r="H223" s="271"/>
      <c r="L223" s="271"/>
      <c r="P223" s="271"/>
      <c r="T223" s="271"/>
      <c r="X223" s="271"/>
      <c r="AB223" s="271"/>
      <c r="AF223" s="271"/>
      <c r="AJ223" s="271"/>
      <c r="AN223" s="271"/>
      <c r="AR223" s="271"/>
      <c r="AV223" s="271"/>
      <c r="AX223" s="71"/>
      <c r="AZ223" s="78"/>
      <c r="BB223" s="86"/>
      <c r="BC223" s="5"/>
    </row>
    <row r="224" spans="1:55" s="409" customFormat="1" x14ac:dyDescent="0.2">
      <c r="A224" s="2">
        <v>68510</v>
      </c>
      <c r="C224" s="196" t="s">
        <v>410</v>
      </c>
      <c r="D224" s="271">
        <f>SUMIF('Budgeting Worksheet'!H1027:H1032,$B$4,'Budgeting Worksheet'!J1027:J1032)</f>
        <v>0</v>
      </c>
      <c r="H224" s="271">
        <f>SUMIF('Budgeting Worksheet'!L1027:L1032,$B$4,'Budgeting Worksheet'!N1027:N1032)</f>
        <v>0</v>
      </c>
      <c r="L224" s="271">
        <f>SUMIF('Budgeting Worksheet'!P1027:P1032,$B$4,'Budgeting Worksheet'!R1027:R1032)</f>
        <v>0</v>
      </c>
      <c r="P224" s="271">
        <f>SUMIF('Budgeting Worksheet'!T1027:T1032,$B$4,'Budgeting Worksheet'!V1027:V1032)</f>
        <v>0</v>
      </c>
      <c r="T224" s="271">
        <f>SUMIF('Budgeting Worksheet'!X1027:X1032,$B$4,'Budgeting Worksheet'!Z1027:Z1032)</f>
        <v>0</v>
      </c>
      <c r="X224" s="271">
        <f>SUMIF('Budgeting Worksheet'!AB1027:AB1032,$B$4,'Budgeting Worksheet'!AD1027:AD1032)</f>
        <v>0</v>
      </c>
      <c r="AB224" s="271">
        <f>SUMIF('Budgeting Worksheet'!AF1027:AF1032,$B$4,'Budgeting Worksheet'!AH1027:AH1032)</f>
        <v>0</v>
      </c>
      <c r="AF224" s="271">
        <f>SUMIF('Budgeting Worksheet'!AJ1027:AJ1032,$B$4,'Budgeting Worksheet'!AL1027:AL1032)</f>
        <v>0</v>
      </c>
      <c r="AJ224" s="271">
        <f>SUMIF('Budgeting Worksheet'!AN1027:AN1032,$B$4,'Budgeting Worksheet'!AP1027:AP1032)</f>
        <v>0</v>
      </c>
      <c r="AN224" s="271">
        <f>SUMIF('Budgeting Worksheet'!AR1027:AR1032,$B$4,'Budgeting Worksheet'!AT1027:AT1032)</f>
        <v>0</v>
      </c>
      <c r="AR224" s="271">
        <f>SUMIF('Budgeting Worksheet'!AV1027:AV1032,$B$4,'Budgeting Worksheet'!AX1027:AX1032)</f>
        <v>0</v>
      </c>
      <c r="AV224" s="271">
        <f>SUMIF('Budgeting Worksheet'!AZ1027:AZ1032,$B$4,'Budgeting Worksheet'!BB1027:BB1032)</f>
        <v>0</v>
      </c>
      <c r="AX224" s="271">
        <f>SUMIF('Budgeting Worksheet'!BB1027:BB1032,$B$4,'Budgeting Worksheet'!BD1027:BD1032)</f>
        <v>0</v>
      </c>
      <c r="AZ224" s="78">
        <f ca="1">SUMIF('Budgeting Worksheet'!H1027:H1032,$B$4,'Budgeting Worksheet'!BJ1033)</f>
        <v>0</v>
      </c>
      <c r="BB224" s="86">
        <v>0</v>
      </c>
      <c r="BC224" s="5"/>
    </row>
    <row r="225" spans="1:55" s="409" customFormat="1" x14ac:dyDescent="0.2">
      <c r="A225" s="2">
        <v>68520</v>
      </c>
      <c r="C225" s="196" t="s">
        <v>411</v>
      </c>
      <c r="D225" s="271">
        <f>SUMIF('Budgeting Worksheet'!H1035:H1040,$B$4,'Budgeting Worksheet'!J1035:J1040)</f>
        <v>0</v>
      </c>
      <c r="H225" s="271">
        <f>SUMIF('Budgeting Worksheet'!L1035:L1040,$B$4,'Budgeting Worksheet'!N1035:N1040)</f>
        <v>0</v>
      </c>
      <c r="L225" s="271">
        <f>SUMIF('Budgeting Worksheet'!P1035:P1040,$B$4,'Budgeting Worksheet'!R1035:R1040)</f>
        <v>0</v>
      </c>
      <c r="P225" s="271">
        <f>SUMIF('Budgeting Worksheet'!T1035:T1040,$B$4,'Budgeting Worksheet'!V1035:V1040)</f>
        <v>0</v>
      </c>
      <c r="T225" s="271">
        <f>SUMIF('Budgeting Worksheet'!X1035:X1040,$B$4,'Budgeting Worksheet'!Z1035:Z1040)</f>
        <v>0</v>
      </c>
      <c r="X225" s="271">
        <f>SUMIF('Budgeting Worksheet'!AB1035:AB1040,$B$4,'Budgeting Worksheet'!AD1035:AD1040)</f>
        <v>0</v>
      </c>
      <c r="AB225" s="271">
        <f>SUMIF('Budgeting Worksheet'!AF1035:AF1040,$B$4,'Budgeting Worksheet'!AH1035:AH1040)</f>
        <v>0</v>
      </c>
      <c r="AF225" s="271">
        <f>SUMIF('Budgeting Worksheet'!AJ1035:AJ1040,$B$4,'Budgeting Worksheet'!AL1035:AL1040)</f>
        <v>0</v>
      </c>
      <c r="AJ225" s="271">
        <f>SUMIF('Budgeting Worksheet'!AN1035:AN1040,$B$4,'Budgeting Worksheet'!AP1035:AP1040)</f>
        <v>0</v>
      </c>
      <c r="AN225" s="271">
        <f>SUMIF('Budgeting Worksheet'!AR1035:AR1040,$B$4,'Budgeting Worksheet'!AT1035:AT1040)</f>
        <v>0</v>
      </c>
      <c r="AR225" s="271">
        <f>SUMIF('Budgeting Worksheet'!AV1035:AV1040,$B$4,'Budgeting Worksheet'!AX1035:AX1040)</f>
        <v>0</v>
      </c>
      <c r="AV225" s="271">
        <f>SUMIF('Budgeting Worksheet'!AZ1035:AZ1040,$B$4,'Budgeting Worksheet'!BB1035:BB1040)</f>
        <v>0</v>
      </c>
      <c r="AX225" s="271">
        <f>SUMIF('Budgeting Worksheet'!BB1035:BB1040,$B$4,'Budgeting Worksheet'!BD1035:BD1040)</f>
        <v>0</v>
      </c>
      <c r="AZ225" s="78">
        <f ca="1">SUMIF('Budgeting Worksheet'!H1035:H1040,$B$4,'Budgeting Worksheet'!BJ1041)</f>
        <v>0</v>
      </c>
      <c r="BB225" s="86">
        <v>612.5</v>
      </c>
      <c r="BC225" s="5"/>
    </row>
    <row r="226" spans="1:55" s="409" customFormat="1" x14ac:dyDescent="0.2">
      <c r="A226" s="2">
        <v>68530</v>
      </c>
      <c r="C226" s="196" t="s">
        <v>412</v>
      </c>
      <c r="D226" s="271">
        <f>SUMIF('Budgeting Worksheet'!H1043:H1048,$B$4,'Budgeting Worksheet'!J1043:J1048)</f>
        <v>0</v>
      </c>
      <c r="H226" s="271">
        <f>SUMIF('Budgeting Worksheet'!L1043:L1048,$B$4,'Budgeting Worksheet'!N1043:N1048)</f>
        <v>0</v>
      </c>
      <c r="L226" s="271">
        <f>SUMIF('Budgeting Worksheet'!P1043:P1048,$B$4,'Budgeting Worksheet'!R1043:R1048)</f>
        <v>0</v>
      </c>
      <c r="P226" s="271">
        <f>SUMIF('Budgeting Worksheet'!T1043:T1048,$B$4,'Budgeting Worksheet'!V1043:V1048)</f>
        <v>0</v>
      </c>
      <c r="T226" s="271">
        <f>SUMIF('Budgeting Worksheet'!X1043:X1048,$B$4,'Budgeting Worksheet'!Z1043:Z1048)</f>
        <v>0</v>
      </c>
      <c r="X226" s="271">
        <f>SUMIF('Budgeting Worksheet'!AB1043:AB1048,$B$4,'Budgeting Worksheet'!AD1043:AD1048)</f>
        <v>0</v>
      </c>
      <c r="AB226" s="271">
        <f>SUMIF('Budgeting Worksheet'!AF1043:AF1048,$B$4,'Budgeting Worksheet'!AH1043:AH1048)</f>
        <v>0</v>
      </c>
      <c r="AF226" s="271">
        <f>SUMIF('Budgeting Worksheet'!AJ1043:AJ1048,$B$4,'Budgeting Worksheet'!AL1043:AL1048)</f>
        <v>0</v>
      </c>
      <c r="AJ226" s="271">
        <f>SUMIF('Budgeting Worksheet'!AN1043:AN1048,$B$4,'Budgeting Worksheet'!AP1043:AP1048)</f>
        <v>0</v>
      </c>
      <c r="AN226" s="271">
        <f>SUMIF('Budgeting Worksheet'!AR1043:AR1048,$B$4,'Budgeting Worksheet'!AT1043:AT1048)</f>
        <v>0</v>
      </c>
      <c r="AR226" s="271">
        <f>SUMIF('Budgeting Worksheet'!AV1043:AV1048,$B$4,'Budgeting Worksheet'!AX1043:AX1048)</f>
        <v>0</v>
      </c>
      <c r="AV226" s="271">
        <f>SUMIF('Budgeting Worksheet'!AZ1043:AZ1048,$B$4,'Budgeting Worksheet'!BB1043:BB1048)</f>
        <v>0</v>
      </c>
      <c r="AX226" s="271">
        <f>SUMIF('Budgeting Worksheet'!BB1043:BB1048,$B$4,'Budgeting Worksheet'!BD1043:BD1048)</f>
        <v>0</v>
      </c>
      <c r="AZ226" s="78">
        <f ca="1">SUMIF('Budgeting Worksheet'!H1043:H1048,$B$4,'Budgeting Worksheet'!BJ1049)</f>
        <v>0</v>
      </c>
      <c r="BB226" s="86"/>
      <c r="BC226" s="5"/>
    </row>
    <row r="227" spans="1:55" s="409" customFormat="1" x14ac:dyDescent="0.2">
      <c r="A227" s="2">
        <v>68540</v>
      </c>
      <c r="C227" s="196" t="s">
        <v>413</v>
      </c>
      <c r="D227" s="271">
        <f>SUMIF('Budgeting Worksheet'!H1051:H1056,$B$4,'Budgeting Worksheet'!J1051:J1056)</f>
        <v>0</v>
      </c>
      <c r="H227" s="271">
        <f>SUMIF('Budgeting Worksheet'!L1051:L1056,$B$4,'Budgeting Worksheet'!N1051:N1056)</f>
        <v>0</v>
      </c>
      <c r="L227" s="271">
        <f>SUMIF('Budgeting Worksheet'!P1051:P1056,$B$4,'Budgeting Worksheet'!R1051:R1056)</f>
        <v>0</v>
      </c>
      <c r="P227" s="271">
        <f>SUMIF('Budgeting Worksheet'!T1051:T1056,$B$4,'Budgeting Worksheet'!V1051:V1056)</f>
        <v>0</v>
      </c>
      <c r="T227" s="271">
        <f>SUMIF('Budgeting Worksheet'!X1051:X1056,$B$4,'Budgeting Worksheet'!Z1051:Z1056)</f>
        <v>0</v>
      </c>
      <c r="X227" s="271">
        <f>SUMIF('Budgeting Worksheet'!AB1051:AB1056,$B$4,'Budgeting Worksheet'!AD1051:AD1056)</f>
        <v>0</v>
      </c>
      <c r="AB227" s="271">
        <f>SUMIF('Budgeting Worksheet'!AF1051:AF1056,$B$4,'Budgeting Worksheet'!AH1051:AH1056)</f>
        <v>0</v>
      </c>
      <c r="AF227" s="271">
        <f>SUMIF('Budgeting Worksheet'!AJ1051:AJ1056,$B$4,'Budgeting Worksheet'!AL1051:AL1056)</f>
        <v>0</v>
      </c>
      <c r="AJ227" s="271">
        <f>SUMIF('Budgeting Worksheet'!AN1051:AN1056,$B$4,'Budgeting Worksheet'!AP1051:AP1056)</f>
        <v>0</v>
      </c>
      <c r="AN227" s="271">
        <f>SUMIF('Budgeting Worksheet'!AR1051:AR1056,$B$4,'Budgeting Worksheet'!AT1051:AT1056)</f>
        <v>0</v>
      </c>
      <c r="AR227" s="271">
        <f>SUMIF('Budgeting Worksheet'!AV1051:AV1056,$B$4,'Budgeting Worksheet'!AX1051:AX1056)</f>
        <v>0</v>
      </c>
      <c r="AV227" s="271">
        <f>SUMIF('Budgeting Worksheet'!AZ1051:AZ1056,$B$4,'Budgeting Worksheet'!BB1051:BB1056)</f>
        <v>0</v>
      </c>
      <c r="AX227" s="271">
        <f>SUMIF('Budgeting Worksheet'!BB1051:BB1056,$B$4,'Budgeting Worksheet'!BD1051:BD1056)</f>
        <v>0</v>
      </c>
      <c r="AZ227" s="78">
        <f ca="1">SUMIF('Budgeting Worksheet'!H1051:H1056,$B$4,'Budgeting Worksheet'!BJ1057)</f>
        <v>0</v>
      </c>
      <c r="BB227" s="780"/>
      <c r="BC227" s="5"/>
    </row>
    <row r="228" spans="1:55" s="409" customFormat="1" x14ac:dyDescent="0.2">
      <c r="A228" s="2"/>
      <c r="B228" s="395" t="s">
        <v>414</v>
      </c>
      <c r="D228" s="650">
        <f>SUM(D224:D227)</f>
        <v>0</v>
      </c>
      <c r="H228" s="650">
        <f>SUM(H224:H227)</f>
        <v>0</v>
      </c>
      <c r="L228" s="650">
        <f>SUM(L224:L227)</f>
        <v>0</v>
      </c>
      <c r="P228" s="650">
        <f>SUM(P224:P227)</f>
        <v>0</v>
      </c>
      <c r="T228" s="650">
        <f>SUM(T224:T227)</f>
        <v>0</v>
      </c>
      <c r="X228" s="650">
        <f>SUM(X224:X227)</f>
        <v>0</v>
      </c>
      <c r="AB228" s="650">
        <f>SUM(AB224:AB227)</f>
        <v>0</v>
      </c>
      <c r="AF228" s="650">
        <f>SUM(AF224:AF227)</f>
        <v>0</v>
      </c>
      <c r="AJ228" s="650">
        <f>SUM(AJ224:AJ227)</f>
        <v>0</v>
      </c>
      <c r="AN228" s="650">
        <f>SUM(AN224:AN227)</f>
        <v>0</v>
      </c>
      <c r="AR228" s="650">
        <f>SUM(AR224:AR227)</f>
        <v>0</v>
      </c>
      <c r="AV228" s="650">
        <f>SUM(AV224:AV227)</f>
        <v>0</v>
      </c>
      <c r="AX228" s="650">
        <f>SUM(AX224:AX227)</f>
        <v>0</v>
      </c>
      <c r="AZ228" s="669">
        <f ca="1">SUM(AZ224:AZ227)</f>
        <v>0</v>
      </c>
      <c r="BB228" s="85">
        <f>SUM(BB224:BB227)</f>
        <v>612.5</v>
      </c>
      <c r="BC228" s="5"/>
    </row>
    <row r="229" spans="1:55" s="409" customFormat="1" x14ac:dyDescent="0.2">
      <c r="A229" s="2"/>
      <c r="B229" s="395"/>
      <c r="D229" s="271"/>
      <c r="H229" s="271"/>
      <c r="L229" s="271"/>
      <c r="P229" s="271"/>
      <c r="T229" s="271"/>
      <c r="X229" s="271"/>
      <c r="AB229" s="271"/>
      <c r="AF229" s="271"/>
      <c r="AJ229" s="271"/>
      <c r="AN229" s="271"/>
      <c r="AR229" s="271"/>
      <c r="AV229" s="271"/>
      <c r="AX229" s="71"/>
      <c r="AZ229" s="78"/>
      <c r="BB229" s="86"/>
      <c r="BC229" s="5"/>
    </row>
    <row r="230" spans="1:55" s="409" customFormat="1" x14ac:dyDescent="0.2">
      <c r="A230" s="4">
        <v>68600</v>
      </c>
      <c r="B230" s="395" t="s">
        <v>415</v>
      </c>
      <c r="D230" s="433">
        <f>SUMIF('Budgeting Worksheet'!H1063:H1066,$B$4,'Budgeting Worksheet'!J1063:J1066)</f>
        <v>0</v>
      </c>
      <c r="H230" s="433">
        <f>SUMIF('Budgeting Worksheet'!L1063:L1066,$B$4,'Budgeting Worksheet'!N1063:N1066)</f>
        <v>0</v>
      </c>
      <c r="L230" s="433">
        <f>SUMIF('Budgeting Worksheet'!P1063:P1066,$B$4,'Budgeting Worksheet'!R1063:R1066)</f>
        <v>0</v>
      </c>
      <c r="P230" s="433">
        <f>SUMIF('Budgeting Worksheet'!T1063:T1066,$B$4,'Budgeting Worksheet'!V1063:V1066)</f>
        <v>0</v>
      </c>
      <c r="T230" s="433">
        <f>SUMIF('Budgeting Worksheet'!X1063:X1066,$B$4,'Budgeting Worksheet'!Z1063:Z1066)</f>
        <v>0</v>
      </c>
      <c r="X230" s="433">
        <f>SUMIF('Budgeting Worksheet'!AB1063:AB1066,$B$4,'Budgeting Worksheet'!AD1063:AD1066)</f>
        <v>0</v>
      </c>
      <c r="AB230" s="433">
        <f>SUMIF('Budgeting Worksheet'!AF1063:AF1066,$B$4,'Budgeting Worksheet'!AH1063:AH1066)</f>
        <v>0</v>
      </c>
      <c r="AF230" s="433">
        <f>SUMIF('Budgeting Worksheet'!AJ1063:AJ1066,$B$4,'Budgeting Worksheet'!AL1063:AL1066)</f>
        <v>0</v>
      </c>
      <c r="AJ230" s="433">
        <f>SUMIF('Budgeting Worksheet'!AN1063:AN1066,$B$4,'Budgeting Worksheet'!AP1063:AP1066)</f>
        <v>0</v>
      </c>
      <c r="AN230" s="433">
        <f>SUMIF('Budgeting Worksheet'!AR1063:AR1066,$B$4,'Budgeting Worksheet'!AT1063:AT1066)</f>
        <v>0</v>
      </c>
      <c r="AR230" s="433">
        <f>SUMIF('Budgeting Worksheet'!AV1063:AV1066,$B$4,'Budgeting Worksheet'!AX1063:AX1066)</f>
        <v>0</v>
      </c>
      <c r="AV230" s="433">
        <f>SUMIF('Budgeting Worksheet'!AZ1063:AZ1066,$B$4,'Budgeting Worksheet'!BB1063:BB1066)</f>
        <v>0</v>
      </c>
      <c r="AX230" s="433">
        <f>SUMIF('Budgeting Worksheet'!BB1063:BB1066,$B$4,'Budgeting Worksheet'!BD1063:BD1066)</f>
        <v>0</v>
      </c>
      <c r="AZ230" s="77">
        <f ca="1">SUMIF('Budgeting Worksheet'!H1063:H1066,$B$4,'Budgeting Worksheet'!BJ1067)</f>
        <v>0</v>
      </c>
      <c r="BB230" s="86"/>
      <c r="BC230" s="5"/>
    </row>
    <row r="231" spans="1:55" x14ac:dyDescent="0.2">
      <c r="B231" s="395"/>
      <c r="C231" s="409"/>
      <c r="D231" s="271"/>
      <c r="E231" s="409"/>
      <c r="F231" s="409"/>
      <c r="G231" s="409"/>
      <c r="H231" s="271"/>
      <c r="I231" s="409"/>
      <c r="J231" s="409"/>
      <c r="K231" s="409"/>
      <c r="L231" s="271"/>
      <c r="M231" s="409"/>
      <c r="N231" s="409"/>
      <c r="O231" s="409"/>
      <c r="P231" s="271"/>
      <c r="Q231" s="409"/>
      <c r="R231" s="409"/>
      <c r="S231" s="409"/>
      <c r="T231" s="271"/>
      <c r="U231" s="409"/>
      <c r="V231" s="409"/>
      <c r="W231" s="409"/>
      <c r="X231" s="271"/>
      <c r="Y231" s="409"/>
      <c r="Z231" s="409"/>
      <c r="AA231" s="409"/>
      <c r="AB231" s="271"/>
      <c r="AC231" s="409"/>
      <c r="AD231" s="409"/>
      <c r="AE231" s="409"/>
      <c r="AF231" s="271"/>
      <c r="AG231" s="409"/>
      <c r="AH231" s="409"/>
      <c r="AI231" s="409"/>
      <c r="AJ231" s="271"/>
      <c r="AK231" s="409"/>
      <c r="AL231" s="409"/>
      <c r="AM231" s="409"/>
      <c r="AN231" s="271"/>
      <c r="AO231" s="409"/>
      <c r="AP231" s="409"/>
      <c r="AQ231" s="409"/>
      <c r="AR231" s="271"/>
      <c r="AS231" s="409"/>
      <c r="AT231" s="409"/>
      <c r="AU231" s="409"/>
      <c r="AV231" s="271"/>
      <c r="AW231" s="409"/>
      <c r="AX231" s="70"/>
      <c r="AY231" s="409"/>
      <c r="AZ231" s="77"/>
      <c r="BA231" s="409"/>
      <c r="BB231" s="85"/>
      <c r="BC231" s="5"/>
    </row>
    <row r="232" spans="1:55" ht="13.5" thickBot="1" x14ac:dyDescent="0.25">
      <c r="B232" s="196"/>
      <c r="C232" s="409"/>
      <c r="D232" s="71"/>
      <c r="E232" s="409"/>
      <c r="F232" s="409"/>
      <c r="G232" s="409"/>
      <c r="H232" s="71"/>
      <c r="I232" s="409"/>
      <c r="J232" s="409"/>
      <c r="K232" s="409"/>
      <c r="L232" s="71"/>
      <c r="M232" s="409"/>
      <c r="N232" s="409"/>
      <c r="O232" s="409"/>
      <c r="P232" s="71"/>
      <c r="Q232" s="409"/>
      <c r="R232" s="409"/>
      <c r="S232" s="409"/>
      <c r="T232" s="71"/>
      <c r="U232" s="409"/>
      <c r="V232" s="409"/>
      <c r="W232" s="409"/>
      <c r="X232" s="71"/>
      <c r="Y232" s="409"/>
      <c r="Z232" s="409"/>
      <c r="AA232" s="409"/>
      <c r="AB232" s="71"/>
      <c r="AC232" s="409"/>
      <c r="AD232" s="409"/>
      <c r="AE232" s="409"/>
      <c r="AF232" s="71"/>
      <c r="AG232" s="409"/>
      <c r="AH232" s="409"/>
      <c r="AI232" s="409"/>
      <c r="AJ232" s="71"/>
      <c r="AK232" s="409"/>
      <c r="AL232" s="409"/>
      <c r="AM232" s="409"/>
      <c r="AN232" s="71"/>
      <c r="AO232" s="409"/>
      <c r="AP232" s="409"/>
      <c r="AQ232" s="409"/>
      <c r="AR232" s="71"/>
      <c r="AS232" s="409"/>
      <c r="AT232" s="409"/>
      <c r="AU232" s="409"/>
      <c r="AV232" s="71"/>
      <c r="AW232" s="409"/>
      <c r="AX232" s="71"/>
      <c r="AY232" s="409"/>
      <c r="AZ232" s="78"/>
      <c r="BA232" s="409"/>
      <c r="BB232" s="86"/>
      <c r="BC232" s="5"/>
    </row>
    <row r="233" spans="1:55" s="17" customFormat="1" ht="15.75" thickBot="1" x14ac:dyDescent="0.3">
      <c r="A233" s="8" t="s">
        <v>472</v>
      </c>
      <c r="B233" s="49"/>
      <c r="C233" s="49"/>
      <c r="D233" s="72">
        <f t="shared" ref="D233" si="16">SUM(D230,D228,D221,D209,D203,D198,D191,D184,D177)</f>
        <v>0</v>
      </c>
      <c r="E233" s="49"/>
      <c r="F233" s="49"/>
      <c r="G233" s="49"/>
      <c r="H233" s="72">
        <f t="shared" ref="H233" si="17">SUM(H230,H228,H221,H209,H203,H198,H191,H184,H177)</f>
        <v>0</v>
      </c>
      <c r="I233" s="49"/>
      <c r="J233" s="49"/>
      <c r="K233" s="49"/>
      <c r="L233" s="72">
        <f t="shared" ref="L233" si="18">SUM(L230,L228,L221,L209,L203,L198,L191,L184,L177)</f>
        <v>0</v>
      </c>
      <c r="M233" s="49"/>
      <c r="N233" s="49"/>
      <c r="O233" s="49"/>
      <c r="P233" s="72">
        <f t="shared" ref="P233" si="19">SUM(P230,P228,P221,P209,P203,P198,P191,P184,P177)</f>
        <v>0</v>
      </c>
      <c r="Q233" s="49"/>
      <c r="R233" s="49"/>
      <c r="S233" s="49"/>
      <c r="T233" s="72">
        <f t="shared" ref="T233" si="20">SUM(T230,T228,T221,T209,T203,T198,T191,T184,T177)</f>
        <v>0</v>
      </c>
      <c r="U233" s="49"/>
      <c r="V233" s="49"/>
      <c r="W233" s="49"/>
      <c r="X233" s="72">
        <f t="shared" ref="X233" si="21">SUM(X230,X228,X221,X209,X203,X198,X191,X184,X177)</f>
        <v>0</v>
      </c>
      <c r="Y233" s="49"/>
      <c r="Z233" s="49"/>
      <c r="AA233" s="49"/>
      <c r="AB233" s="72">
        <f t="shared" ref="AB233" si="22">SUM(AB230,AB228,AB221,AB209,AB203,AB198,AB191,AB184,AB177)</f>
        <v>0</v>
      </c>
      <c r="AC233" s="49"/>
      <c r="AD233" s="49"/>
      <c r="AE233" s="49"/>
      <c r="AF233" s="72">
        <f t="shared" ref="AF233" si="23">SUM(AF230,AF228,AF221,AF209,AF203,AF198,AF191,AF184,AF177)</f>
        <v>0</v>
      </c>
      <c r="AG233" s="49"/>
      <c r="AH233" s="49"/>
      <c r="AI233" s="49"/>
      <c r="AJ233" s="72">
        <f t="shared" ref="AJ233" si="24">SUM(AJ230,AJ228,AJ221,AJ209,AJ203,AJ198,AJ191,AJ184,AJ177)</f>
        <v>0</v>
      </c>
      <c r="AK233" s="49"/>
      <c r="AL233" s="49"/>
      <c r="AM233" s="49"/>
      <c r="AN233" s="72">
        <f t="shared" ref="AN233" si="25">SUM(AN230,AN228,AN221,AN209,AN203,AN198,AN191,AN184,AN177)</f>
        <v>0</v>
      </c>
      <c r="AO233" s="49"/>
      <c r="AP233" s="49"/>
      <c r="AQ233" s="49"/>
      <c r="AR233" s="72">
        <f t="shared" ref="AR233" si="26">SUM(AR230,AR228,AR221,AR209,AR203,AR198,AR191,AR184,AR177)</f>
        <v>0</v>
      </c>
      <c r="AS233" s="49"/>
      <c r="AT233" s="49"/>
      <c r="AU233" s="49"/>
      <c r="AV233" s="72">
        <f>SUM(AV230,AV228,AV221,AV209,AV203,AV198,AV191,AV184,AV177)</f>
        <v>0</v>
      </c>
      <c r="AW233" s="49"/>
      <c r="AX233" s="72">
        <f>SUM(AX230,AX228,AX221,AX209,AX203,AX198,AX191,AX184,AX177)</f>
        <v>0</v>
      </c>
      <c r="AY233" s="49"/>
      <c r="AZ233" s="79">
        <f ca="1">SUM(AZ230,AZ228,AZ221,AZ209,AZ203,AZ184,AZ191,AZ177)</f>
        <v>0</v>
      </c>
      <c r="BA233" s="49"/>
      <c r="BB233" s="88">
        <f>SUM(BB177,BB184,BB191,BB198,BB203,BB209,BB221,BB228,BB230)</f>
        <v>453153.76</v>
      </c>
      <c r="BC233" s="16"/>
    </row>
    <row r="234" spans="1:55" x14ac:dyDescent="0.2">
      <c r="B234" s="196"/>
      <c r="C234" s="409"/>
      <c r="D234" s="71"/>
      <c r="E234" s="409"/>
      <c r="F234" s="409"/>
      <c r="G234" s="409"/>
      <c r="H234" s="71"/>
      <c r="I234" s="409"/>
      <c r="J234" s="409"/>
      <c r="K234" s="409"/>
      <c r="L234" s="71"/>
      <c r="M234" s="409"/>
      <c r="N234" s="409"/>
      <c r="O234" s="409"/>
      <c r="P234" s="71"/>
      <c r="Q234" s="409"/>
      <c r="R234" s="409"/>
      <c r="S234" s="409"/>
      <c r="T234" s="71"/>
      <c r="U234" s="409"/>
      <c r="V234" s="409"/>
      <c r="W234" s="409"/>
      <c r="X234" s="71"/>
      <c r="Y234" s="409"/>
      <c r="Z234" s="409"/>
      <c r="AA234" s="409"/>
      <c r="AB234" s="71"/>
      <c r="AC234" s="409"/>
      <c r="AD234" s="409"/>
      <c r="AE234" s="409"/>
      <c r="AF234" s="71"/>
      <c r="AG234" s="409"/>
      <c r="AH234" s="409"/>
      <c r="AI234" s="409"/>
      <c r="AJ234" s="71"/>
      <c r="AK234" s="409"/>
      <c r="AL234" s="409"/>
      <c r="AM234" s="409"/>
      <c r="AN234" s="71"/>
      <c r="AO234" s="409"/>
      <c r="AP234" s="409"/>
      <c r="AQ234" s="409"/>
      <c r="AR234" s="71"/>
      <c r="AS234" s="409"/>
      <c r="AT234" s="409"/>
      <c r="AU234" s="409"/>
      <c r="AV234" s="71"/>
      <c r="AW234" s="409"/>
      <c r="AX234" s="71"/>
      <c r="AY234" s="409"/>
      <c r="AZ234" s="78"/>
      <c r="BA234" s="409"/>
      <c r="BB234" s="86"/>
      <c r="BC234" s="5"/>
    </row>
    <row r="235" spans="1:55" x14ac:dyDescent="0.2">
      <c r="B235" s="196"/>
      <c r="C235" s="409"/>
      <c r="D235" s="71"/>
      <c r="E235" s="409"/>
      <c r="F235" s="409"/>
      <c r="G235" s="409"/>
      <c r="H235" s="71"/>
      <c r="I235" s="409"/>
      <c r="J235" s="409"/>
      <c r="K235" s="409"/>
      <c r="L235" s="71"/>
      <c r="M235" s="409"/>
      <c r="N235" s="409"/>
      <c r="O235" s="409"/>
      <c r="P235" s="71"/>
      <c r="Q235" s="409"/>
      <c r="R235" s="409"/>
      <c r="S235" s="409"/>
      <c r="T235" s="71"/>
      <c r="U235" s="409"/>
      <c r="V235" s="409"/>
      <c r="W235" s="409"/>
      <c r="X235" s="71"/>
      <c r="Y235" s="409"/>
      <c r="Z235" s="409"/>
      <c r="AA235" s="409"/>
      <c r="AB235" s="71"/>
      <c r="AC235" s="409"/>
      <c r="AD235" s="409"/>
      <c r="AE235" s="409"/>
      <c r="AF235" s="71"/>
      <c r="AG235" s="409"/>
      <c r="AH235" s="409"/>
      <c r="AI235" s="409"/>
      <c r="AJ235" s="71"/>
      <c r="AK235" s="409"/>
      <c r="AL235" s="409"/>
      <c r="AM235" s="409"/>
      <c r="AN235" s="71"/>
      <c r="AO235" s="409"/>
      <c r="AP235" s="409"/>
      <c r="AQ235" s="409"/>
      <c r="AR235" s="71"/>
      <c r="AS235" s="409"/>
      <c r="AT235" s="409"/>
      <c r="AU235" s="409"/>
      <c r="AV235" s="71"/>
      <c r="AW235" s="409"/>
      <c r="AX235" s="71"/>
      <c r="AY235" s="409"/>
      <c r="AZ235" s="78"/>
      <c r="BA235" s="409"/>
      <c r="BB235" s="86"/>
      <c r="BC235" s="5"/>
    </row>
    <row r="236" spans="1:55" ht="15.75" x14ac:dyDescent="0.25">
      <c r="A236" s="54" t="s">
        <v>473</v>
      </c>
      <c r="B236" s="409"/>
      <c r="C236" s="409"/>
      <c r="D236" s="71"/>
      <c r="E236" s="409"/>
      <c r="F236" s="409"/>
      <c r="G236" s="409"/>
      <c r="H236" s="71"/>
      <c r="I236" s="409"/>
      <c r="J236" s="409"/>
      <c r="K236" s="409"/>
      <c r="L236" s="71"/>
      <c r="M236" s="409"/>
      <c r="N236" s="409"/>
      <c r="O236" s="409"/>
      <c r="P236" s="71"/>
      <c r="Q236" s="409"/>
      <c r="R236" s="409"/>
      <c r="S236" s="409"/>
      <c r="T236" s="71"/>
      <c r="U236" s="409"/>
      <c r="V236" s="409"/>
      <c r="W236" s="409"/>
      <c r="X236" s="71"/>
      <c r="Y236" s="409"/>
      <c r="Z236" s="409"/>
      <c r="AA236" s="409"/>
      <c r="AB236" s="71"/>
      <c r="AC236" s="409"/>
      <c r="AD236" s="409"/>
      <c r="AE236" s="409"/>
      <c r="AF236" s="71"/>
      <c r="AG236" s="409"/>
      <c r="AH236" s="409"/>
      <c r="AI236" s="409"/>
      <c r="AJ236" s="71"/>
      <c r="AK236" s="409"/>
      <c r="AL236" s="409"/>
      <c r="AM236" s="409"/>
      <c r="AN236" s="71"/>
      <c r="AO236" s="409"/>
      <c r="AP236" s="409"/>
      <c r="AQ236" s="409"/>
      <c r="AR236" s="71"/>
      <c r="AS236" s="409"/>
      <c r="AT236" s="409"/>
      <c r="AU236" s="409"/>
      <c r="AV236" s="71"/>
      <c r="AW236" s="409"/>
      <c r="AX236" s="71"/>
      <c r="AY236" s="409"/>
      <c r="AZ236" s="78"/>
      <c r="BA236" s="409"/>
      <c r="BB236" s="86"/>
      <c r="BC236" s="5"/>
    </row>
    <row r="237" spans="1:55" x14ac:dyDescent="0.2">
      <c r="B237" s="196"/>
      <c r="C237" s="409"/>
      <c r="D237" s="71"/>
      <c r="E237" s="409"/>
      <c r="F237" s="409"/>
      <c r="G237" s="409"/>
      <c r="H237" s="71"/>
      <c r="I237" s="409"/>
      <c r="J237" s="409"/>
      <c r="K237" s="409"/>
      <c r="L237" s="71"/>
      <c r="M237" s="409"/>
      <c r="N237" s="409"/>
      <c r="O237" s="409"/>
      <c r="P237" s="71"/>
      <c r="Q237" s="409"/>
      <c r="R237" s="409"/>
      <c r="S237" s="409"/>
      <c r="T237" s="71"/>
      <c r="U237" s="409"/>
      <c r="V237" s="409"/>
      <c r="W237" s="409"/>
      <c r="X237" s="71"/>
      <c r="Y237" s="409"/>
      <c r="Z237" s="409"/>
      <c r="AA237" s="409"/>
      <c r="AB237" s="71"/>
      <c r="AC237" s="409"/>
      <c r="AD237" s="409"/>
      <c r="AE237" s="409"/>
      <c r="AF237" s="71"/>
      <c r="AG237" s="409"/>
      <c r="AH237" s="409"/>
      <c r="AI237" s="409"/>
      <c r="AJ237" s="71"/>
      <c r="AK237" s="409"/>
      <c r="AL237" s="409"/>
      <c r="AM237" s="409"/>
      <c r="AN237" s="71"/>
      <c r="AO237" s="409"/>
      <c r="AP237" s="409"/>
      <c r="AQ237" s="409"/>
      <c r="AR237" s="71"/>
      <c r="AS237" s="409"/>
      <c r="AT237" s="409"/>
      <c r="AU237" s="409"/>
      <c r="AV237" s="71"/>
      <c r="AW237" s="409"/>
      <c r="AX237" s="71"/>
      <c r="AY237" s="409"/>
      <c r="AZ237" s="78"/>
      <c r="BA237" s="409"/>
      <c r="BB237" s="86"/>
      <c r="BC237" s="5"/>
    </row>
    <row r="238" spans="1:55" x14ac:dyDescent="0.2">
      <c r="A238" s="4">
        <v>70000</v>
      </c>
      <c r="B238" s="395" t="s">
        <v>416</v>
      </c>
      <c r="C238" s="409"/>
      <c r="D238" s="271"/>
      <c r="E238" s="409"/>
      <c r="F238" s="409"/>
      <c r="G238" s="409"/>
      <c r="H238" s="271"/>
      <c r="I238" s="409"/>
      <c r="J238" s="409"/>
      <c r="K238" s="409"/>
      <c r="L238" s="271"/>
      <c r="M238" s="409"/>
      <c r="N238" s="409"/>
      <c r="O238" s="409"/>
      <c r="P238" s="271"/>
      <c r="Q238" s="409"/>
      <c r="R238" s="409"/>
      <c r="S238" s="409"/>
      <c r="T238" s="271"/>
      <c r="U238" s="409"/>
      <c r="V238" s="409"/>
      <c r="W238" s="409"/>
      <c r="X238" s="271"/>
      <c r="Y238" s="409"/>
      <c r="Z238" s="409"/>
      <c r="AA238" s="409"/>
      <c r="AB238" s="271"/>
      <c r="AC238" s="409"/>
      <c r="AD238" s="409"/>
      <c r="AE238" s="409"/>
      <c r="AF238" s="271"/>
      <c r="AG238" s="409"/>
      <c r="AH238" s="409"/>
      <c r="AI238" s="409"/>
      <c r="AJ238" s="271"/>
      <c r="AK238" s="409"/>
      <c r="AL238" s="409"/>
      <c r="AM238" s="409"/>
      <c r="AN238" s="271"/>
      <c r="AO238" s="409"/>
      <c r="AP238" s="409"/>
      <c r="AQ238" s="409"/>
      <c r="AR238" s="271"/>
      <c r="AS238" s="409"/>
      <c r="AT238" s="409"/>
      <c r="AU238" s="409"/>
      <c r="AV238" s="271"/>
      <c r="AW238" s="409"/>
      <c r="AX238" s="70"/>
      <c r="AY238" s="409"/>
      <c r="AZ238" s="77"/>
      <c r="BA238" s="409"/>
      <c r="BB238" s="85"/>
      <c r="BC238" s="5"/>
    </row>
    <row r="239" spans="1:55" x14ac:dyDescent="0.2">
      <c r="A239" s="2">
        <v>70010</v>
      </c>
      <c r="B239" s="395"/>
      <c r="C239" s="196" t="s">
        <v>417</v>
      </c>
      <c r="D239" s="271">
        <f>SUMIF('Budgeting Worksheet'!H1076:H1079,$B$4,'Budgeting Worksheet'!J1076:J1079)</f>
        <v>0</v>
      </c>
      <c r="E239" s="409"/>
      <c r="F239" s="409"/>
      <c r="G239" s="409"/>
      <c r="H239" s="271">
        <f>SUMIF('Budgeting Worksheet'!L1076:L1079,$B$4,'Budgeting Worksheet'!N1076:N1079)</f>
        <v>0</v>
      </c>
      <c r="I239" s="409"/>
      <c r="J239" s="409"/>
      <c r="K239" s="409"/>
      <c r="L239" s="271">
        <f>SUMIF('Budgeting Worksheet'!P1076:P1079,$B$4,'Budgeting Worksheet'!R1076:R1079)</f>
        <v>0</v>
      </c>
      <c r="M239" s="409"/>
      <c r="N239" s="409"/>
      <c r="O239" s="409"/>
      <c r="P239" s="271">
        <f>SUMIF('Budgeting Worksheet'!T1076:T1079,$B$4,'Budgeting Worksheet'!V1076:V1079)</f>
        <v>0</v>
      </c>
      <c r="Q239" s="409"/>
      <c r="R239" s="409"/>
      <c r="S239" s="409"/>
      <c r="T239" s="271">
        <f>SUMIF('Budgeting Worksheet'!X1076:X1079,$B$4,'Budgeting Worksheet'!Z1076:Z1079)</f>
        <v>0</v>
      </c>
      <c r="U239" s="409"/>
      <c r="V239" s="409"/>
      <c r="W239" s="409"/>
      <c r="X239" s="271">
        <f>SUMIF('Budgeting Worksheet'!AB1076:AB1079,$B$4,'Budgeting Worksheet'!AD1076:AD1079)</f>
        <v>0</v>
      </c>
      <c r="Y239" s="409"/>
      <c r="Z239" s="409"/>
      <c r="AA239" s="409"/>
      <c r="AB239" s="271">
        <f>SUMIF('Budgeting Worksheet'!AF1076:AF1079,$B$4,'Budgeting Worksheet'!AH1076:AH1079)</f>
        <v>0</v>
      </c>
      <c r="AC239" s="409"/>
      <c r="AD239" s="409"/>
      <c r="AE239" s="409"/>
      <c r="AF239" s="271">
        <f>SUMIF('Budgeting Worksheet'!AJ1076:AJ1079,$B$4,'Budgeting Worksheet'!AL1076:AL1079)</f>
        <v>0</v>
      </c>
      <c r="AG239" s="409"/>
      <c r="AH239" s="409"/>
      <c r="AI239" s="409"/>
      <c r="AJ239" s="271">
        <f>SUMIF('Budgeting Worksheet'!AN1076:AN1079,$B$4,'Budgeting Worksheet'!AP1076:AP1079)</f>
        <v>0</v>
      </c>
      <c r="AK239" s="409"/>
      <c r="AL239" s="409"/>
      <c r="AM239" s="409"/>
      <c r="AN239" s="271">
        <f>SUMIF('Budgeting Worksheet'!AR1076:AR1079,$B$4,'Budgeting Worksheet'!AT1076:AT1079)</f>
        <v>0</v>
      </c>
      <c r="AO239" s="409"/>
      <c r="AP239" s="409"/>
      <c r="AQ239" s="409"/>
      <c r="AR239" s="271">
        <f>SUMIF('Budgeting Worksheet'!AV1076:AV1079,$B$4,'Budgeting Worksheet'!AX1076:AX1079)</f>
        <v>0</v>
      </c>
      <c r="AS239" s="409"/>
      <c r="AT239" s="409"/>
      <c r="AU239" s="409"/>
      <c r="AV239" s="271">
        <f>SUMIF('Budgeting Worksheet'!AZ1076:AZ1079,$B$4,'Budgeting Worksheet'!BB1076:BB1079)</f>
        <v>0</v>
      </c>
      <c r="AW239" s="409"/>
      <c r="AX239" s="271">
        <f>SUMIF('Budgeting Worksheet'!BB1076:BB1079,$B$4,'Budgeting Worksheet'!BD1076:BD1079)</f>
        <v>0</v>
      </c>
      <c r="AY239" s="409"/>
      <c r="AZ239" s="78">
        <f ca="1">SUMIF('Budgeting Worksheet'!H1076:H1079,$B$4,'Budgeting Worksheet'!BJ1080)</f>
        <v>0</v>
      </c>
      <c r="BA239" s="409"/>
      <c r="BB239" s="86"/>
      <c r="BC239" s="5"/>
    </row>
    <row r="240" spans="1:55" x14ac:dyDescent="0.2">
      <c r="A240" s="2">
        <v>70100</v>
      </c>
      <c r="B240" s="395"/>
      <c r="C240" s="196" t="s">
        <v>418</v>
      </c>
      <c r="D240" s="271">
        <f>SUMIF('Budgeting Worksheet'!H1082:H1085,$B$4,'Budgeting Worksheet'!J1082:J1085)</f>
        <v>0</v>
      </c>
      <c r="E240" s="409"/>
      <c r="F240" s="409"/>
      <c r="G240" s="409"/>
      <c r="H240" s="271">
        <f>SUMIF('Budgeting Worksheet'!L1082:L1085,$B$4,'Budgeting Worksheet'!N1082:N1085)</f>
        <v>0</v>
      </c>
      <c r="I240" s="409"/>
      <c r="J240" s="409"/>
      <c r="K240" s="409"/>
      <c r="L240" s="271">
        <f>SUMIF('Budgeting Worksheet'!P1082:P1085,$B$4,'Budgeting Worksheet'!R1082:R1085)</f>
        <v>0</v>
      </c>
      <c r="M240" s="409"/>
      <c r="N240" s="409"/>
      <c r="O240" s="409"/>
      <c r="P240" s="271">
        <f>SUMIF('Budgeting Worksheet'!T1082:T1085,$B$4,'Budgeting Worksheet'!V1082:V1085)</f>
        <v>0</v>
      </c>
      <c r="Q240" s="409"/>
      <c r="R240" s="409"/>
      <c r="S240" s="409"/>
      <c r="T240" s="271">
        <f>SUMIF('Budgeting Worksheet'!X1082:X1085,$B$4,'Budgeting Worksheet'!Z1082:Z1085)</f>
        <v>0</v>
      </c>
      <c r="U240" s="409"/>
      <c r="V240" s="409"/>
      <c r="W240" s="409"/>
      <c r="X240" s="271">
        <f>SUMIF('Budgeting Worksheet'!AB1082:AB1085,$B$4,'Budgeting Worksheet'!AD1082:AD1085)</f>
        <v>0</v>
      </c>
      <c r="Y240" s="409"/>
      <c r="Z240" s="409"/>
      <c r="AA240" s="409"/>
      <c r="AB240" s="271">
        <f>SUMIF('Budgeting Worksheet'!AF1082:AF1085,$B$4,'Budgeting Worksheet'!AH1082:AH1085)</f>
        <v>0</v>
      </c>
      <c r="AC240" s="409"/>
      <c r="AD240" s="409"/>
      <c r="AE240" s="409"/>
      <c r="AF240" s="271">
        <f>SUMIF('Budgeting Worksheet'!AJ1082:AJ1085,$B$4,'Budgeting Worksheet'!AL1082:AL1085)</f>
        <v>0</v>
      </c>
      <c r="AG240" s="409"/>
      <c r="AH240" s="409"/>
      <c r="AI240" s="409"/>
      <c r="AJ240" s="271">
        <f>SUMIF('Budgeting Worksheet'!AN1082:AN1085,$B$4,'Budgeting Worksheet'!AP1082:AP1085)</f>
        <v>0</v>
      </c>
      <c r="AK240" s="409"/>
      <c r="AL240" s="409"/>
      <c r="AM240" s="409"/>
      <c r="AN240" s="271">
        <f>SUMIF('Budgeting Worksheet'!AR1082:AR1085,$B$4,'Budgeting Worksheet'!AT1082:AT1085)</f>
        <v>0</v>
      </c>
      <c r="AO240" s="409"/>
      <c r="AP240" s="409"/>
      <c r="AQ240" s="409"/>
      <c r="AR240" s="271">
        <f>SUMIF('Budgeting Worksheet'!AV1082:AV1085,$B$4,'Budgeting Worksheet'!AX1082:AX1085)</f>
        <v>0</v>
      </c>
      <c r="AS240" s="409"/>
      <c r="AT240" s="409"/>
      <c r="AU240" s="409"/>
      <c r="AV240" s="271">
        <f>SUMIF('Budgeting Worksheet'!AZ1082:AZ1085,$B$4,'Budgeting Worksheet'!BB1082:BB1085)</f>
        <v>0</v>
      </c>
      <c r="AW240" s="409"/>
      <c r="AX240" s="271">
        <f>SUMIF('Budgeting Worksheet'!BB1082:BB1085,$B$4,'Budgeting Worksheet'!BD1082:BD1085)</f>
        <v>0</v>
      </c>
      <c r="AY240" s="409"/>
      <c r="AZ240" s="78">
        <f ca="1">SUMIF('Budgeting Worksheet'!H1082:H1085,$B$4,'Budgeting Worksheet'!BJ1086)</f>
        <v>0</v>
      </c>
      <c r="BA240" s="409"/>
      <c r="BB240" s="85"/>
      <c r="BC240" s="5"/>
    </row>
    <row r="241" spans="1:55" x14ac:dyDescent="0.2">
      <c r="A241" s="2">
        <v>70200</v>
      </c>
      <c r="B241" s="395"/>
      <c r="C241" s="196" t="s">
        <v>419</v>
      </c>
      <c r="D241" s="271">
        <f>SUMIF('Budgeting Worksheet'!H1088:H1091,$B$4,'Budgeting Worksheet'!J1088:J1091)</f>
        <v>0</v>
      </c>
      <c r="E241" s="409"/>
      <c r="F241" s="409"/>
      <c r="G241" s="409"/>
      <c r="H241" s="271">
        <f>SUMIF('Budgeting Worksheet'!L1088:L1091,$B$4,'Budgeting Worksheet'!N1088:N1091)</f>
        <v>0</v>
      </c>
      <c r="I241" s="409"/>
      <c r="J241" s="409"/>
      <c r="K241" s="409"/>
      <c r="L241" s="271">
        <f>SUMIF('Budgeting Worksheet'!P1088:P1091,$B$4,'Budgeting Worksheet'!R1088:R1091)</f>
        <v>0</v>
      </c>
      <c r="M241" s="409"/>
      <c r="N241" s="409"/>
      <c r="O241" s="409"/>
      <c r="P241" s="271">
        <f>SUMIF('Budgeting Worksheet'!T1088:T1091,$B$4,'Budgeting Worksheet'!V1088:V1091)</f>
        <v>0</v>
      </c>
      <c r="Q241" s="409"/>
      <c r="R241" s="409"/>
      <c r="S241" s="409"/>
      <c r="T241" s="271">
        <f>SUMIF('Budgeting Worksheet'!X1088:X1091,$B$4,'Budgeting Worksheet'!Z1088:Z1091)</f>
        <v>0</v>
      </c>
      <c r="U241" s="409"/>
      <c r="V241" s="409"/>
      <c r="W241" s="409"/>
      <c r="X241" s="271">
        <f>SUMIF('Budgeting Worksheet'!AB1088:AB1091,$B$4,'Budgeting Worksheet'!AD1088:AD1091)</f>
        <v>0</v>
      </c>
      <c r="Y241" s="409"/>
      <c r="Z241" s="409"/>
      <c r="AA241" s="409"/>
      <c r="AB241" s="271">
        <f>SUMIF('Budgeting Worksheet'!AF1088:AF1091,$B$4,'Budgeting Worksheet'!AH1088:AH1091)</f>
        <v>0</v>
      </c>
      <c r="AC241" s="409"/>
      <c r="AD241" s="409"/>
      <c r="AE241" s="409"/>
      <c r="AF241" s="271">
        <f>SUMIF('Budgeting Worksheet'!AJ1088:AJ1091,$B$4,'Budgeting Worksheet'!AL1088:AL1091)</f>
        <v>0</v>
      </c>
      <c r="AG241" s="409"/>
      <c r="AH241" s="409"/>
      <c r="AI241" s="409"/>
      <c r="AJ241" s="271">
        <f>SUMIF('Budgeting Worksheet'!AN1088:AN1091,$B$4,'Budgeting Worksheet'!AP1088:AP1091)</f>
        <v>0</v>
      </c>
      <c r="AK241" s="409"/>
      <c r="AL241" s="409"/>
      <c r="AM241" s="409"/>
      <c r="AN241" s="271">
        <f>SUMIF('Budgeting Worksheet'!AR1088:AR1091,$B$4,'Budgeting Worksheet'!AT1088:AT1091)</f>
        <v>0</v>
      </c>
      <c r="AO241" s="409"/>
      <c r="AP241" s="409"/>
      <c r="AQ241" s="409"/>
      <c r="AR241" s="271">
        <f>SUMIF('Budgeting Worksheet'!AV1088:AV1091,$B$4,'Budgeting Worksheet'!AX1088:AX1091)</f>
        <v>0</v>
      </c>
      <c r="AS241" s="409"/>
      <c r="AT241" s="409"/>
      <c r="AU241" s="409"/>
      <c r="AV241" s="271">
        <f>SUMIF('Budgeting Worksheet'!AZ1088:AZ1091,$B$4,'Budgeting Worksheet'!BB1088:BB1091)</f>
        <v>0</v>
      </c>
      <c r="AW241" s="409"/>
      <c r="AX241" s="271">
        <f>SUMIF('Budgeting Worksheet'!BB1088:BB1091,$B$4,'Budgeting Worksheet'!BD1088:BD1091)</f>
        <v>0</v>
      </c>
      <c r="AY241" s="409"/>
      <c r="AZ241" s="78">
        <f ca="1">SUMIF('Budgeting Worksheet'!H1088:H1091,$B$4,'Budgeting Worksheet'!BJ1092)</f>
        <v>0</v>
      </c>
      <c r="BA241" s="409"/>
      <c r="BB241" s="86"/>
      <c r="BC241" s="5"/>
    </row>
    <row r="242" spans="1:55" x14ac:dyDescent="0.2">
      <c r="B242" s="395" t="s">
        <v>420</v>
      </c>
      <c r="C242" s="409"/>
      <c r="D242" s="650">
        <f>SUM(D239:D241)</f>
        <v>0</v>
      </c>
      <c r="E242" s="409"/>
      <c r="F242" s="409"/>
      <c r="G242" s="409"/>
      <c r="H242" s="650">
        <f>SUM(H239:H241)</f>
        <v>0</v>
      </c>
      <c r="I242" s="409"/>
      <c r="J242" s="409"/>
      <c r="K242" s="409"/>
      <c r="L242" s="650">
        <f>SUM(L239:L241)</f>
        <v>0</v>
      </c>
      <c r="M242" s="409"/>
      <c r="N242" s="409"/>
      <c r="O242" s="409"/>
      <c r="P242" s="650">
        <f>SUM(P239:P241)</f>
        <v>0</v>
      </c>
      <c r="Q242" s="409"/>
      <c r="R242" s="409"/>
      <c r="S242" s="409"/>
      <c r="T242" s="650">
        <f>SUM(T239:T241)</f>
        <v>0</v>
      </c>
      <c r="U242" s="409"/>
      <c r="V242" s="409"/>
      <c r="W242" s="409"/>
      <c r="X242" s="650">
        <f>SUM(X239:X241)</f>
        <v>0</v>
      </c>
      <c r="Y242" s="409"/>
      <c r="Z242" s="409"/>
      <c r="AA242" s="409"/>
      <c r="AB242" s="650">
        <f>SUM(AB239:AB241)</f>
        <v>0</v>
      </c>
      <c r="AC242" s="409"/>
      <c r="AD242" s="409"/>
      <c r="AE242" s="409"/>
      <c r="AF242" s="650">
        <f>SUM(AF239:AF241)</f>
        <v>0</v>
      </c>
      <c r="AG242" s="409"/>
      <c r="AH242" s="409"/>
      <c r="AI242" s="409"/>
      <c r="AJ242" s="650">
        <f>SUM(AJ239:AJ241)</f>
        <v>0</v>
      </c>
      <c r="AK242" s="409"/>
      <c r="AL242" s="409"/>
      <c r="AM242" s="409"/>
      <c r="AN242" s="650">
        <f>SUM(AN239:AN241)</f>
        <v>0</v>
      </c>
      <c r="AO242" s="409"/>
      <c r="AP242" s="409"/>
      <c r="AQ242" s="409"/>
      <c r="AR242" s="650">
        <f>SUM(AR239:AR241)</f>
        <v>0</v>
      </c>
      <c r="AS242" s="409"/>
      <c r="AT242" s="409"/>
      <c r="AU242" s="409"/>
      <c r="AV242" s="650">
        <f>SUM(AV239:AV241)</f>
        <v>0</v>
      </c>
      <c r="AW242" s="409"/>
      <c r="AX242" s="650">
        <f>SUM(AX239:AX241)</f>
        <v>0</v>
      </c>
      <c r="AY242" s="409"/>
      <c r="AZ242" s="670">
        <f ca="1">SUM(AZ239:AZ241)</f>
        <v>0</v>
      </c>
      <c r="BA242" s="409"/>
      <c r="BB242" s="85"/>
      <c r="BC242" s="5"/>
    </row>
    <row r="243" spans="1:55" x14ac:dyDescent="0.2">
      <c r="B243" s="196"/>
      <c r="C243" s="409"/>
      <c r="D243" s="271"/>
      <c r="E243" s="409"/>
      <c r="F243" s="409"/>
      <c r="G243" s="409"/>
      <c r="H243" s="271"/>
      <c r="I243" s="409"/>
      <c r="J243" s="409"/>
      <c r="K243" s="409"/>
      <c r="L243" s="271"/>
      <c r="M243" s="409"/>
      <c r="N243" s="409"/>
      <c r="O243" s="409"/>
      <c r="P243" s="271"/>
      <c r="Q243" s="409"/>
      <c r="R243" s="409"/>
      <c r="S243" s="409"/>
      <c r="T243" s="271"/>
      <c r="U243" s="409"/>
      <c r="V243" s="409"/>
      <c r="W243" s="409"/>
      <c r="X243" s="271"/>
      <c r="Y243" s="409"/>
      <c r="Z243" s="409"/>
      <c r="AA243" s="409"/>
      <c r="AB243" s="271"/>
      <c r="AC243" s="409"/>
      <c r="AD243" s="409"/>
      <c r="AE243" s="409"/>
      <c r="AF243" s="271"/>
      <c r="AG243" s="409"/>
      <c r="AH243" s="409"/>
      <c r="AI243" s="409"/>
      <c r="AJ243" s="271"/>
      <c r="AK243" s="409"/>
      <c r="AL243" s="409"/>
      <c r="AM243" s="409"/>
      <c r="AN243" s="271"/>
      <c r="AO243" s="409"/>
      <c r="AP243" s="409"/>
      <c r="AQ243" s="409"/>
      <c r="AR243" s="271"/>
      <c r="AS243" s="409"/>
      <c r="AT243" s="409"/>
      <c r="AU243" s="409"/>
      <c r="AV243" s="271"/>
      <c r="AW243" s="409"/>
      <c r="AX243" s="71"/>
      <c r="AY243" s="409"/>
      <c r="AZ243" s="78"/>
      <c r="BA243" s="409"/>
      <c r="BB243" s="86"/>
      <c r="BC243" s="5"/>
    </row>
    <row r="244" spans="1:55" s="409" customFormat="1" x14ac:dyDescent="0.2">
      <c r="A244" s="4">
        <v>80000</v>
      </c>
      <c r="B244" s="395" t="s">
        <v>421</v>
      </c>
      <c r="D244" s="271"/>
      <c r="H244" s="271"/>
      <c r="L244" s="271"/>
      <c r="P244" s="271"/>
      <c r="T244" s="271"/>
      <c r="X244" s="271"/>
      <c r="AB244" s="271"/>
      <c r="AF244" s="271"/>
      <c r="AJ244" s="271"/>
      <c r="AN244" s="271"/>
      <c r="AR244" s="271"/>
      <c r="AV244" s="271"/>
      <c r="AX244" s="71"/>
      <c r="AZ244" s="78"/>
      <c r="BB244" s="86"/>
      <c r="BC244" s="5"/>
    </row>
    <row r="245" spans="1:55" s="409" customFormat="1" x14ac:dyDescent="0.2">
      <c r="A245" s="2">
        <v>80005</v>
      </c>
      <c r="B245" s="395"/>
      <c r="C245" s="196" t="s">
        <v>422</v>
      </c>
      <c r="D245" s="271">
        <f>SUMIF('Budgeting Worksheet'!H1097:H1100,$B$4,'Budgeting Worksheet'!J1097:J1100)</f>
        <v>0</v>
      </c>
      <c r="H245" s="271">
        <f>SUMIF('Budgeting Worksheet'!L1097:L1100,$B$4,'Budgeting Worksheet'!N1097:N1100)</f>
        <v>0</v>
      </c>
      <c r="L245" s="271">
        <f>SUMIF('Budgeting Worksheet'!P1097:P1100,$B$4,'Budgeting Worksheet'!R1097:R1100)</f>
        <v>0</v>
      </c>
      <c r="P245" s="271">
        <f>SUMIF('Budgeting Worksheet'!T1097:T1100,$B$4,'Budgeting Worksheet'!V1097:V1100)</f>
        <v>0</v>
      </c>
      <c r="T245" s="271">
        <f>SUMIF('Budgeting Worksheet'!X1097:X1100,$B$4,'Budgeting Worksheet'!Z1097:Z1100)</f>
        <v>0</v>
      </c>
      <c r="X245" s="271">
        <f>SUMIF('Budgeting Worksheet'!AB1097:AB1100,$B$4,'Budgeting Worksheet'!AD1097:AD1100)</f>
        <v>0</v>
      </c>
      <c r="AB245" s="271">
        <f>SUMIF('Budgeting Worksheet'!AF1097:AF1100,$B$4,'Budgeting Worksheet'!AH1097:AH1100)</f>
        <v>0</v>
      </c>
      <c r="AF245" s="271">
        <f>SUMIF('Budgeting Worksheet'!AJ1097:AJ1100,$B$4,'Budgeting Worksheet'!AL1097:AL1100)</f>
        <v>0</v>
      </c>
      <c r="AJ245" s="271">
        <f>SUMIF('Budgeting Worksheet'!AN1097:AN1100,$B$4,'Budgeting Worksheet'!AP1097:AP1100)</f>
        <v>0</v>
      </c>
      <c r="AN245" s="271">
        <f>SUMIF('Budgeting Worksheet'!AR1097:AR1100,$B$4,'Budgeting Worksheet'!AT1097:AT1100)</f>
        <v>0</v>
      </c>
      <c r="AR245" s="271">
        <f>SUMIF('Budgeting Worksheet'!AV1097:AV1100,$B$4,'Budgeting Worksheet'!AX1097:AX1100)</f>
        <v>0</v>
      </c>
      <c r="AV245" s="271">
        <f>SUMIF('Budgeting Worksheet'!AZ1097:AZ1100,$B$4,'Budgeting Worksheet'!BB1097:BB1100)</f>
        <v>0</v>
      </c>
      <c r="AX245" s="271">
        <f>SUMIF('Budgeting Worksheet'!BB1097:BB1100,$B$4,'Budgeting Worksheet'!BD1097:BD1100)</f>
        <v>0</v>
      </c>
      <c r="AZ245" s="78">
        <f ca="1">SUMIF('Budgeting Worksheet'!H1097:H1100,$B$4,'Budgeting Worksheet'!BJ1101)</f>
        <v>0</v>
      </c>
      <c r="BB245" s="86"/>
      <c r="BC245" s="5"/>
    </row>
    <row r="246" spans="1:55" s="409" customFormat="1" x14ac:dyDescent="0.2">
      <c r="A246" s="2">
        <v>80010</v>
      </c>
      <c r="C246" s="196" t="s">
        <v>423</v>
      </c>
      <c r="D246" s="271">
        <f>SUMIF('Budgeting Worksheet'!H1103:H1106,$B$4,'Budgeting Worksheet'!J1103:J1106)</f>
        <v>0</v>
      </c>
      <c r="H246" s="271">
        <f>SUMIF('Budgeting Worksheet'!L1103:L1106,$B$4,'Budgeting Worksheet'!N1103:N1106)</f>
        <v>0</v>
      </c>
      <c r="L246" s="271">
        <f>SUMIF('Budgeting Worksheet'!P1103:P1106,$B$4,'Budgeting Worksheet'!R1103:R1106)</f>
        <v>0</v>
      </c>
      <c r="P246" s="271">
        <f>SUMIF('Budgeting Worksheet'!T1103:T1106,$B$4,'Budgeting Worksheet'!V1103:V1106)</f>
        <v>0</v>
      </c>
      <c r="T246" s="271">
        <f>SUMIF('Budgeting Worksheet'!X1103:X1106,$B$4,'Budgeting Worksheet'!Z1103:Z1106)</f>
        <v>0</v>
      </c>
      <c r="X246" s="271">
        <f>SUMIF('Budgeting Worksheet'!AB1103:AB1106,$B$4,'Budgeting Worksheet'!AD1103:AD1106)</f>
        <v>0</v>
      </c>
      <c r="AB246" s="271">
        <f>SUMIF('Budgeting Worksheet'!AF1103:AF1106,$B$4,'Budgeting Worksheet'!AH1103:AH1106)</f>
        <v>0</v>
      </c>
      <c r="AF246" s="271">
        <f>SUMIF('Budgeting Worksheet'!AJ1103:AJ1106,$B$4,'Budgeting Worksheet'!AL1103:AL1106)</f>
        <v>0</v>
      </c>
      <c r="AJ246" s="271">
        <f>SUMIF('Budgeting Worksheet'!AN1103:AN1106,$B$4,'Budgeting Worksheet'!AP1103:AP1106)</f>
        <v>0</v>
      </c>
      <c r="AN246" s="271">
        <f>SUMIF('Budgeting Worksheet'!AR1103:AR1106,$B$4,'Budgeting Worksheet'!AT1103:AT1106)</f>
        <v>0</v>
      </c>
      <c r="AR246" s="271">
        <f>SUMIF('Budgeting Worksheet'!AV1103:AV1106,$B$4,'Budgeting Worksheet'!AX1103:AX1106)</f>
        <v>0</v>
      </c>
      <c r="AV246" s="271">
        <f>SUMIF('Budgeting Worksheet'!AZ1103:AZ1106,$B$4,'Budgeting Worksheet'!BB1103:BB1106)</f>
        <v>0</v>
      </c>
      <c r="AX246" s="271">
        <f>SUMIF('Budgeting Worksheet'!BB1103:BB1106,$B$4,'Budgeting Worksheet'!BD1103:BD1106)</f>
        <v>0</v>
      </c>
      <c r="AZ246" s="78">
        <f ca="1">SUMIF('Budgeting Worksheet'!H1103:H1106,$B$4,'Budgeting Worksheet'!BJ1107)</f>
        <v>0</v>
      </c>
      <c r="BB246" s="86"/>
      <c r="BC246" s="5"/>
    </row>
    <row r="247" spans="1:55" s="409" customFormat="1" x14ac:dyDescent="0.2">
      <c r="A247" s="2">
        <v>80020</v>
      </c>
      <c r="B247" s="395"/>
      <c r="C247" s="196" t="s">
        <v>486</v>
      </c>
      <c r="D247" s="271">
        <f>SUMIF('Budgeting Worksheet'!H1115:H1118,$B$4,'Budgeting Worksheet'!J1115:J1118)</f>
        <v>0</v>
      </c>
      <c r="H247" s="271">
        <f>SUMIF('Budgeting Worksheet'!L1115:L1118,$B$4,'Budgeting Worksheet'!N1115:N1118)</f>
        <v>0</v>
      </c>
      <c r="L247" s="271">
        <f>SUMIF('Budgeting Worksheet'!P1115:P1118,$B$4,'Budgeting Worksheet'!R1115:R1118)</f>
        <v>0</v>
      </c>
      <c r="P247" s="271">
        <f>SUMIF('Budgeting Worksheet'!T1115:T1118,$B$4,'Budgeting Worksheet'!V1115:V1118)</f>
        <v>0</v>
      </c>
      <c r="T247" s="271">
        <f>SUMIF('Budgeting Worksheet'!X1115:X1118,$B$4,'Budgeting Worksheet'!Z1115:Z1118)</f>
        <v>0</v>
      </c>
      <c r="X247" s="271">
        <f>SUMIF('Budgeting Worksheet'!AB1115:AB1118,$B$4,'Budgeting Worksheet'!AD1115:AD1118)</f>
        <v>0</v>
      </c>
      <c r="AB247" s="271">
        <f>SUMIF('Budgeting Worksheet'!AF1115:AF1118,$B$4,'Budgeting Worksheet'!AH1115:AH1118)</f>
        <v>0</v>
      </c>
      <c r="AF247" s="271">
        <f>SUMIF('Budgeting Worksheet'!AJ1115:AJ1118,$B$4,'Budgeting Worksheet'!AL1115:AL1118)</f>
        <v>0</v>
      </c>
      <c r="AJ247" s="271">
        <f>SUMIF('Budgeting Worksheet'!AN1115:AN1118,$B$4,'Budgeting Worksheet'!AP1115:AP1118)</f>
        <v>0</v>
      </c>
      <c r="AN247" s="271">
        <f>SUMIF('Budgeting Worksheet'!AR1115:AR1118,$B$4,'Budgeting Worksheet'!AT1115:AT1118)</f>
        <v>0</v>
      </c>
      <c r="AR247" s="271">
        <f>SUMIF('Budgeting Worksheet'!AV1115:AV1118,$B$4,'Budgeting Worksheet'!AX1115:AX1118)</f>
        <v>0</v>
      </c>
      <c r="AV247" s="271">
        <f>SUMIF('Budgeting Worksheet'!AZ1115:AZ1118,$B$4,'Budgeting Worksheet'!BB1115:BB1118)</f>
        <v>0</v>
      </c>
      <c r="AX247" s="271">
        <f>SUMIF('Budgeting Worksheet'!BB1115:BB1118,$B$4,'Budgeting Worksheet'!BD1115:BD1118)</f>
        <v>0</v>
      </c>
      <c r="AZ247" s="78">
        <f ca="1">SUMIF('Budgeting Worksheet'!H1109:H1112,$B$4,'Budgeting Worksheet'!BJ1113)</f>
        <v>0</v>
      </c>
      <c r="BB247" s="86"/>
      <c r="BC247" s="5"/>
    </row>
    <row r="248" spans="1:55" s="409" customFormat="1" x14ac:dyDescent="0.2">
      <c r="A248" s="2">
        <v>80050</v>
      </c>
      <c r="C248" s="196" t="s">
        <v>424</v>
      </c>
      <c r="D248" s="271">
        <f>SUMIF('Budgeting Worksheet'!H1121:H1124,$B$4,'Budgeting Worksheet'!J1121:J1124)</f>
        <v>0</v>
      </c>
      <c r="H248" s="271">
        <f>SUMIF('Budgeting Worksheet'!L1121:L1124,$B$4,'Budgeting Worksheet'!N1121:N1124)</f>
        <v>0</v>
      </c>
      <c r="L248" s="271">
        <f>SUMIF('Budgeting Worksheet'!P1121:P1124,$B$4,'Budgeting Worksheet'!R1121:R1124)</f>
        <v>0</v>
      </c>
      <c r="P248" s="271">
        <f>SUMIF('Budgeting Worksheet'!T1121:T1124,$B$4,'Budgeting Worksheet'!V1121:V1124)</f>
        <v>0</v>
      </c>
      <c r="T248" s="271">
        <f>SUMIF('Budgeting Worksheet'!X1121:X1124,$B$4,'Budgeting Worksheet'!Z1121:Z1124)</f>
        <v>0</v>
      </c>
      <c r="X248" s="271">
        <f>SUMIF('Budgeting Worksheet'!AB1121:AB1124,$B$4,'Budgeting Worksheet'!AD1121:AD1124)</f>
        <v>0</v>
      </c>
      <c r="AB248" s="271">
        <f>SUMIF('Budgeting Worksheet'!AF1121:AF1124,$B$4,'Budgeting Worksheet'!AH1121:AH1124)</f>
        <v>0</v>
      </c>
      <c r="AF248" s="271">
        <f>SUMIF('Budgeting Worksheet'!AJ1121:AJ1124,$B$4,'Budgeting Worksheet'!AL1121:AL1124)</f>
        <v>0</v>
      </c>
      <c r="AJ248" s="271">
        <f>SUMIF('Budgeting Worksheet'!AN1121:AN1124,$B$4,'Budgeting Worksheet'!AP1121:AP1124)</f>
        <v>0</v>
      </c>
      <c r="AN248" s="271">
        <f>SUMIF('Budgeting Worksheet'!AR1121:AR1124,$B$4,'Budgeting Worksheet'!AT1121:AT1124)</f>
        <v>0</v>
      </c>
      <c r="AR248" s="271">
        <f>SUMIF('Budgeting Worksheet'!AV1121:AV1124,$B$4,'Budgeting Worksheet'!AX1121:AX1124)</f>
        <v>0</v>
      </c>
      <c r="AV248" s="271">
        <f>SUMIF('Budgeting Worksheet'!AZ1121:AZ1124,$B$4,'Budgeting Worksheet'!BB1121:BB1124)</f>
        <v>0</v>
      </c>
      <c r="AX248" s="271">
        <f>SUMIF('Budgeting Worksheet'!BB1121:BB1124,$B$4,'Budgeting Worksheet'!BD1121:BD1124)</f>
        <v>0</v>
      </c>
      <c r="AZ248" s="78">
        <f ca="1">SUMIF('Budgeting Worksheet'!H1115:H1118,$B$4,'Budgeting Worksheet'!BJ1119)</f>
        <v>0</v>
      </c>
      <c r="BB248" s="86"/>
      <c r="BC248" s="5"/>
    </row>
    <row r="249" spans="1:55" s="409" customFormat="1" x14ac:dyDescent="0.2">
      <c r="A249" s="2">
        <v>80060</v>
      </c>
      <c r="C249" s="196" t="s">
        <v>494</v>
      </c>
      <c r="D249" s="271">
        <f>SUMIF('Budgeting Worksheet'!H1127:H1130,$B$4,'Budgeting Worksheet'!J1127:J1130)</f>
        <v>0</v>
      </c>
      <c r="H249" s="271">
        <f>SUMIF('Budgeting Worksheet'!L1127:L1130,$B$4,'Budgeting Worksheet'!N1127:N1130)</f>
        <v>0</v>
      </c>
      <c r="L249" s="271">
        <f>SUMIF('Budgeting Worksheet'!P1127:P1130,$B$4,'Budgeting Worksheet'!R1127:R1130)</f>
        <v>0</v>
      </c>
      <c r="P249" s="271">
        <f>SUMIF('Budgeting Worksheet'!T1127:T1130,$B$4,'Budgeting Worksheet'!V1127:V1130)</f>
        <v>0</v>
      </c>
      <c r="T249" s="271">
        <f>SUMIF('Budgeting Worksheet'!X1127:X1130,$B$4,'Budgeting Worksheet'!Z1127:Z1130)</f>
        <v>0</v>
      </c>
      <c r="X249" s="271">
        <f>SUMIF('Budgeting Worksheet'!AB1127:AB1130,$B$4,'Budgeting Worksheet'!AD1127:AD1130)</f>
        <v>0</v>
      </c>
      <c r="AB249" s="271">
        <f>SUMIF('Budgeting Worksheet'!AF1127:AF1130,$B$4,'Budgeting Worksheet'!AH1127:AH1130)</f>
        <v>0</v>
      </c>
      <c r="AF249" s="271">
        <f>SUMIF('Budgeting Worksheet'!AJ1127:AJ1130,$B$4,'Budgeting Worksheet'!AL1127:AL1130)</f>
        <v>0</v>
      </c>
      <c r="AJ249" s="271">
        <f>SUMIF('Budgeting Worksheet'!AN1127:AN1130,$B$4,'Budgeting Worksheet'!AP1127:AP1130)</f>
        <v>0</v>
      </c>
      <c r="AN249" s="271">
        <f>SUMIF('Budgeting Worksheet'!AR1127:AR1130,$B$4,'Budgeting Worksheet'!AT1127:AT1130)</f>
        <v>0</v>
      </c>
      <c r="AR249" s="271">
        <f>SUMIF('Budgeting Worksheet'!AV1127:AV1130,$B$4,'Budgeting Worksheet'!AX1127:AX1130)</f>
        <v>0</v>
      </c>
      <c r="AV249" s="271">
        <f>SUMIF('Budgeting Worksheet'!AZ1127:AZ1130,$B$4,'Budgeting Worksheet'!BB1127:BB1130)</f>
        <v>0</v>
      </c>
      <c r="AX249" s="271">
        <f>SUMIF('Budgeting Worksheet'!BB1127:BB1130,$B$4,'Budgeting Worksheet'!BD1127:BD1130)</f>
        <v>0</v>
      </c>
      <c r="AZ249" s="78">
        <f ca="1">SUMIF('Budgeting Worksheet'!H1121:H1124,$B$4,'Budgeting Worksheet'!BJ1125)</f>
        <v>0</v>
      </c>
      <c r="BB249" s="86"/>
      <c r="BC249" s="5"/>
    </row>
    <row r="250" spans="1:55" s="409" customFormat="1" x14ac:dyDescent="0.2">
      <c r="A250" s="2">
        <v>80070</v>
      </c>
      <c r="C250" s="196" t="s">
        <v>426</v>
      </c>
      <c r="D250" s="271"/>
      <c r="H250" s="271"/>
      <c r="L250" s="271"/>
      <c r="P250" s="271"/>
      <c r="T250" s="271"/>
      <c r="X250" s="271"/>
      <c r="AB250" s="271"/>
      <c r="AF250" s="271"/>
      <c r="AJ250" s="271"/>
      <c r="AN250" s="271"/>
      <c r="AR250" s="271">
        <f>SUMIF('Budgeting Worksheet'!AV1128:AV1131,$B$4,'Budgeting Worksheet'!AX1128:AX1131)</f>
        <v>0</v>
      </c>
      <c r="AV250" s="271">
        <f>SUMIF('Budgeting Worksheet'!AZ1128:AZ1131,$B$4,'Budgeting Worksheet'!BB1128:BB1131)</f>
        <v>0</v>
      </c>
      <c r="AX250" s="271">
        <f>SUMIF('Budgeting Worksheet'!BB1128:BB1131,$B$4,'Budgeting Worksheet'!BD1128:BD1131)</f>
        <v>0</v>
      </c>
      <c r="AZ250" s="78">
        <f ca="1">SUMIF('Budgeting Worksheet'!H1127:H1130,$B$4,'Budgeting Worksheet'!BJ1131)</f>
        <v>0</v>
      </c>
      <c r="BB250" s="86"/>
      <c r="BC250" s="5"/>
    </row>
    <row r="251" spans="1:55" s="409" customFormat="1" x14ac:dyDescent="0.2">
      <c r="A251" s="2"/>
      <c r="B251" s="395" t="s">
        <v>247</v>
      </c>
      <c r="D251" s="650">
        <f>SUM(D245:D249)</f>
        <v>0</v>
      </c>
      <c r="H251" s="650">
        <f>SUM(H245:H249)</f>
        <v>0</v>
      </c>
      <c r="L251" s="650">
        <f>SUM(L245:L249)</f>
        <v>0</v>
      </c>
      <c r="P251" s="650">
        <f>SUM(P245:P249)</f>
        <v>0</v>
      </c>
      <c r="T251" s="650">
        <f>SUM(T245:T249)</f>
        <v>0</v>
      </c>
      <c r="X251" s="650">
        <f>SUM(X245:X249)</f>
        <v>0</v>
      </c>
      <c r="AB251" s="650">
        <f>SUM(AB245:AB249)</f>
        <v>0</v>
      </c>
      <c r="AF251" s="650">
        <f>SUM(AF245:AF249)</f>
        <v>0</v>
      </c>
      <c r="AJ251" s="650">
        <f>SUM(AJ245:AJ249)</f>
        <v>0</v>
      </c>
      <c r="AN251" s="650">
        <f>SUM(AN245:AN249)</f>
        <v>0</v>
      </c>
      <c r="AR251" s="650">
        <f>SUM(AR245:AR250)</f>
        <v>0</v>
      </c>
      <c r="AV251" s="650">
        <f>SUM(AV245:AV250)</f>
        <v>0</v>
      </c>
      <c r="AX251" s="650">
        <f>SUM(AX245:AX250)</f>
        <v>0</v>
      </c>
      <c r="AZ251" s="669">
        <f ca="1">SUM(AZ245:AZ250)</f>
        <v>0</v>
      </c>
      <c r="BB251" s="86"/>
      <c r="BC251" s="5"/>
    </row>
    <row r="252" spans="1:55" s="409" customFormat="1" x14ac:dyDescent="0.2">
      <c r="A252" s="2"/>
      <c r="B252" s="196"/>
      <c r="D252" s="271"/>
      <c r="H252" s="271"/>
      <c r="L252" s="271"/>
      <c r="P252" s="271"/>
      <c r="T252" s="271"/>
      <c r="X252" s="271"/>
      <c r="AB252" s="271"/>
      <c r="AF252" s="271"/>
      <c r="AJ252" s="271"/>
      <c r="AN252" s="271"/>
      <c r="AR252" s="271"/>
      <c r="AV252" s="271"/>
      <c r="AX252" s="271"/>
      <c r="AZ252" s="78"/>
      <c r="BB252" s="86"/>
      <c r="BC252" s="5"/>
    </row>
    <row r="253" spans="1:55" s="409" customFormat="1" ht="13.5" thickBot="1" x14ac:dyDescent="0.25">
      <c r="A253" s="2"/>
      <c r="B253" s="196"/>
      <c r="D253" s="71"/>
      <c r="H253" s="71"/>
      <c r="L253" s="71"/>
      <c r="P253" s="71"/>
      <c r="T253" s="71"/>
      <c r="X253" s="71"/>
      <c r="AB253" s="71"/>
      <c r="AF253" s="71"/>
      <c r="AJ253" s="71"/>
      <c r="AN253" s="71"/>
      <c r="AR253" s="71"/>
      <c r="AV253" s="71"/>
      <c r="AX253" s="71"/>
      <c r="AZ253" s="78"/>
      <c r="BB253" s="86"/>
      <c r="BC253" s="5"/>
    </row>
    <row r="254" spans="1:55" s="17" customFormat="1" ht="15.75" thickBot="1" x14ac:dyDescent="0.3">
      <c r="A254" s="8" t="s">
        <v>474</v>
      </c>
      <c r="B254" s="49"/>
      <c r="C254" s="49"/>
      <c r="D254" s="72">
        <f>SUM(,D251,D242)</f>
        <v>0</v>
      </c>
      <c r="E254" s="49"/>
      <c r="F254" s="49"/>
      <c r="G254" s="49"/>
      <c r="H254" s="72">
        <f>SUM(,H251,H242)</f>
        <v>0</v>
      </c>
      <c r="I254" s="49"/>
      <c r="J254" s="49"/>
      <c r="K254" s="49"/>
      <c r="L254" s="72">
        <f>SUM(,L251,L242)</f>
        <v>0</v>
      </c>
      <c r="M254" s="49"/>
      <c r="N254" s="49"/>
      <c r="O254" s="49"/>
      <c r="P254" s="72">
        <f>SUM(,P251,P242)</f>
        <v>0</v>
      </c>
      <c r="Q254" s="49"/>
      <c r="R254" s="49"/>
      <c r="S254" s="49"/>
      <c r="T254" s="72">
        <f>SUM(,T251,T242)</f>
        <v>0</v>
      </c>
      <c r="U254" s="49"/>
      <c r="V254" s="49"/>
      <c r="W254" s="49"/>
      <c r="X254" s="72">
        <f>SUM(,X251,X242)</f>
        <v>0</v>
      </c>
      <c r="Y254" s="49"/>
      <c r="Z254" s="49"/>
      <c r="AA254" s="49"/>
      <c r="AB254" s="72">
        <f>SUM(,AB251,AB242)</f>
        <v>0</v>
      </c>
      <c r="AC254" s="49"/>
      <c r="AD254" s="49"/>
      <c r="AE254" s="49"/>
      <c r="AF254" s="72">
        <f>SUM(,AF251,AF242)</f>
        <v>0</v>
      </c>
      <c r="AG254" s="49"/>
      <c r="AH254" s="49"/>
      <c r="AI254" s="49"/>
      <c r="AJ254" s="72">
        <f>SUM(,AJ251,AJ242)</f>
        <v>0</v>
      </c>
      <c r="AK254" s="49"/>
      <c r="AL254" s="49"/>
      <c r="AM254" s="49"/>
      <c r="AN254" s="72">
        <f>SUM(,AN251,AN242)</f>
        <v>0</v>
      </c>
      <c r="AO254" s="49"/>
      <c r="AP254" s="49"/>
      <c r="AQ254" s="49"/>
      <c r="AR254" s="72">
        <f>SUM(,AR251,AR242)</f>
        <v>0</v>
      </c>
      <c r="AS254" s="49"/>
      <c r="AT254" s="49"/>
      <c r="AU254" s="49"/>
      <c r="AV254" s="72">
        <f>SUM(,AV251,AV242)</f>
        <v>0</v>
      </c>
      <c r="AW254" s="49"/>
      <c r="AX254" s="72">
        <f>SUM(,AX251,AX242)</f>
        <v>0</v>
      </c>
      <c r="AY254" s="49"/>
      <c r="AZ254" s="79">
        <f ca="1">SUM(,AZ240,AZ238)</f>
        <v>0</v>
      </c>
      <c r="BA254" s="49"/>
      <c r="BB254" s="88">
        <f>SUM(BB240,BB238)</f>
        <v>0</v>
      </c>
      <c r="BC254" s="16"/>
    </row>
    <row r="255" spans="1:55" x14ac:dyDescent="0.2">
      <c r="B255" s="196"/>
      <c r="C255" s="409"/>
      <c r="D255" s="71"/>
      <c r="E255" s="409"/>
      <c r="F255" s="409"/>
      <c r="G255" s="409"/>
      <c r="H255" s="71"/>
      <c r="I255" s="409"/>
      <c r="J255" s="409"/>
      <c r="K255" s="409"/>
      <c r="L255" s="71"/>
      <c r="M255" s="409"/>
      <c r="N255" s="409"/>
      <c r="O255" s="409"/>
      <c r="P255" s="71"/>
      <c r="Q255" s="409"/>
      <c r="R255" s="409"/>
      <c r="S255" s="409"/>
      <c r="T255" s="71"/>
      <c r="U255" s="409"/>
      <c r="V255" s="409"/>
      <c r="W255" s="409"/>
      <c r="X255" s="71"/>
      <c r="Y255" s="409"/>
      <c r="Z255" s="409"/>
      <c r="AA255" s="409"/>
      <c r="AB255" s="71"/>
      <c r="AC255" s="409"/>
      <c r="AD255" s="409"/>
      <c r="AE255" s="409"/>
      <c r="AF255" s="71"/>
      <c r="AG255" s="409"/>
      <c r="AH255" s="409"/>
      <c r="AI255" s="409"/>
      <c r="AJ255" s="71"/>
      <c r="AK255" s="409"/>
      <c r="AL255" s="409"/>
      <c r="AM255" s="409"/>
      <c r="AN255" s="71"/>
      <c r="AO255" s="409"/>
      <c r="AP255" s="409"/>
      <c r="AQ255" s="409"/>
      <c r="AR255" s="71"/>
      <c r="AS255" s="409"/>
      <c r="AT255" s="409"/>
      <c r="AU255" s="409"/>
      <c r="AV255" s="71"/>
      <c r="AW255" s="409"/>
      <c r="AX255" s="71"/>
      <c r="AY255" s="409"/>
      <c r="AZ255" s="78"/>
      <c r="BA255" s="409"/>
      <c r="BB255" s="86"/>
      <c r="BC255" s="5"/>
    </row>
    <row r="256" spans="1:55" x14ac:dyDescent="0.2">
      <c r="A256" s="2">
        <v>99991</v>
      </c>
      <c r="B256" s="196" t="s">
        <v>427</v>
      </c>
      <c r="C256" s="409"/>
      <c r="D256" s="271">
        <f>SUMIF('Budgeting Worksheet'!H1153:H1156,$B$4,'Budgeting Worksheet'!J1153:J1156)</f>
        <v>0</v>
      </c>
      <c r="E256" s="409"/>
      <c r="F256" s="409"/>
      <c r="G256" s="409"/>
      <c r="H256" s="271">
        <f>SUMIF('Budgeting Worksheet'!L1153:L1156,$B$4,'Budgeting Worksheet'!N1153:N1156)</f>
        <v>0</v>
      </c>
      <c r="I256" s="409"/>
      <c r="J256" s="409"/>
      <c r="K256" s="409"/>
      <c r="L256" s="271">
        <f>SUMIF('Budgeting Worksheet'!P1153:P1156,$B$4,'Budgeting Worksheet'!R1153:R1156)</f>
        <v>0</v>
      </c>
      <c r="M256" s="409"/>
      <c r="N256" s="409"/>
      <c r="O256" s="409"/>
      <c r="P256" s="271">
        <f>SUMIF('Budgeting Worksheet'!T1153:T1156,$B$4,'Budgeting Worksheet'!V1153:V1156)</f>
        <v>0</v>
      </c>
      <c r="Q256" s="409"/>
      <c r="R256" s="409"/>
      <c r="S256" s="409"/>
      <c r="T256" s="271">
        <f>SUMIF('Budgeting Worksheet'!X1153:X1156,$B$4,'Budgeting Worksheet'!Z1153:Z1156)</f>
        <v>0</v>
      </c>
      <c r="U256" s="409"/>
      <c r="V256" s="409"/>
      <c r="W256" s="409"/>
      <c r="X256" s="271">
        <f>SUMIF('Budgeting Worksheet'!AB1153:AB1156,$B$4,'Budgeting Worksheet'!AD1153:AD1156)</f>
        <v>0</v>
      </c>
      <c r="Y256" s="409"/>
      <c r="Z256" s="409"/>
      <c r="AA256" s="409"/>
      <c r="AB256" s="271">
        <f>SUMIF('Budgeting Worksheet'!AF1153:AF1156,$B$4,'Budgeting Worksheet'!AH1153:AH1156)</f>
        <v>0</v>
      </c>
      <c r="AC256" s="409"/>
      <c r="AD256" s="409"/>
      <c r="AE256" s="409"/>
      <c r="AF256" s="271">
        <f>SUMIF('Budgeting Worksheet'!AJ1153:AJ1156,$B$4,'Budgeting Worksheet'!AL1153:AL1156)</f>
        <v>0</v>
      </c>
      <c r="AG256" s="409"/>
      <c r="AH256" s="409"/>
      <c r="AI256" s="409"/>
      <c r="AJ256" s="271">
        <f>SUMIF('Budgeting Worksheet'!AN1153:AN1156,$B$4,'Budgeting Worksheet'!AP1153:AP1156)</f>
        <v>0</v>
      </c>
      <c r="AK256" s="409"/>
      <c r="AL256" s="409"/>
      <c r="AM256" s="409"/>
      <c r="AN256" s="271">
        <f>SUMIF('Budgeting Worksheet'!AR1153:AR1156,$B$4,'Budgeting Worksheet'!AT1153:AT1156)</f>
        <v>0</v>
      </c>
      <c r="AO256" s="409"/>
      <c r="AP256" s="409"/>
      <c r="AQ256" s="409"/>
      <c r="AR256" s="271">
        <f>SUMIF('Budgeting Worksheet'!AV1153:AV1156,$B$4,'Budgeting Worksheet'!AX1153:AX1156)</f>
        <v>0</v>
      </c>
      <c r="AS256" s="409"/>
      <c r="AT256" s="409"/>
      <c r="AU256" s="409"/>
      <c r="AV256" s="271">
        <f>SUMIF('Budgeting Worksheet'!AZ1153:AZ1156,$B$4,'Budgeting Worksheet'!BB1153:BB1156)</f>
        <v>0</v>
      </c>
      <c r="AW256" s="409"/>
      <c r="AX256" s="271">
        <f>SUMIF('Budgeting Worksheet'!BB1153:BB1156,$B$4,'Budgeting Worksheet'!BD1153:BD1156)</f>
        <v>0</v>
      </c>
      <c r="AY256" s="409"/>
      <c r="AZ256" s="78"/>
      <c r="BA256" s="409"/>
      <c r="BB256" s="86"/>
      <c r="BC256" s="5"/>
    </row>
    <row r="257" spans="1:55" x14ac:dyDescent="0.2">
      <c r="A257" s="2">
        <v>99992</v>
      </c>
      <c r="B257" s="196" t="s">
        <v>428</v>
      </c>
      <c r="C257" s="196"/>
      <c r="D257" s="271">
        <f>SUMIF('Budgeting Worksheet'!H1159:H1162,$B$4,'Budgeting Worksheet'!J1159:J1162)</f>
        <v>0</v>
      </c>
      <c r="E257" s="409"/>
      <c r="F257" s="409"/>
      <c r="G257" s="409"/>
      <c r="H257" s="271">
        <f>SUMIF('Budgeting Worksheet'!L1159:L1162,$B$4,'Budgeting Worksheet'!N1159:N1162)</f>
        <v>0</v>
      </c>
      <c r="I257" s="409"/>
      <c r="J257" s="409"/>
      <c r="K257" s="409"/>
      <c r="L257" s="271">
        <f>SUMIF('Budgeting Worksheet'!P1159:P1162,$B$4,'Budgeting Worksheet'!R1159:R1162)</f>
        <v>0</v>
      </c>
      <c r="M257" s="409"/>
      <c r="N257" s="409"/>
      <c r="O257" s="409"/>
      <c r="P257" s="271">
        <f>SUMIF('Budgeting Worksheet'!T1159:T1162,$B$4,'Budgeting Worksheet'!V1159:V1162)</f>
        <v>0</v>
      </c>
      <c r="Q257" s="409"/>
      <c r="R257" s="409"/>
      <c r="S257" s="409"/>
      <c r="T257" s="271">
        <f>SUMIF('Budgeting Worksheet'!X1159:X1162,$B$4,'Budgeting Worksheet'!Z1159:Z1162)</f>
        <v>0</v>
      </c>
      <c r="U257" s="409"/>
      <c r="V257" s="409"/>
      <c r="W257" s="409"/>
      <c r="X257" s="271">
        <f>SUMIF('Budgeting Worksheet'!AB1159:AB1162,$B$4,'Budgeting Worksheet'!AD1159:AD1162)</f>
        <v>0</v>
      </c>
      <c r="Y257" s="409"/>
      <c r="Z257" s="409"/>
      <c r="AA257" s="409"/>
      <c r="AB257" s="271">
        <f>SUMIF('Budgeting Worksheet'!AF1159:AF1162,$B$4,'Budgeting Worksheet'!AH1159:AH1162)</f>
        <v>0</v>
      </c>
      <c r="AC257" s="409"/>
      <c r="AD257" s="409"/>
      <c r="AE257" s="409"/>
      <c r="AF257" s="271">
        <f>SUMIF('Budgeting Worksheet'!AJ1159:AJ1162,$B$4,'Budgeting Worksheet'!AL1159:AL1162)</f>
        <v>0</v>
      </c>
      <c r="AG257" s="409"/>
      <c r="AH257" s="409"/>
      <c r="AI257" s="409"/>
      <c r="AJ257" s="271">
        <f>SUMIF('Budgeting Worksheet'!AN1159:AN1162,$B$4,'Budgeting Worksheet'!AP1159:AP1162)</f>
        <v>0</v>
      </c>
      <c r="AK257" s="409"/>
      <c r="AL257" s="409"/>
      <c r="AM257" s="409"/>
      <c r="AN257" s="271">
        <f>SUMIF('Budgeting Worksheet'!AR1159:AR1162,$B$4,'Budgeting Worksheet'!AT1159:AT1162)</f>
        <v>0</v>
      </c>
      <c r="AO257" s="409"/>
      <c r="AP257" s="409"/>
      <c r="AQ257" s="409"/>
      <c r="AR257" s="271">
        <f>SUMIF('Budgeting Worksheet'!AV1159:AV1162,$B$4,'Budgeting Worksheet'!AX1159:AX1162)</f>
        <v>0</v>
      </c>
      <c r="AS257" s="409"/>
      <c r="AT257" s="409"/>
      <c r="AU257" s="409"/>
      <c r="AV257" s="271">
        <f>SUMIF('Budgeting Worksheet'!AZ1159:AZ1162,$B$4,'Budgeting Worksheet'!BB1159:BB1162)</f>
        <v>0</v>
      </c>
      <c r="AW257" s="409"/>
      <c r="AX257" s="271">
        <f>SUMIF('Budgeting Worksheet'!BB1159:BB1162,$B$4,'Budgeting Worksheet'!BD1159:BD1162)</f>
        <v>0</v>
      </c>
      <c r="AY257" s="409"/>
      <c r="AZ257" s="78"/>
      <c r="BA257" s="409"/>
      <c r="BB257" s="86"/>
      <c r="BC257" s="5"/>
    </row>
    <row r="258" spans="1:55" x14ac:dyDescent="0.2">
      <c r="B258" s="196"/>
      <c r="C258" s="409"/>
      <c r="D258" s="650">
        <f>SUM(D256:D257)</f>
        <v>0</v>
      </c>
      <c r="E258" s="409"/>
      <c r="F258" s="409"/>
      <c r="G258" s="409"/>
      <c r="H258" s="650">
        <f>SUM(H256:H257)</f>
        <v>0</v>
      </c>
      <c r="I258" s="409"/>
      <c r="J258" s="409"/>
      <c r="K258" s="409"/>
      <c r="L258" s="650">
        <f>SUM(L256:L257)</f>
        <v>0</v>
      </c>
      <c r="M258" s="409"/>
      <c r="N258" s="409"/>
      <c r="O258" s="409"/>
      <c r="P258" s="650">
        <f>SUM(P256:P257)</f>
        <v>0</v>
      </c>
      <c r="Q258" s="409"/>
      <c r="R258" s="409"/>
      <c r="S258" s="409"/>
      <c r="T258" s="650">
        <f>SUM(T256:T257)</f>
        <v>0</v>
      </c>
      <c r="U258" s="409"/>
      <c r="V258" s="409"/>
      <c r="W258" s="409"/>
      <c r="X258" s="650">
        <f>SUM(X256:X257)</f>
        <v>0</v>
      </c>
      <c r="Y258" s="409"/>
      <c r="Z258" s="409"/>
      <c r="AA258" s="409"/>
      <c r="AB258" s="650">
        <f>SUM(AB256:AB257)</f>
        <v>0</v>
      </c>
      <c r="AC258" s="409"/>
      <c r="AD258" s="409"/>
      <c r="AE258" s="409"/>
      <c r="AF258" s="650">
        <f>SUM(AF256:AF257)</f>
        <v>0</v>
      </c>
      <c r="AG258" s="409"/>
      <c r="AH258" s="409"/>
      <c r="AI258" s="409"/>
      <c r="AJ258" s="650">
        <f>SUM(AJ256:AJ257)</f>
        <v>0</v>
      </c>
      <c r="AK258" s="409"/>
      <c r="AL258" s="409"/>
      <c r="AM258" s="409"/>
      <c r="AN258" s="650">
        <f>SUM(AN256:AN257)</f>
        <v>0</v>
      </c>
      <c r="AO258" s="409"/>
      <c r="AP258" s="409"/>
      <c r="AQ258" s="409"/>
      <c r="AR258" s="650">
        <f>SUM(AR256:AR257)</f>
        <v>0</v>
      </c>
      <c r="AS258" s="409"/>
      <c r="AT258" s="409"/>
      <c r="AU258" s="409"/>
      <c r="AV258" s="650">
        <f>SUM(AV256:AV257)</f>
        <v>0</v>
      </c>
      <c r="AW258" s="409"/>
      <c r="AX258" s="650">
        <f>SUM(AX256:AX257)</f>
        <v>0</v>
      </c>
      <c r="AY258" s="409"/>
      <c r="AZ258" s="78"/>
      <c r="BA258" s="409"/>
      <c r="BB258" s="86"/>
      <c r="BC258" s="5"/>
    </row>
    <row r="259" spans="1:55" ht="13.5" thickBot="1" x14ac:dyDescent="0.25">
      <c r="B259" s="395"/>
      <c r="C259" s="409"/>
      <c r="D259" s="70"/>
      <c r="E259" s="409"/>
      <c r="F259" s="409"/>
      <c r="G259" s="409"/>
      <c r="H259" s="70"/>
      <c r="I259" s="409"/>
      <c r="J259" s="409"/>
      <c r="K259" s="409"/>
      <c r="L259" s="70"/>
      <c r="M259" s="409"/>
      <c r="N259" s="409"/>
      <c r="O259" s="409"/>
      <c r="P259" s="70"/>
      <c r="Q259" s="409"/>
      <c r="R259" s="409"/>
      <c r="S259" s="409"/>
      <c r="T259" s="70"/>
      <c r="U259" s="409"/>
      <c r="V259" s="409"/>
      <c r="W259" s="409"/>
      <c r="X259" s="70"/>
      <c r="Y259" s="409"/>
      <c r="Z259" s="409"/>
      <c r="AA259" s="409"/>
      <c r="AB259" s="70"/>
      <c r="AC259" s="409"/>
      <c r="AD259" s="409"/>
      <c r="AE259" s="409"/>
      <c r="AF259" s="70"/>
      <c r="AG259" s="409"/>
      <c r="AH259" s="409"/>
      <c r="AI259" s="409"/>
      <c r="AJ259" s="70"/>
      <c r="AK259" s="409"/>
      <c r="AL259" s="409"/>
      <c r="AM259" s="409"/>
      <c r="AN259" s="70"/>
      <c r="AO259" s="409"/>
      <c r="AP259" s="409"/>
      <c r="AQ259" s="409"/>
      <c r="AR259" s="70"/>
      <c r="AS259" s="409"/>
      <c r="AT259" s="409"/>
      <c r="AU259" s="409"/>
      <c r="AV259" s="70"/>
      <c r="AW259" s="409"/>
      <c r="AX259" s="70"/>
      <c r="AY259" s="409"/>
      <c r="AZ259" s="77"/>
      <c r="BA259" s="409"/>
      <c r="BB259" s="85"/>
      <c r="BC259" s="5"/>
    </row>
    <row r="260" spans="1:55" s="17" customFormat="1" ht="15.75" thickBot="1" x14ac:dyDescent="0.3">
      <c r="A260" s="8" t="s">
        <v>168</v>
      </c>
      <c r="B260" s="49"/>
      <c r="C260" s="49"/>
      <c r="D260" s="72">
        <f>D258</f>
        <v>0</v>
      </c>
      <c r="E260" s="49"/>
      <c r="F260" s="49"/>
      <c r="G260" s="49"/>
      <c r="H260" s="72">
        <f>H258</f>
        <v>0</v>
      </c>
      <c r="I260" s="49"/>
      <c r="J260" s="49"/>
      <c r="K260" s="49"/>
      <c r="L260" s="72">
        <f>L258</f>
        <v>0</v>
      </c>
      <c r="M260" s="49"/>
      <c r="N260" s="49"/>
      <c r="O260" s="49"/>
      <c r="P260" s="72">
        <f>P258</f>
        <v>0</v>
      </c>
      <c r="Q260" s="49"/>
      <c r="R260" s="49"/>
      <c r="S260" s="49"/>
      <c r="T260" s="72">
        <f>T258</f>
        <v>0</v>
      </c>
      <c r="U260" s="49"/>
      <c r="V260" s="49"/>
      <c r="W260" s="49"/>
      <c r="X260" s="72">
        <f>X258</f>
        <v>0</v>
      </c>
      <c r="Y260" s="49"/>
      <c r="Z260" s="49"/>
      <c r="AA260" s="49"/>
      <c r="AB260" s="72">
        <f>AB258</f>
        <v>0</v>
      </c>
      <c r="AC260" s="49"/>
      <c r="AD260" s="49"/>
      <c r="AE260" s="49"/>
      <c r="AF260" s="72">
        <f>AF258</f>
        <v>0</v>
      </c>
      <c r="AG260" s="49"/>
      <c r="AH260" s="49"/>
      <c r="AI260" s="49"/>
      <c r="AJ260" s="72">
        <f>AJ258</f>
        <v>0</v>
      </c>
      <c r="AK260" s="49"/>
      <c r="AL260" s="49"/>
      <c r="AM260" s="49"/>
      <c r="AN260" s="72">
        <f>AN258</f>
        <v>0</v>
      </c>
      <c r="AO260" s="49"/>
      <c r="AP260" s="49"/>
      <c r="AQ260" s="49"/>
      <c r="AR260" s="72">
        <f>AR258</f>
        <v>0</v>
      </c>
      <c r="AS260" s="49"/>
      <c r="AT260" s="49"/>
      <c r="AU260" s="49"/>
      <c r="AV260" s="72">
        <f>AV258</f>
        <v>0</v>
      </c>
      <c r="AW260" s="49"/>
      <c r="AX260" s="72">
        <f>AX258</f>
        <v>0</v>
      </c>
      <c r="AY260" s="49"/>
      <c r="AZ260" s="79">
        <f>SUM(BJ1166)</f>
        <v>0</v>
      </c>
      <c r="BA260" s="49"/>
      <c r="BB260" s="88">
        <f>SUM(BB257,,BB256)</f>
        <v>0</v>
      </c>
      <c r="BC260" s="16"/>
    </row>
    <row r="261" spans="1:55" x14ac:dyDescent="0.2">
      <c r="B261" s="409"/>
      <c r="C261" s="409"/>
      <c r="D261" s="71"/>
      <c r="E261" s="409"/>
      <c r="F261" s="409"/>
      <c r="G261" s="409"/>
      <c r="H261" s="71"/>
      <c r="I261" s="409"/>
      <c r="J261" s="409"/>
      <c r="K261" s="409"/>
      <c r="L261" s="71"/>
      <c r="M261" s="409"/>
      <c r="N261" s="409"/>
      <c r="O261" s="409"/>
      <c r="P261" s="71"/>
      <c r="Q261" s="409"/>
      <c r="R261" s="409"/>
      <c r="S261" s="409"/>
      <c r="T261" s="71"/>
      <c r="U261" s="409"/>
      <c r="V261" s="409"/>
      <c r="W261" s="409"/>
      <c r="X261" s="71"/>
      <c r="Y261" s="409"/>
      <c r="Z261" s="409"/>
      <c r="AA261" s="409"/>
      <c r="AB261" s="71"/>
      <c r="AC261" s="409"/>
      <c r="AD261" s="409"/>
      <c r="AE261" s="409"/>
      <c r="AF261" s="71"/>
      <c r="AG261" s="409"/>
      <c r="AH261" s="409"/>
      <c r="AI261" s="409"/>
      <c r="AJ261" s="71"/>
      <c r="AK261" s="409"/>
      <c r="AL261" s="409"/>
      <c r="AM261" s="409"/>
      <c r="AN261" s="71"/>
      <c r="AO261" s="409"/>
      <c r="AP261" s="409"/>
      <c r="AQ261" s="409"/>
      <c r="AR261" s="71"/>
      <c r="AS261" s="409"/>
      <c r="AT261" s="409"/>
      <c r="AU261" s="409"/>
      <c r="AV261" s="71"/>
      <c r="AW261" s="409"/>
      <c r="AX261" s="71"/>
      <c r="AY261" s="409"/>
      <c r="AZ261" s="78"/>
      <c r="BA261" s="409"/>
      <c r="BB261" s="86"/>
      <c r="BC261" s="91"/>
    </row>
    <row r="262" spans="1:55" ht="13.5" thickBot="1" x14ac:dyDescent="0.25">
      <c r="B262" s="409"/>
      <c r="C262" s="409"/>
      <c r="D262" s="71"/>
      <c r="E262" s="409"/>
      <c r="F262" s="409"/>
      <c r="G262" s="409"/>
      <c r="H262" s="71"/>
      <c r="I262" s="409"/>
      <c r="J262" s="409"/>
      <c r="K262" s="409"/>
      <c r="L262" s="71"/>
      <c r="M262" s="409"/>
      <c r="N262" s="409"/>
      <c r="O262" s="409"/>
      <c r="P262" s="71"/>
      <c r="Q262" s="409"/>
      <c r="R262" s="409"/>
      <c r="S262" s="409"/>
      <c r="T262" s="71"/>
      <c r="U262" s="409"/>
      <c r="V262" s="409"/>
      <c r="W262" s="409"/>
      <c r="X262" s="71"/>
      <c r="Y262" s="409"/>
      <c r="Z262" s="409"/>
      <c r="AA262" s="409"/>
      <c r="AB262" s="71"/>
      <c r="AC262" s="409"/>
      <c r="AD262" s="409"/>
      <c r="AE262" s="409"/>
      <c r="AF262" s="71"/>
      <c r="AG262" s="409"/>
      <c r="AH262" s="409"/>
      <c r="AI262" s="409"/>
      <c r="AJ262" s="71"/>
      <c r="AK262" s="409"/>
      <c r="AL262" s="409"/>
      <c r="AM262" s="409"/>
      <c r="AN262" s="71"/>
      <c r="AO262" s="409"/>
      <c r="AP262" s="409"/>
      <c r="AQ262" s="409"/>
      <c r="AR262" s="71"/>
      <c r="AS262" s="409"/>
      <c r="AT262" s="409"/>
      <c r="AU262" s="409"/>
      <c r="AV262" s="71"/>
      <c r="AW262" s="409"/>
      <c r="AX262" s="71"/>
      <c r="AY262" s="409"/>
      <c r="AZ262" s="78"/>
      <c r="BA262" s="409"/>
      <c r="BB262" s="86"/>
      <c r="BC262" s="91"/>
    </row>
    <row r="263" spans="1:55" s="21" customFormat="1" ht="15.75" x14ac:dyDescent="0.25">
      <c r="A263" s="22" t="s">
        <v>429</v>
      </c>
      <c r="B263" s="23"/>
      <c r="C263" s="23"/>
      <c r="D263" s="173">
        <f>SUM(D260,D254,D233,D158)</f>
        <v>151176.30928883317</v>
      </c>
      <c r="E263" s="23"/>
      <c r="F263" s="23"/>
      <c r="G263" s="23"/>
      <c r="H263" s="173">
        <f>SUM(H260,H254,H233,H158)</f>
        <v>10904.739288833141</v>
      </c>
      <c r="I263" s="23"/>
      <c r="J263" s="23"/>
      <c r="K263" s="23"/>
      <c r="L263" s="173">
        <f>SUM(L260,L254,L233,L158)</f>
        <v>10904.739288833141</v>
      </c>
      <c r="M263" s="23"/>
      <c r="N263" s="23"/>
      <c r="O263" s="23"/>
      <c r="P263" s="173">
        <f>SUM(P260,P254,P233,P158)</f>
        <v>10904.739288833141</v>
      </c>
      <c r="Q263" s="23"/>
      <c r="R263" s="23"/>
      <c r="S263" s="23"/>
      <c r="T263" s="173">
        <f>SUM(T260,T254,T233,T158)</f>
        <v>10904.739288833141</v>
      </c>
      <c r="U263" s="23"/>
      <c r="V263" s="23"/>
      <c r="W263" s="23"/>
      <c r="X263" s="173">
        <f>SUM(X260,X254,X233,X158)</f>
        <v>9904.7392888331415</v>
      </c>
      <c r="Y263" s="23"/>
      <c r="Z263" s="23"/>
      <c r="AA263" s="23"/>
      <c r="AB263" s="173">
        <f>SUM(AB260,AB254,AB233,AB158)</f>
        <v>9904.7392888331415</v>
      </c>
      <c r="AC263" s="23"/>
      <c r="AD263" s="23"/>
      <c r="AE263" s="23"/>
      <c r="AF263" s="173">
        <f>SUM(AF260,AF254,AF233,AF158)</f>
        <v>9904.7392888331415</v>
      </c>
      <c r="AG263" s="23"/>
      <c r="AH263" s="23"/>
      <c r="AI263" s="23"/>
      <c r="AJ263" s="173">
        <f>SUM(AJ260,AJ254,AJ233,AJ158)</f>
        <v>9904.7392888331415</v>
      </c>
      <c r="AK263" s="23"/>
      <c r="AL263" s="23"/>
      <c r="AM263" s="23"/>
      <c r="AN263" s="173">
        <f>SUM(AN260,AN254,AN233,AN158)</f>
        <v>9904.7392888331415</v>
      </c>
      <c r="AO263" s="23"/>
      <c r="AP263" s="23"/>
      <c r="AQ263" s="23"/>
      <c r="AR263" s="173">
        <f>SUM(AR260,AR254,AR233,AR158)</f>
        <v>10904.739288833141</v>
      </c>
      <c r="AS263" s="23"/>
      <c r="AT263" s="23"/>
      <c r="AU263" s="23"/>
      <c r="AV263" s="173">
        <f>SUM(AV260,AV254,AV233,AV158)</f>
        <v>10904.739288833141</v>
      </c>
      <c r="AW263" s="23"/>
      <c r="AX263" s="173">
        <f>SUM(AX260,AX254,AX233,AX158)</f>
        <v>214007.44991600001</v>
      </c>
      <c r="AY263" s="23"/>
      <c r="AZ263" s="174">
        <f ca="1">SUM(AZ260,AZ254,AZ233,AZ158)</f>
        <v>162146.56846153847</v>
      </c>
      <c r="BA263" s="23"/>
      <c r="BB263" s="175">
        <f>SUM(BB260,BB254,BB233,BB158)</f>
        <v>729421.92</v>
      </c>
      <c r="BC263" s="66"/>
    </row>
    <row r="264" spans="1:55" s="21" customFormat="1" ht="15.75" x14ac:dyDescent="0.25">
      <c r="A264" s="22"/>
      <c r="B264" s="23"/>
      <c r="C264" s="23"/>
      <c r="D264" s="502"/>
      <c r="E264" s="23"/>
      <c r="F264" s="23"/>
      <c r="G264" s="23"/>
      <c r="H264" s="502"/>
      <c r="I264" s="23"/>
      <c r="J264" s="23"/>
      <c r="K264" s="23"/>
      <c r="L264" s="502"/>
      <c r="M264" s="23"/>
      <c r="N264" s="23"/>
      <c r="O264" s="23"/>
      <c r="P264" s="502"/>
      <c r="Q264" s="23"/>
      <c r="R264" s="23"/>
      <c r="S264" s="23"/>
      <c r="T264" s="502"/>
      <c r="U264" s="23"/>
      <c r="V264" s="23"/>
      <c r="W264" s="23"/>
      <c r="X264" s="502"/>
      <c r="Y264" s="23"/>
      <c r="Z264" s="23"/>
      <c r="AA264" s="23"/>
      <c r="AB264" s="502"/>
      <c r="AC264" s="23"/>
      <c r="AD264" s="23"/>
      <c r="AE264" s="23"/>
      <c r="AF264" s="502"/>
      <c r="AG264" s="23"/>
      <c r="AH264" s="23"/>
      <c r="AI264" s="23"/>
      <c r="AJ264" s="502"/>
      <c r="AK264" s="23"/>
      <c r="AL264" s="23"/>
      <c r="AM264" s="23"/>
      <c r="AN264" s="502"/>
      <c r="AO264" s="23"/>
      <c r="AP264" s="23"/>
      <c r="AQ264" s="23"/>
      <c r="AR264" s="502"/>
      <c r="AS264" s="23"/>
      <c r="AT264" s="23"/>
      <c r="AU264" s="23"/>
      <c r="AV264" s="502"/>
      <c r="AW264" s="23"/>
      <c r="AX264" s="502"/>
      <c r="AY264" s="23"/>
      <c r="AZ264" s="80"/>
      <c r="BA264" s="23"/>
      <c r="BB264" s="89"/>
      <c r="BC264" s="66"/>
    </row>
    <row r="265" spans="1:55" s="21" customFormat="1" ht="15.75" x14ac:dyDescent="0.25">
      <c r="A265" s="276" t="s">
        <v>252</v>
      </c>
      <c r="B265" s="276"/>
      <c r="C265" s="276"/>
      <c r="D265" s="830">
        <f>D54-(D158+D233+D260)</f>
        <v>-140018.75223244869</v>
      </c>
      <c r="E265" s="276"/>
      <c r="F265" s="276"/>
      <c r="G265" s="276"/>
      <c r="H265" s="830">
        <f>H54-(H158+H233+H254)</f>
        <v>6571.0831665427468</v>
      </c>
      <c r="I265" s="276"/>
      <c r="J265" s="276"/>
      <c r="K265" s="276"/>
      <c r="L265" s="830">
        <f>L54-(L158+L233+L254)</f>
        <v>402338.57668542792</v>
      </c>
      <c r="M265" s="276"/>
      <c r="N265" s="276"/>
      <c r="O265" s="276"/>
      <c r="P265" s="830">
        <f>P54-(P158+P233+P254)</f>
        <v>75454.815983664434</v>
      </c>
      <c r="Q265" s="276"/>
      <c r="R265" s="276"/>
      <c r="S265" s="276"/>
      <c r="T265" s="830">
        <f>T54-(T158+T233+T254)</f>
        <v>261101.319620211</v>
      </c>
      <c r="U265" s="276"/>
      <c r="V265" s="276"/>
      <c r="W265" s="276"/>
      <c r="X265" s="830">
        <f>X54-(X158+X233+X254)</f>
        <v>102566.94239843792</v>
      </c>
      <c r="Y265" s="276"/>
      <c r="Z265" s="276"/>
      <c r="AA265" s="276"/>
      <c r="AB265" s="830">
        <f>AB54-(AB158+AB233+AB254)</f>
        <v>308004.32113486575</v>
      </c>
      <c r="AC265" s="276"/>
      <c r="AD265" s="276"/>
      <c r="AE265" s="276"/>
      <c r="AF265" s="830">
        <f>AF54-(AF158+AF233+AF254)</f>
        <v>13824.545210274056</v>
      </c>
      <c r="AG265" s="276"/>
      <c r="AH265" s="276"/>
      <c r="AI265" s="276"/>
      <c r="AJ265" s="830">
        <f>AJ54-(AJ158+AJ233+AJ254)</f>
        <v>7519.2112966905624</v>
      </c>
      <c r="AK265" s="276"/>
      <c r="AL265" s="276"/>
      <c r="AM265" s="276"/>
      <c r="AN265" s="830">
        <f>AN54-(AN158+AN233+AN254)</f>
        <v>5066.7640692883906</v>
      </c>
      <c r="AO265" s="276"/>
      <c r="AP265" s="276"/>
      <c r="AQ265" s="276"/>
      <c r="AR265" s="830">
        <f>AR54-(AR158+AR233+AR254)</f>
        <v>8620.6225764585834</v>
      </c>
      <c r="AS265" s="276"/>
      <c r="AT265" s="276"/>
      <c r="AU265" s="276"/>
      <c r="AV265" s="830">
        <f>AV54-(AV158+AV233+AV254)</f>
        <v>5673.8940148860529</v>
      </c>
      <c r="AW265" s="276"/>
      <c r="AX265" s="830">
        <f>AX54-(AX158+AX233+AX254)</f>
        <v>1108844.3354742962</v>
      </c>
      <c r="AY265" s="24"/>
      <c r="AZ265" s="833">
        <f ca="1">AZ54-(AZ158+AZ233+AZ254)</f>
        <v>1710726.9776923077</v>
      </c>
      <c r="BA265" s="24"/>
      <c r="BB265" s="834">
        <f>BB54-(BB158+BB233+BB254)</f>
        <v>630643.85999999975</v>
      </c>
      <c r="BC265" s="278"/>
    </row>
    <row r="266" spans="1:55" s="21" customFormat="1" ht="15.75" x14ac:dyDescent="0.25">
      <c r="A266" s="835" t="s">
        <v>253</v>
      </c>
      <c r="B266" s="835"/>
      <c r="C266" s="835"/>
      <c r="D266" s="830"/>
      <c r="E266" s="541"/>
      <c r="F266" s="541"/>
      <c r="G266" s="541"/>
      <c r="H266" s="830"/>
      <c r="I266" s="541"/>
      <c r="J266" s="541"/>
      <c r="K266" s="541"/>
      <c r="L266" s="830"/>
      <c r="M266" s="541"/>
      <c r="N266" s="541"/>
      <c r="O266" s="541"/>
      <c r="P266" s="830"/>
      <c r="Q266" s="541"/>
      <c r="R266" s="541"/>
      <c r="S266" s="541"/>
      <c r="T266" s="830"/>
      <c r="U266" s="541"/>
      <c r="V266" s="541"/>
      <c r="W266" s="541"/>
      <c r="X266" s="830"/>
      <c r="Y266" s="541"/>
      <c r="Z266" s="541"/>
      <c r="AA266" s="541"/>
      <c r="AB266" s="830"/>
      <c r="AC266" s="541"/>
      <c r="AD266" s="541"/>
      <c r="AE266" s="541"/>
      <c r="AF266" s="830"/>
      <c r="AG266" s="541"/>
      <c r="AH266" s="541"/>
      <c r="AI266" s="541"/>
      <c r="AJ266" s="830"/>
      <c r="AK266" s="541"/>
      <c r="AL266" s="541"/>
      <c r="AM266" s="541"/>
      <c r="AN266" s="830"/>
      <c r="AO266" s="541"/>
      <c r="AP266" s="541"/>
      <c r="AQ266" s="541"/>
      <c r="AR266" s="830"/>
      <c r="AS266" s="541"/>
      <c r="AT266" s="541"/>
      <c r="AU266" s="541"/>
      <c r="AV266" s="830"/>
      <c r="AW266" s="541"/>
      <c r="AX266" s="830"/>
      <c r="AY266" s="24"/>
      <c r="AZ266" s="833"/>
      <c r="BA266" s="24"/>
      <c r="BB266" s="834"/>
      <c r="BC266" s="278"/>
    </row>
    <row r="267" spans="1:55" s="21" customFormat="1" ht="15.75" x14ac:dyDescent="0.25">
      <c r="A267" s="277"/>
      <c r="B267" s="277"/>
      <c r="C267" s="277"/>
      <c r="D267" s="502"/>
      <c r="E267" s="277"/>
      <c r="F267" s="277"/>
      <c r="G267" s="277"/>
      <c r="H267" s="502"/>
      <c r="I267" s="277"/>
      <c r="J267" s="277"/>
      <c r="K267" s="277"/>
      <c r="L267" s="502"/>
      <c r="M267" s="277"/>
      <c r="N267" s="277"/>
      <c r="O267" s="277"/>
      <c r="P267" s="502"/>
      <c r="Q267" s="277"/>
      <c r="R267" s="277"/>
      <c r="S267" s="277"/>
      <c r="T267" s="502"/>
      <c r="U267" s="277"/>
      <c r="V267" s="277"/>
      <c r="W267" s="277"/>
      <c r="X267" s="502"/>
      <c r="Y267" s="277"/>
      <c r="Z267" s="277"/>
      <c r="AA267" s="277"/>
      <c r="AB267" s="502"/>
      <c r="AC267" s="277"/>
      <c r="AD267" s="277"/>
      <c r="AE267" s="277"/>
      <c r="AF267" s="502"/>
      <c r="AG267" s="277"/>
      <c r="AH267" s="277"/>
      <c r="AI267" s="277"/>
      <c r="AJ267" s="502"/>
      <c r="AK267" s="277"/>
      <c r="AL267" s="277"/>
      <c r="AM267" s="277"/>
      <c r="AN267" s="502"/>
      <c r="AO267" s="277"/>
      <c r="AP267" s="277"/>
      <c r="AQ267" s="277"/>
      <c r="AR267" s="502"/>
      <c r="AS267" s="277"/>
      <c r="AT267" s="277"/>
      <c r="AU267" s="277"/>
      <c r="AV267" s="502"/>
      <c r="AW267" s="277"/>
      <c r="AX267" s="502"/>
      <c r="AY267" s="23"/>
      <c r="AZ267" s="80"/>
      <c r="BA267" s="23"/>
      <c r="BB267" s="89"/>
      <c r="BC267" s="66"/>
    </row>
    <row r="268" spans="1:55" s="21" customFormat="1" ht="15.75" x14ac:dyDescent="0.25">
      <c r="A268" s="22" t="s">
        <v>475</v>
      </c>
      <c r="B268" s="23"/>
      <c r="C268" s="23"/>
      <c r="D268" s="651">
        <f>D54-D263</f>
        <v>-140018.75223244869</v>
      </c>
      <c r="E268" s="23"/>
      <c r="F268" s="23"/>
      <c r="G268" s="23"/>
      <c r="H268" s="651">
        <f>H54-H263</f>
        <v>6571.0831665427468</v>
      </c>
      <c r="I268" s="23"/>
      <c r="J268" s="23"/>
      <c r="K268" s="23"/>
      <c r="L268" s="651">
        <f>L54-L263</f>
        <v>402338.57668542792</v>
      </c>
      <c r="M268" s="23"/>
      <c r="N268" s="23"/>
      <c r="O268" s="23"/>
      <c r="P268" s="651">
        <f>P54-P263</f>
        <v>75454.815983664434</v>
      </c>
      <c r="Q268" s="23"/>
      <c r="R268" s="23"/>
      <c r="S268" s="23"/>
      <c r="T268" s="651">
        <f>T54-T263</f>
        <v>261101.319620211</v>
      </c>
      <c r="U268" s="23"/>
      <c r="V268" s="23"/>
      <c r="W268" s="23"/>
      <c r="X268" s="651">
        <f>X54-X263</f>
        <v>102566.94239843792</v>
      </c>
      <c r="Y268" s="23"/>
      <c r="Z268" s="23"/>
      <c r="AA268" s="23"/>
      <c r="AB268" s="651">
        <f>AB54-AB263</f>
        <v>308004.32113486575</v>
      </c>
      <c r="AC268" s="23"/>
      <c r="AD268" s="23"/>
      <c r="AE268" s="23"/>
      <c r="AF268" s="651">
        <f>AF54-AF263</f>
        <v>13824.545210274056</v>
      </c>
      <c r="AG268" s="23"/>
      <c r="AH268" s="23"/>
      <c r="AI268" s="23"/>
      <c r="AJ268" s="651">
        <f>AJ54-AJ263</f>
        <v>7519.2112966905624</v>
      </c>
      <c r="AK268" s="23"/>
      <c r="AL268" s="23"/>
      <c r="AM268" s="23"/>
      <c r="AN268" s="651">
        <f>AN54-AN263</f>
        <v>5066.7640692883906</v>
      </c>
      <c r="AO268" s="23"/>
      <c r="AP268" s="23"/>
      <c r="AQ268" s="23"/>
      <c r="AR268" s="651">
        <f>AR54-AR263</f>
        <v>8620.6225764585834</v>
      </c>
      <c r="AS268" s="23"/>
      <c r="AT268" s="23"/>
      <c r="AU268" s="23"/>
      <c r="AV268" s="651">
        <f>AV54-AV263</f>
        <v>5673.8940148860529</v>
      </c>
      <c r="AW268" s="23"/>
      <c r="AX268" s="651">
        <f>AX54-AX263</f>
        <v>1108844.3354742962</v>
      </c>
      <c r="AY268" s="23"/>
      <c r="AZ268" s="652">
        <f ca="1">AZ54-AZ263</f>
        <v>1710726.9776923077</v>
      </c>
      <c r="BA268" s="23"/>
      <c r="BB268" s="653">
        <f>BB54-BB263</f>
        <v>630643.85999999975</v>
      </c>
      <c r="BC268" s="66"/>
    </row>
    <row r="269" spans="1:55" s="21" customFormat="1" ht="15.75" x14ac:dyDescent="0.25">
      <c r="A269" s="22"/>
      <c r="B269" s="23"/>
      <c r="C269" s="23"/>
      <c r="D269" s="502"/>
      <c r="E269" s="23"/>
      <c r="F269" s="23"/>
      <c r="G269" s="23"/>
      <c r="H269" s="502"/>
      <c r="I269" s="23"/>
      <c r="J269" s="23"/>
      <c r="K269" s="23"/>
      <c r="L269" s="502"/>
      <c r="M269" s="23"/>
      <c r="N269" s="23"/>
      <c r="O269" s="23"/>
      <c r="P269" s="502"/>
      <c r="Q269" s="23"/>
      <c r="R269" s="23"/>
      <c r="S269" s="23"/>
      <c r="T269" s="502"/>
      <c r="U269" s="23"/>
      <c r="V269" s="23"/>
      <c r="W269" s="23"/>
      <c r="X269" s="502"/>
      <c r="Y269" s="23"/>
      <c r="Z269" s="23"/>
      <c r="AA269" s="23"/>
      <c r="AB269" s="502"/>
      <c r="AC269" s="23"/>
      <c r="AD269" s="23"/>
      <c r="AE269" s="23"/>
      <c r="AF269" s="502"/>
      <c r="AG269" s="23"/>
      <c r="AH269" s="23"/>
      <c r="AI269" s="23"/>
      <c r="AJ269" s="502"/>
      <c r="AK269" s="23"/>
      <c r="AL269" s="23"/>
      <c r="AM269" s="23"/>
      <c r="AN269" s="502"/>
      <c r="AO269" s="23"/>
      <c r="AP269" s="23"/>
      <c r="AQ269" s="23"/>
      <c r="AR269" s="502"/>
      <c r="AS269" s="23"/>
      <c r="AT269" s="23"/>
      <c r="AU269" s="23"/>
      <c r="AV269" s="502"/>
      <c r="AW269" s="23"/>
      <c r="AX269" s="502"/>
      <c r="AY269" s="23"/>
      <c r="AZ269" s="80"/>
      <c r="BA269" s="23"/>
      <c r="BB269" s="89"/>
      <c r="BC269" s="66"/>
    </row>
    <row r="270" spans="1:55" s="21" customFormat="1" ht="15.75" x14ac:dyDescent="0.25">
      <c r="A270" s="22"/>
      <c r="B270" s="23"/>
      <c r="C270" s="23"/>
      <c r="D270" s="502"/>
      <c r="E270" s="23"/>
      <c r="F270" s="23"/>
      <c r="G270" s="23"/>
      <c r="H270" s="502"/>
      <c r="I270" s="23"/>
      <c r="J270" s="23"/>
      <c r="K270" s="23"/>
      <c r="L270" s="502"/>
      <c r="M270" s="23"/>
      <c r="N270" s="23"/>
      <c r="O270" s="23"/>
      <c r="P270" s="502"/>
      <c r="Q270" s="23"/>
      <c r="R270" s="23"/>
      <c r="S270" s="23"/>
      <c r="T270" s="502"/>
      <c r="U270" s="23"/>
      <c r="V270" s="23"/>
      <c r="W270" s="23"/>
      <c r="X270" s="502"/>
      <c r="Y270" s="23"/>
      <c r="Z270" s="23"/>
      <c r="AA270" s="23"/>
      <c r="AB270" s="502"/>
      <c r="AC270" s="23"/>
      <c r="AD270" s="23"/>
      <c r="AE270" s="23"/>
      <c r="AF270" s="502"/>
      <c r="AG270" s="23"/>
      <c r="AH270" s="23"/>
      <c r="AI270" s="23"/>
      <c r="AJ270" s="502"/>
      <c r="AK270" s="23"/>
      <c r="AL270" s="23"/>
      <c r="AM270" s="23"/>
      <c r="AN270" s="502"/>
      <c r="AO270" s="23"/>
      <c r="AP270" s="23"/>
      <c r="AQ270" s="23"/>
      <c r="AR270" s="502"/>
      <c r="AS270" s="23"/>
      <c r="AT270" s="23"/>
      <c r="AU270" s="23"/>
      <c r="AV270" s="502"/>
      <c r="AW270" s="23"/>
      <c r="AX270" s="502"/>
      <c r="AY270" s="23"/>
      <c r="AZ270" s="80"/>
      <c r="BA270" s="23"/>
      <c r="BB270" s="89"/>
      <c r="BC270" s="66"/>
    </row>
    <row r="271" spans="1:55" s="21" customFormat="1" ht="15.75" x14ac:dyDescent="0.25">
      <c r="A271" s="22"/>
      <c r="B271" s="23"/>
      <c r="C271" s="23"/>
      <c r="D271" s="502"/>
      <c r="E271" s="23"/>
      <c r="F271" s="23"/>
      <c r="G271" s="23"/>
      <c r="H271" s="502"/>
      <c r="I271" s="23"/>
      <c r="J271" s="23"/>
      <c r="K271" s="23"/>
      <c r="L271" s="502"/>
      <c r="M271" s="23"/>
      <c r="N271" s="23"/>
      <c r="O271" s="23"/>
      <c r="P271" s="502"/>
      <c r="Q271" s="23"/>
      <c r="R271" s="23"/>
      <c r="S271" s="23"/>
      <c r="T271" s="502"/>
      <c r="U271" s="23"/>
      <c r="V271" s="23"/>
      <c r="W271" s="23"/>
      <c r="X271" s="502"/>
      <c r="Y271" s="23"/>
      <c r="Z271" s="23"/>
      <c r="AA271" s="23"/>
      <c r="AB271" s="502"/>
      <c r="AC271" s="23"/>
      <c r="AD271" s="23"/>
      <c r="AE271" s="23"/>
      <c r="AF271" s="502"/>
      <c r="AG271" s="23"/>
      <c r="AH271" s="23"/>
      <c r="AI271" s="23"/>
      <c r="AJ271" s="502"/>
      <c r="AK271" s="23"/>
      <c r="AL271" s="23"/>
      <c r="AM271" s="23"/>
      <c r="AN271" s="502"/>
      <c r="AO271" s="23"/>
      <c r="AP271" s="23"/>
      <c r="AQ271" s="23"/>
      <c r="AR271" s="502"/>
      <c r="AS271" s="23"/>
      <c r="AT271" s="23"/>
      <c r="AU271" s="23"/>
      <c r="AV271" s="502"/>
      <c r="AW271" s="23"/>
      <c r="AX271" s="502"/>
      <c r="AY271" s="23"/>
      <c r="AZ271" s="80"/>
      <c r="BA271" s="23"/>
      <c r="BB271" s="89"/>
      <c r="BC271" s="66"/>
    </row>
    <row r="272" spans="1:55" s="21" customFormat="1" ht="15.75" x14ac:dyDescent="0.25">
      <c r="A272" s="54" t="s">
        <v>476</v>
      </c>
      <c r="B272" s="23"/>
      <c r="C272" s="23"/>
      <c r="D272" s="654"/>
      <c r="E272" s="23"/>
      <c r="F272" s="23"/>
      <c r="G272" s="23"/>
      <c r="H272" s="654"/>
      <c r="I272" s="23"/>
      <c r="J272" s="23"/>
      <c r="K272" s="23"/>
      <c r="L272" s="654"/>
      <c r="M272" s="23"/>
      <c r="N272" s="23"/>
      <c r="O272" s="23"/>
      <c r="P272" s="654"/>
      <c r="Q272" s="23"/>
      <c r="R272" s="23"/>
      <c r="S272" s="23"/>
      <c r="T272" s="654"/>
      <c r="U272" s="23"/>
      <c r="V272" s="23"/>
      <c r="W272" s="23"/>
      <c r="X272" s="654"/>
      <c r="Y272" s="23"/>
      <c r="Z272" s="23"/>
      <c r="AA272" s="23"/>
      <c r="AB272" s="654"/>
      <c r="AC272" s="23"/>
      <c r="AD272" s="23"/>
      <c r="AE272" s="23"/>
      <c r="AF272" s="654"/>
      <c r="AG272" s="23"/>
      <c r="AH272" s="23"/>
      <c r="AI272" s="23"/>
      <c r="AJ272" s="654"/>
      <c r="AK272" s="23"/>
      <c r="AL272" s="23"/>
      <c r="AM272" s="23"/>
      <c r="AN272" s="654"/>
      <c r="AO272" s="23"/>
      <c r="AP272" s="23"/>
      <c r="AQ272" s="23"/>
      <c r="AR272" s="654"/>
      <c r="AS272" s="23"/>
      <c r="AT272" s="23"/>
      <c r="AU272" s="23"/>
      <c r="AV272" s="654"/>
      <c r="AW272" s="23"/>
      <c r="AX272" s="654">
        <f ca="1">AZ274</f>
        <v>2341370.8376923073</v>
      </c>
      <c r="AY272" s="23"/>
      <c r="AZ272" s="655">
        <f>BB274</f>
        <v>630643.85999999975</v>
      </c>
      <c r="BA272" s="23"/>
      <c r="BB272" s="281"/>
      <c r="BC272" s="66"/>
    </row>
    <row r="273" spans="1:57" s="21" customFormat="1" ht="15.75" x14ac:dyDescent="0.25">
      <c r="A273" s="54"/>
      <c r="B273" s="23"/>
      <c r="C273" s="23"/>
      <c r="D273" s="502"/>
      <c r="E273" s="23"/>
      <c r="F273" s="23"/>
      <c r="G273" s="23"/>
      <c r="H273" s="502"/>
      <c r="I273" s="23"/>
      <c r="J273" s="23"/>
      <c r="K273" s="23"/>
      <c r="L273" s="502"/>
      <c r="M273" s="23"/>
      <c r="N273" s="23"/>
      <c r="O273" s="23"/>
      <c r="P273" s="502"/>
      <c r="Q273" s="23"/>
      <c r="R273" s="23"/>
      <c r="S273" s="23"/>
      <c r="T273" s="502"/>
      <c r="U273" s="23"/>
      <c r="V273" s="23"/>
      <c r="W273" s="23"/>
      <c r="X273" s="502"/>
      <c r="Y273" s="23"/>
      <c r="Z273" s="23"/>
      <c r="AA273" s="23"/>
      <c r="AB273" s="502"/>
      <c r="AC273" s="23"/>
      <c r="AD273" s="23"/>
      <c r="AE273" s="23"/>
      <c r="AF273" s="502"/>
      <c r="AG273" s="23"/>
      <c r="AH273" s="23"/>
      <c r="AI273" s="23"/>
      <c r="AJ273" s="502"/>
      <c r="AK273" s="23"/>
      <c r="AL273" s="23"/>
      <c r="AM273" s="23"/>
      <c r="AN273" s="502"/>
      <c r="AO273" s="23"/>
      <c r="AP273" s="23"/>
      <c r="AQ273" s="23"/>
      <c r="AR273" s="502"/>
      <c r="AS273" s="23"/>
      <c r="AT273" s="23"/>
      <c r="AU273" s="23"/>
      <c r="AV273" s="502"/>
      <c r="AW273" s="23"/>
      <c r="AX273" s="502"/>
      <c r="AY273" s="23"/>
      <c r="AZ273" s="80"/>
      <c r="BA273" s="23"/>
      <c r="BB273" s="89"/>
      <c r="BC273" s="66"/>
    </row>
    <row r="274" spans="1:57" s="21" customFormat="1" ht="15.75" x14ac:dyDescent="0.25">
      <c r="A274" s="54" t="s">
        <v>477</v>
      </c>
      <c r="B274" s="23"/>
      <c r="C274" s="23"/>
      <c r="D274" s="654" t="e">
        <f>D272+#REF!</f>
        <v>#REF!</v>
      </c>
      <c r="E274" s="23"/>
      <c r="F274" s="23"/>
      <c r="G274" s="23"/>
      <c r="H274" s="654" t="e">
        <f>H272+#REF!</f>
        <v>#REF!</v>
      </c>
      <c r="I274" s="23"/>
      <c r="J274" s="23"/>
      <c r="K274" s="23"/>
      <c r="L274" s="654" t="e">
        <f>L272+#REF!</f>
        <v>#REF!</v>
      </c>
      <c r="M274" s="23"/>
      <c r="N274" s="23"/>
      <c r="O274" s="23"/>
      <c r="P274" s="654" t="e">
        <f>P272+#REF!</f>
        <v>#REF!</v>
      </c>
      <c r="Q274" s="23"/>
      <c r="R274" s="23"/>
      <c r="S274" s="23"/>
      <c r="T274" s="654" t="e">
        <f>T272+#REF!</f>
        <v>#REF!</v>
      </c>
      <c r="U274" s="23"/>
      <c r="V274" s="23"/>
      <c r="W274" s="23"/>
      <c r="X274" s="654" t="e">
        <f>X272+#REF!</f>
        <v>#REF!</v>
      </c>
      <c r="Y274" s="23"/>
      <c r="Z274" s="23"/>
      <c r="AA274" s="23"/>
      <c r="AB274" s="654" t="e">
        <f>AB272+#REF!</f>
        <v>#REF!</v>
      </c>
      <c r="AC274" s="23"/>
      <c r="AD274" s="23"/>
      <c r="AE274" s="23"/>
      <c r="AF274" s="654" t="e">
        <f>AF272+#REF!</f>
        <v>#REF!</v>
      </c>
      <c r="AG274" s="23"/>
      <c r="AH274" s="23"/>
      <c r="AI274" s="23"/>
      <c r="AJ274" s="654" t="e">
        <f>AJ272+#REF!</f>
        <v>#REF!</v>
      </c>
      <c r="AK274" s="23"/>
      <c r="AL274" s="23"/>
      <c r="AM274" s="23"/>
      <c r="AN274" s="654" t="e">
        <f>AN272+#REF!</f>
        <v>#REF!</v>
      </c>
      <c r="AO274" s="23"/>
      <c r="AP274" s="23"/>
      <c r="AQ274" s="23"/>
      <c r="AR274" s="654" t="e">
        <f>AR272+#REF!</f>
        <v>#REF!</v>
      </c>
      <c r="AS274" s="23"/>
      <c r="AT274" s="23"/>
      <c r="AU274" s="23"/>
      <c r="AV274" s="654" t="e">
        <f>AV272+#REF!</f>
        <v>#REF!</v>
      </c>
      <c r="AW274" s="23"/>
      <c r="AX274" s="654">
        <f ca="1">AX272+AX268</f>
        <v>3450215.1731666038</v>
      </c>
      <c r="AY274" s="23"/>
      <c r="AZ274" s="655">
        <f ca="1">AZ272+AZ268</f>
        <v>2341370.8376923073</v>
      </c>
      <c r="BA274" s="23"/>
      <c r="BB274" s="281">
        <f>BB272+BB268</f>
        <v>630643.85999999975</v>
      </c>
      <c r="BC274" s="66"/>
    </row>
    <row r="275" spans="1:57" s="21" customFormat="1" ht="15.75" x14ac:dyDescent="0.25">
      <c r="A275" s="22"/>
      <c r="B275" s="23"/>
      <c r="C275" s="23"/>
      <c r="D275" s="502"/>
      <c r="E275" s="23"/>
      <c r="F275" s="23"/>
      <c r="G275" s="23"/>
      <c r="H275" s="502"/>
      <c r="I275" s="23"/>
      <c r="J275" s="23"/>
      <c r="K275" s="23"/>
      <c r="L275" s="502"/>
      <c r="M275" s="23"/>
      <c r="N275" s="23"/>
      <c r="O275" s="23"/>
      <c r="P275" s="502"/>
      <c r="Q275" s="23"/>
      <c r="R275" s="23"/>
      <c r="S275" s="23"/>
      <c r="T275" s="502"/>
      <c r="U275" s="23"/>
      <c r="V275" s="23"/>
      <c r="W275" s="23"/>
      <c r="X275" s="502"/>
      <c r="Y275" s="23"/>
      <c r="Z275" s="23"/>
      <c r="AA275" s="23"/>
      <c r="AB275" s="502"/>
      <c r="AC275" s="23"/>
      <c r="AD275" s="23"/>
      <c r="AE275" s="23"/>
      <c r="AF275" s="502"/>
      <c r="AG275" s="23"/>
      <c r="AH275" s="23"/>
      <c r="AI275" s="23"/>
      <c r="AJ275" s="502"/>
      <c r="AK275" s="23"/>
      <c r="AL275" s="23"/>
      <c r="AM275" s="23"/>
      <c r="AN275" s="502"/>
      <c r="AO275" s="23"/>
      <c r="AP275" s="23"/>
      <c r="AQ275" s="23"/>
      <c r="AR275" s="502"/>
      <c r="AS275" s="23"/>
      <c r="AT275" s="23"/>
      <c r="AU275" s="23"/>
      <c r="AV275" s="502"/>
      <c r="AW275" s="23"/>
      <c r="AX275" s="502"/>
      <c r="AY275" s="23"/>
      <c r="AZ275" s="80"/>
      <c r="BA275" s="23"/>
      <c r="BB275" s="89"/>
      <c r="BC275" s="66"/>
    </row>
    <row r="276" spans="1:57" s="21" customFormat="1" ht="15.75" x14ac:dyDescent="0.25">
      <c r="A276" s="279" t="s">
        <v>478</v>
      </c>
      <c r="B276" s="17"/>
      <c r="C276" s="17"/>
      <c r="D276" s="502"/>
      <c r="E276" s="17"/>
      <c r="F276" s="17"/>
      <c r="G276" s="17"/>
      <c r="H276" s="502"/>
      <c r="I276" s="17"/>
      <c r="J276" s="17"/>
      <c r="K276" s="17"/>
      <c r="L276" s="502"/>
      <c r="M276" s="17"/>
      <c r="N276" s="17"/>
      <c r="O276" s="17"/>
      <c r="P276" s="502"/>
      <c r="Q276" s="17"/>
      <c r="R276" s="17"/>
      <c r="S276" s="17"/>
      <c r="T276" s="502"/>
      <c r="U276" s="17"/>
      <c r="V276" s="17"/>
      <c r="W276" s="17"/>
      <c r="X276" s="502"/>
      <c r="Y276" s="17"/>
      <c r="Z276" s="17"/>
      <c r="AA276" s="17"/>
      <c r="AB276" s="502"/>
      <c r="AC276" s="17"/>
      <c r="AD276" s="17"/>
      <c r="AE276" s="17"/>
      <c r="AF276" s="502"/>
      <c r="AG276" s="17"/>
      <c r="AH276" s="17"/>
      <c r="AI276" s="17"/>
      <c r="AJ276" s="502"/>
      <c r="AK276" s="17"/>
      <c r="AL276" s="17"/>
      <c r="AM276" s="17"/>
      <c r="AN276" s="502"/>
      <c r="AO276" s="17"/>
      <c r="AP276" s="17"/>
      <c r="AQ276" s="17"/>
      <c r="AR276" s="502"/>
      <c r="AS276" s="17"/>
      <c r="AT276" s="17"/>
      <c r="AU276" s="17"/>
      <c r="AV276" s="502"/>
      <c r="AW276" s="17"/>
      <c r="AX276" s="502"/>
      <c r="AY276" s="23"/>
      <c r="AZ276" s="80"/>
      <c r="BA276" s="23"/>
      <c r="BB276" s="89"/>
      <c r="BC276" s="66"/>
    </row>
    <row r="277" spans="1:57" s="21" customFormat="1" ht="15.75" x14ac:dyDescent="0.25">
      <c r="A277" s="280"/>
      <c r="B277" s="17" t="s">
        <v>479</v>
      </c>
      <c r="C277" s="17"/>
      <c r="D277" s="282">
        <f>SUMIF('Budgeting Worksheet'!H1137:H1141,$B$4,'Budgeting Worksheet'!J1137:J1141)</f>
        <v>84969.64</v>
      </c>
      <c r="E277" s="17"/>
      <c r="F277" s="17"/>
      <c r="G277" s="17"/>
      <c r="H277" s="282">
        <f>SUMIF('Budgeting Worksheet'!L1137:L1141,$B$4,'Budgeting Worksheet'!N1137:N1141)</f>
        <v>0</v>
      </c>
      <c r="I277" s="17"/>
      <c r="J277" s="17"/>
      <c r="K277" s="17"/>
      <c r="L277" s="282">
        <f>SUMIF('Budgeting Worksheet'!P1137:P1141,$B$4,'Budgeting Worksheet'!R1137:R1141)</f>
        <v>0</v>
      </c>
      <c r="M277" s="17"/>
      <c r="N277" s="17"/>
      <c r="O277" s="17"/>
      <c r="P277" s="282">
        <f>SUMIF('Budgeting Worksheet'!T1137:T1141,$B$4,'Budgeting Worksheet'!V1137:V1141)</f>
        <v>0</v>
      </c>
      <c r="Q277" s="17"/>
      <c r="R277" s="17"/>
      <c r="S277" s="17"/>
      <c r="T277" s="282">
        <f>SUMIF('Budgeting Worksheet'!X1137:X1141,$B$4,'Budgeting Worksheet'!Z1137:Z1141)</f>
        <v>0</v>
      </c>
      <c r="U277" s="17"/>
      <c r="V277" s="17"/>
      <c r="W277" s="17"/>
      <c r="X277" s="282">
        <f>SUMIF('Budgeting Worksheet'!AB1137:AB1141,$B$4,'Budgeting Worksheet'!AD1137:AD1141)</f>
        <v>0</v>
      </c>
      <c r="Y277" s="17"/>
      <c r="Z277" s="17"/>
      <c r="AA277" s="17"/>
      <c r="AB277" s="282">
        <f>SUMIF('Budgeting Worksheet'!AF1137:AF1141,$B$4,'Budgeting Worksheet'!AH1137:AH1141)</f>
        <v>0</v>
      </c>
      <c r="AC277" s="17"/>
      <c r="AD277" s="17"/>
      <c r="AE277" s="17"/>
      <c r="AF277" s="282">
        <f>SUMIF('Budgeting Worksheet'!AJ1137:AJ1141,$B$4,'Budgeting Worksheet'!AL1137:AL1141)</f>
        <v>0</v>
      </c>
      <c r="AG277" s="17"/>
      <c r="AH277" s="17"/>
      <c r="AI277" s="17"/>
      <c r="AJ277" s="282">
        <f>SUMIF('Budgeting Worksheet'!AN1137:AN1141,$B$4,'Budgeting Worksheet'!AP1137:AP1141)</f>
        <v>0</v>
      </c>
      <c r="AK277" s="17"/>
      <c r="AL277" s="17"/>
      <c r="AM277" s="17"/>
      <c r="AN277" s="282">
        <f>SUMIF('Budgeting Worksheet'!AR1137:AR1141,$B$4,'Budgeting Worksheet'!AT1137:AT1141)</f>
        <v>0</v>
      </c>
      <c r="AO277" s="17"/>
      <c r="AP277" s="17"/>
      <c r="AQ277" s="17"/>
      <c r="AR277" s="282">
        <f>SUMIF('Budgeting Worksheet'!AV1137:AV1141,$B$4,'Budgeting Worksheet'!AX1137:AX1141)</f>
        <v>0</v>
      </c>
      <c r="AS277" s="17"/>
      <c r="AT277" s="17"/>
      <c r="AU277" s="17"/>
      <c r="AV277" s="282">
        <f>SUMIF('Budgeting Worksheet'!AZ1137:AZ1141,$B$4,'Budgeting Worksheet'!BB1137:BB1141)</f>
        <v>0</v>
      </c>
      <c r="AW277" s="17"/>
      <c r="AX277" s="502"/>
      <c r="AY277" s="23"/>
      <c r="AZ277" s="80"/>
      <c r="BA277" s="23"/>
      <c r="BB277" s="89"/>
      <c r="BC277" s="66"/>
    </row>
    <row r="278" spans="1:57" s="21" customFormat="1" ht="15.75" x14ac:dyDescent="0.25">
      <c r="A278" s="280"/>
      <c r="B278" s="17" t="s">
        <v>480</v>
      </c>
      <c r="C278" s="17"/>
      <c r="D278" s="282">
        <f>SUMIF('Budgeting Worksheet'!H1143:H1146,$B$4,'Budgeting Worksheet'!J1143:J1146)</f>
        <v>0</v>
      </c>
      <c r="E278" s="17"/>
      <c r="F278" s="17"/>
      <c r="G278" s="17"/>
      <c r="H278" s="282">
        <f>SUMIF('Budgeting Worksheet'!L1143:L1146,$B$4,'Budgeting Worksheet'!N1143:N1146)</f>
        <v>0</v>
      </c>
      <c r="I278" s="17"/>
      <c r="J278" s="17"/>
      <c r="K278" s="17"/>
      <c r="L278" s="282">
        <f>SUMIF('Budgeting Worksheet'!P1143:P1146,$B$4,'Budgeting Worksheet'!R1143:R1146)</f>
        <v>0</v>
      </c>
      <c r="M278" s="17"/>
      <c r="N278" s="17"/>
      <c r="O278" s="17"/>
      <c r="P278" s="282">
        <f>SUMIF('Budgeting Worksheet'!T1143:T1146,$B$4,'Budgeting Worksheet'!V1143:V1146)</f>
        <v>0</v>
      </c>
      <c r="Q278" s="17"/>
      <c r="R278" s="17"/>
      <c r="S278" s="17"/>
      <c r="T278" s="282">
        <f>SUMIF('Budgeting Worksheet'!X1143:X1146,$B$4,'Budgeting Worksheet'!Z1143:Z1146)</f>
        <v>0</v>
      </c>
      <c r="U278" s="17"/>
      <c r="V278" s="17"/>
      <c r="W278" s="17"/>
      <c r="X278" s="282">
        <f>SUMIF('Budgeting Worksheet'!AB1143:AB1146,$B$4,'Budgeting Worksheet'!AD1143:AD1146)</f>
        <v>0</v>
      </c>
      <c r="Y278" s="17"/>
      <c r="Z278" s="17"/>
      <c r="AA278" s="17"/>
      <c r="AB278" s="282">
        <f>SUMIF('Budgeting Worksheet'!AF1143:AF1146,$B$4,'Budgeting Worksheet'!AH1143:AH1146)</f>
        <v>0</v>
      </c>
      <c r="AC278" s="17"/>
      <c r="AD278" s="17"/>
      <c r="AE278" s="17"/>
      <c r="AF278" s="282">
        <f>SUMIF('Budgeting Worksheet'!AJ1143:AJ1146,$B$4,'Budgeting Worksheet'!AL1143:AL1146)</f>
        <v>0</v>
      </c>
      <c r="AG278" s="17"/>
      <c r="AH278" s="17"/>
      <c r="AI278" s="17"/>
      <c r="AJ278" s="282">
        <f>SUMIF('Budgeting Worksheet'!AN1143:AN1146,$B$4,'Budgeting Worksheet'!AP1143:AP1146)</f>
        <v>0</v>
      </c>
      <c r="AK278" s="17"/>
      <c r="AL278" s="17"/>
      <c r="AM278" s="17"/>
      <c r="AN278" s="282">
        <f>SUMIF('Budgeting Worksheet'!AR1143:AR1146,$B$4,'Budgeting Worksheet'!AT1143:AT1146)</f>
        <v>0</v>
      </c>
      <c r="AO278" s="17"/>
      <c r="AP278" s="17"/>
      <c r="AQ278" s="17"/>
      <c r="AR278" s="282">
        <f>SUMIF('Budgeting Worksheet'!AV1143:AV1146,$B$4,'Budgeting Worksheet'!AX1143:AX1146)</f>
        <v>0</v>
      </c>
      <c r="AS278" s="17"/>
      <c r="AT278" s="17"/>
      <c r="AU278" s="17"/>
      <c r="AV278" s="282">
        <f>SUMIF('Budgeting Worksheet'!AZ1143:AZ1146,$B$4,'Budgeting Worksheet'!BB1143:BB1146)</f>
        <v>0</v>
      </c>
      <c r="AW278" s="17"/>
      <c r="AX278" s="502"/>
      <c r="AY278" s="23"/>
      <c r="AZ278" s="80"/>
      <c r="BA278" s="23"/>
      <c r="BB278" s="89"/>
      <c r="BC278" s="66"/>
    </row>
    <row r="279" spans="1:57" s="21" customFormat="1" ht="15.75" x14ac:dyDescent="0.25">
      <c r="A279" s="279" t="s">
        <v>481</v>
      </c>
      <c r="B279" s="19"/>
      <c r="C279" s="19"/>
      <c r="D279" s="502">
        <f>SUM(D277:D278)</f>
        <v>84969.64</v>
      </c>
      <c r="E279" s="19"/>
      <c r="F279" s="19"/>
      <c r="G279" s="19"/>
      <c r="H279" s="502">
        <f>SUM(H277:H278)</f>
        <v>0</v>
      </c>
      <c r="I279" s="19"/>
      <c r="J279" s="19"/>
      <c r="K279" s="19"/>
      <c r="L279" s="502">
        <f>SUM(L277:L278)</f>
        <v>0</v>
      </c>
      <c r="M279" s="19"/>
      <c r="N279" s="19"/>
      <c r="O279" s="19"/>
      <c r="P279" s="502">
        <f>SUM(P277:P278)</f>
        <v>0</v>
      </c>
      <c r="Q279" s="19"/>
      <c r="R279" s="19"/>
      <c r="S279" s="19"/>
      <c r="T279" s="502">
        <f>SUM(T277:T278)</f>
        <v>0</v>
      </c>
      <c r="U279" s="19"/>
      <c r="V279" s="19"/>
      <c r="W279" s="19"/>
      <c r="X279" s="502">
        <f>SUM(X277:X278)</f>
        <v>0</v>
      </c>
      <c r="Y279" s="19"/>
      <c r="Z279" s="19"/>
      <c r="AA279" s="19"/>
      <c r="AB279" s="502">
        <f>SUM(AB277:AB278)</f>
        <v>0</v>
      </c>
      <c r="AC279" s="19"/>
      <c r="AD279" s="19"/>
      <c r="AE279" s="19"/>
      <c r="AF279" s="502">
        <f>SUM(AF277:AF278)</f>
        <v>0</v>
      </c>
      <c r="AG279" s="19"/>
      <c r="AH279" s="19"/>
      <c r="AI279" s="19"/>
      <c r="AJ279" s="502">
        <f>SUM(AJ277:AJ278)</f>
        <v>0</v>
      </c>
      <c r="AK279" s="19"/>
      <c r="AL279" s="19"/>
      <c r="AM279" s="19"/>
      <c r="AN279" s="502">
        <f>SUM(AN277:AN278)</f>
        <v>0</v>
      </c>
      <c r="AO279" s="19"/>
      <c r="AP279" s="19"/>
      <c r="AQ279" s="19"/>
      <c r="AR279" s="502">
        <f>SUM(AR277:AR278)</f>
        <v>0</v>
      </c>
      <c r="AS279" s="19"/>
      <c r="AT279" s="19"/>
      <c r="AU279" s="19"/>
      <c r="AV279" s="502">
        <f>SUM(AV277:AV278)</f>
        <v>0</v>
      </c>
      <c r="AW279" s="19"/>
      <c r="AX279" s="502">
        <f>SUM(AX277:AX278)</f>
        <v>0</v>
      </c>
      <c r="AY279" s="23"/>
      <c r="AZ279" s="80">
        <f>SUM(AZ277:AZ278)</f>
        <v>0</v>
      </c>
      <c r="BA279" s="23"/>
      <c r="BB279" s="89">
        <f>SUM(BB277:BB278)</f>
        <v>0</v>
      </c>
      <c r="BC279" s="66"/>
    </row>
    <row r="280" spans="1:57" s="21" customFormat="1" ht="15.75" x14ac:dyDescent="0.25">
      <c r="A280" s="506"/>
      <c r="B280" s="23"/>
      <c r="C280" s="23"/>
      <c r="D280" s="502"/>
      <c r="E280" s="23"/>
      <c r="F280" s="23"/>
      <c r="G280" s="23"/>
      <c r="H280" s="502"/>
      <c r="I280" s="23"/>
      <c r="J280" s="23"/>
      <c r="K280" s="23"/>
      <c r="L280" s="502"/>
      <c r="M280" s="23"/>
      <c r="N280" s="23"/>
      <c r="O280" s="23"/>
      <c r="P280" s="502"/>
      <c r="Q280" s="23"/>
      <c r="R280" s="23"/>
      <c r="S280" s="23"/>
      <c r="T280" s="502"/>
      <c r="U280" s="23"/>
      <c r="V280" s="23"/>
      <c r="W280" s="23"/>
      <c r="X280" s="502"/>
      <c r="Y280" s="23"/>
      <c r="Z280" s="23"/>
      <c r="AA280" s="23"/>
      <c r="AB280" s="502"/>
      <c r="AC280" s="23"/>
      <c r="AD280" s="23"/>
      <c r="AE280" s="23"/>
      <c r="AF280" s="502"/>
      <c r="AG280" s="23"/>
      <c r="AH280" s="23"/>
      <c r="AI280" s="23"/>
      <c r="AJ280" s="502"/>
      <c r="AK280" s="23"/>
      <c r="AL280" s="23"/>
      <c r="AM280" s="23"/>
      <c r="AN280" s="502"/>
      <c r="AO280" s="23"/>
      <c r="AP280" s="23"/>
      <c r="AQ280" s="23"/>
      <c r="AR280" s="502"/>
      <c r="AS280" s="23"/>
      <c r="AT280" s="23"/>
      <c r="AU280" s="23"/>
      <c r="AV280" s="502"/>
      <c r="AW280" s="23"/>
      <c r="AX280" s="502"/>
      <c r="AY280" s="23"/>
      <c r="AZ280" s="80"/>
      <c r="BA280" s="23"/>
      <c r="BB280" s="89"/>
      <c r="BC280" s="66"/>
    </row>
    <row r="281" spans="1:57" ht="16.5" thickBot="1" x14ac:dyDescent="0.3">
      <c r="A281" s="506"/>
      <c r="B281" s="409"/>
      <c r="C281" s="409"/>
      <c r="D281" s="73"/>
      <c r="E281" s="409"/>
      <c r="F281" s="409"/>
      <c r="G281" s="409"/>
      <c r="H281" s="73"/>
      <c r="I281" s="409"/>
      <c r="J281" s="409"/>
      <c r="K281" s="409"/>
      <c r="L281" s="73"/>
      <c r="M281" s="409"/>
      <c r="N281" s="409"/>
      <c r="O281" s="409"/>
      <c r="P281" s="73"/>
      <c r="Q281" s="409"/>
      <c r="R281" s="409"/>
      <c r="S281" s="409"/>
      <c r="T281" s="73"/>
      <c r="U281" s="409"/>
      <c r="V281" s="409"/>
      <c r="W281" s="409"/>
      <c r="X281" s="73"/>
      <c r="Y281" s="409"/>
      <c r="Z281" s="409"/>
      <c r="AA281" s="409"/>
      <c r="AB281" s="73"/>
      <c r="AC281" s="409"/>
      <c r="AD281" s="409"/>
      <c r="AE281" s="409"/>
      <c r="AF281" s="73"/>
      <c r="AG281" s="409"/>
      <c r="AH281" s="409"/>
      <c r="AI281" s="409"/>
      <c r="AJ281" s="73"/>
      <c r="AK281" s="409"/>
      <c r="AL281" s="409"/>
      <c r="AM281" s="409"/>
      <c r="AN281" s="73"/>
      <c r="AO281" s="409"/>
      <c r="AP281" s="409"/>
      <c r="AQ281" s="409"/>
      <c r="AR281" s="73"/>
      <c r="AS281" s="409"/>
      <c r="AT281" s="409"/>
      <c r="AU281" s="409"/>
      <c r="AV281" s="73"/>
      <c r="AW281" s="409"/>
      <c r="AX281" s="73"/>
      <c r="AY281" s="409"/>
      <c r="AZ281" s="81"/>
      <c r="BA281" s="409"/>
      <c r="BB281" s="90"/>
      <c r="BC281" s="5"/>
      <c r="BD281" s="409"/>
      <c r="BE281" s="409"/>
    </row>
    <row r="282" spans="1:57" x14ac:dyDescent="0.2">
      <c r="B282" s="409"/>
      <c r="C282" s="409"/>
      <c r="E282" s="409"/>
      <c r="F282" s="409"/>
      <c r="G282" s="409"/>
      <c r="I282" s="409"/>
      <c r="J282" s="409"/>
      <c r="K282" s="409"/>
      <c r="M282" s="409"/>
      <c r="N282" s="409"/>
      <c r="O282" s="409"/>
      <c r="Q282" s="409"/>
      <c r="R282" s="409"/>
      <c r="S282" s="409"/>
      <c r="U282" s="409"/>
      <c r="V282" s="409"/>
      <c r="W282" s="409"/>
      <c r="Y282" s="409"/>
      <c r="Z282" s="409"/>
      <c r="AA282" s="409"/>
      <c r="AC282" s="409"/>
      <c r="AD282" s="409"/>
      <c r="AE282" s="409"/>
      <c r="AG282" s="409"/>
      <c r="AH282" s="409"/>
      <c r="AI282" s="409"/>
      <c r="AK282" s="409"/>
      <c r="AL282" s="409"/>
      <c r="AM282" s="409"/>
      <c r="AO282" s="409"/>
      <c r="AP282" s="409"/>
      <c r="AQ282" s="409"/>
      <c r="AS282" s="409"/>
      <c r="AT282" s="409"/>
      <c r="AU282" s="409"/>
      <c r="AW282" s="409"/>
      <c r="AY282" s="409"/>
      <c r="AZ282" s="5"/>
      <c r="BA282" s="409"/>
      <c r="BB282" s="5"/>
      <c r="BC282" s="5"/>
      <c r="BD282" s="409"/>
      <c r="BE282" s="409"/>
    </row>
    <row r="283" spans="1:57" x14ac:dyDescent="0.2">
      <c r="B283" s="409"/>
      <c r="C283" s="409"/>
      <c r="E283" s="409"/>
      <c r="F283" s="409"/>
      <c r="G283" s="409"/>
      <c r="I283" s="409"/>
      <c r="J283" s="409"/>
      <c r="K283" s="409"/>
      <c r="M283" s="409"/>
      <c r="N283" s="409"/>
      <c r="O283" s="409"/>
      <c r="Q283" s="409"/>
      <c r="R283" s="409"/>
      <c r="S283" s="409"/>
      <c r="U283" s="409"/>
      <c r="V283" s="409"/>
      <c r="W283" s="409"/>
      <c r="Y283" s="409"/>
      <c r="Z283" s="409"/>
      <c r="AA283" s="409"/>
      <c r="AC283" s="409"/>
      <c r="AD283" s="409"/>
      <c r="AE283" s="409"/>
      <c r="AG283" s="409"/>
      <c r="AH283" s="409"/>
      <c r="AI283" s="409"/>
      <c r="AK283" s="409"/>
      <c r="AL283" s="409"/>
      <c r="AM283" s="409"/>
      <c r="AO283" s="409"/>
      <c r="AP283" s="409"/>
      <c r="AQ283" s="409"/>
      <c r="AS283" s="409"/>
      <c r="AT283" s="409"/>
      <c r="AU283" s="409"/>
      <c r="AW283" s="409"/>
      <c r="AY283" s="409"/>
      <c r="AZ283" s="5"/>
      <c r="BA283" s="409"/>
      <c r="BB283" s="5"/>
      <c r="BC283" s="5"/>
      <c r="BD283" s="409"/>
      <c r="BE283" s="409"/>
    </row>
    <row r="284" spans="1:57" ht="14.25" x14ac:dyDescent="0.2">
      <c r="B284" s="9"/>
      <c r="C284" s="824"/>
      <c r="D284" s="824"/>
      <c r="E284" s="824"/>
      <c r="F284" s="824"/>
      <c r="G284" s="824"/>
      <c r="H284" s="824"/>
      <c r="I284" s="824"/>
      <c r="J284" s="824"/>
      <c r="K284" s="824"/>
      <c r="L284" s="824"/>
      <c r="M284" s="824"/>
      <c r="N284" s="824"/>
      <c r="O284" s="824"/>
      <c r="P284" s="824"/>
      <c r="Q284" s="824"/>
      <c r="R284" s="824"/>
      <c r="S284" s="824"/>
      <c r="T284" s="824"/>
      <c r="U284" s="824"/>
      <c r="V284" s="824"/>
      <c r="W284" s="824"/>
      <c r="X284" s="824"/>
      <c r="Y284" s="824"/>
      <c r="Z284" s="824"/>
      <c r="AA284" s="824"/>
      <c r="AB284" s="824"/>
      <c r="AC284" s="824"/>
      <c r="AD284" s="824"/>
      <c r="AE284" s="824"/>
      <c r="AF284" s="824"/>
      <c r="AG284" s="824"/>
      <c r="AH284" s="824"/>
      <c r="AI284" s="824"/>
      <c r="AJ284" s="824"/>
      <c r="AK284" s="824"/>
      <c r="AL284" s="824"/>
      <c r="AM284" s="824"/>
      <c r="AN284" s="824"/>
      <c r="AO284" s="824"/>
      <c r="AP284" s="824"/>
      <c r="AQ284" s="824"/>
      <c r="AR284" s="824"/>
      <c r="AS284" s="824"/>
      <c r="AT284" s="824"/>
      <c r="AU284" s="824"/>
      <c r="AV284" s="824"/>
      <c r="AW284" s="824"/>
      <c r="AX284" s="824"/>
      <c r="AY284" s="824"/>
      <c r="AZ284" s="824"/>
      <c r="BA284" s="824"/>
      <c r="BB284" s="824"/>
      <c r="BC284" s="5"/>
      <c r="BD284" s="409"/>
      <c r="BE284" s="409"/>
    </row>
    <row r="285" spans="1:57" ht="14.25" x14ac:dyDescent="0.2">
      <c r="B285" s="9"/>
      <c r="C285" s="824"/>
      <c r="D285" s="824"/>
      <c r="E285" s="824"/>
      <c r="F285" s="824"/>
      <c r="G285" s="824"/>
      <c r="H285" s="824"/>
      <c r="I285" s="824"/>
      <c r="J285" s="824"/>
      <c r="K285" s="824"/>
      <c r="L285" s="824"/>
      <c r="M285" s="824"/>
      <c r="N285" s="824"/>
      <c r="O285" s="824"/>
      <c r="P285" s="824"/>
      <c r="Q285" s="824"/>
      <c r="R285" s="824"/>
      <c r="S285" s="824"/>
      <c r="T285" s="824"/>
      <c r="U285" s="824"/>
      <c r="V285" s="824"/>
      <c r="W285" s="824"/>
      <c r="X285" s="824"/>
      <c r="Y285" s="824"/>
      <c r="Z285" s="824"/>
      <c r="AA285" s="824"/>
      <c r="AB285" s="824"/>
      <c r="AC285" s="824"/>
      <c r="AD285" s="824"/>
      <c r="AE285" s="824"/>
      <c r="AF285" s="824"/>
      <c r="AG285" s="824"/>
      <c r="AH285" s="824"/>
      <c r="AI285" s="824"/>
      <c r="AJ285" s="824"/>
      <c r="AK285" s="824"/>
      <c r="AL285" s="824"/>
      <c r="AM285" s="824"/>
      <c r="AN285" s="824"/>
      <c r="AO285" s="824"/>
      <c r="AP285" s="824"/>
      <c r="AQ285" s="824"/>
      <c r="AR285" s="824"/>
      <c r="AS285" s="824"/>
      <c r="AT285" s="824"/>
      <c r="AU285" s="824"/>
      <c r="AV285" s="824"/>
      <c r="AW285" s="824"/>
      <c r="AX285" s="824"/>
      <c r="AY285" s="824"/>
      <c r="AZ285" s="824"/>
      <c r="BA285" s="824"/>
      <c r="BB285" s="824"/>
      <c r="BC285" s="5"/>
      <c r="BD285" s="409"/>
      <c r="BE285" s="409"/>
    </row>
    <row r="286" spans="1:57" ht="14.25" x14ac:dyDescent="0.2">
      <c r="B286" s="26"/>
      <c r="C286" s="825"/>
      <c r="D286" s="825"/>
      <c r="E286" s="825"/>
      <c r="F286" s="825"/>
      <c r="G286" s="825"/>
      <c r="H286" s="825"/>
      <c r="I286" s="825"/>
      <c r="J286" s="825"/>
      <c r="K286" s="825"/>
      <c r="L286" s="825"/>
      <c r="M286" s="825"/>
      <c r="N286" s="825"/>
      <c r="O286" s="825"/>
      <c r="P286" s="825"/>
      <c r="Q286" s="825"/>
      <c r="R286" s="825"/>
      <c r="S286" s="825"/>
      <c r="T286" s="825"/>
      <c r="U286" s="825"/>
      <c r="V286" s="825"/>
      <c r="W286" s="825"/>
      <c r="X286" s="825"/>
      <c r="Y286" s="825"/>
      <c r="Z286" s="825"/>
      <c r="AA286" s="825"/>
      <c r="AB286" s="825"/>
      <c r="AC286" s="825"/>
      <c r="AD286" s="825"/>
      <c r="AE286" s="825"/>
      <c r="AF286" s="825"/>
      <c r="AG286" s="825"/>
      <c r="AH286" s="825"/>
      <c r="AI286" s="825"/>
      <c r="AJ286" s="825"/>
      <c r="AK286" s="825"/>
      <c r="AL286" s="825"/>
      <c r="AM286" s="825"/>
      <c r="AN286" s="825"/>
      <c r="AO286" s="825"/>
      <c r="AP286" s="825"/>
      <c r="AQ286" s="825"/>
      <c r="AR286" s="825"/>
      <c r="AS286" s="825"/>
      <c r="AT286" s="825"/>
      <c r="AU286" s="825"/>
      <c r="AV286" s="825"/>
      <c r="AW286" s="825"/>
      <c r="AX286" s="825"/>
      <c r="AY286" s="825"/>
      <c r="AZ286" s="825"/>
      <c r="BA286" s="825"/>
      <c r="BB286" s="825"/>
      <c r="BC286" s="7"/>
      <c r="BD286" s="409"/>
      <c r="BE286" s="409"/>
    </row>
    <row r="287" spans="1:57" x14ac:dyDescent="0.2">
      <c r="B287" s="409"/>
      <c r="C287" s="409"/>
      <c r="E287" s="409"/>
      <c r="F287" s="409"/>
      <c r="G287" s="409"/>
      <c r="I287" s="409"/>
      <c r="J287" s="409"/>
      <c r="K287" s="409"/>
      <c r="M287" s="409"/>
      <c r="N287" s="409"/>
      <c r="O287" s="409"/>
      <c r="Q287" s="409"/>
      <c r="R287" s="409"/>
      <c r="S287" s="409"/>
      <c r="U287" s="409"/>
      <c r="V287" s="409"/>
      <c r="W287" s="409"/>
      <c r="Y287" s="409"/>
      <c r="Z287" s="409"/>
      <c r="AA287" s="409"/>
      <c r="AC287" s="409"/>
      <c r="AD287" s="409"/>
      <c r="AE287" s="409"/>
      <c r="AG287" s="409"/>
      <c r="AH287" s="409"/>
      <c r="AI287" s="409"/>
      <c r="AK287" s="409"/>
      <c r="AL287" s="409"/>
      <c r="AM287" s="409"/>
      <c r="AO287" s="409"/>
      <c r="AP287" s="409"/>
      <c r="AQ287" s="409"/>
      <c r="AS287" s="409"/>
      <c r="AT287" s="409"/>
      <c r="AU287" s="409"/>
      <c r="AW287" s="409"/>
      <c r="AY287" s="409"/>
      <c r="AZ287" s="5"/>
      <c r="BA287" s="409"/>
      <c r="BB287" s="5"/>
      <c r="BC287" s="5"/>
      <c r="BD287" s="409"/>
      <c r="BE287" s="409"/>
    </row>
    <row r="288" spans="1:57" x14ac:dyDescent="0.2">
      <c r="A288" s="540"/>
      <c r="B288" s="25"/>
      <c r="C288" s="823"/>
      <c r="D288" s="823"/>
      <c r="E288" s="823"/>
      <c r="F288" s="823"/>
      <c r="G288" s="823"/>
      <c r="H288" s="823"/>
      <c r="I288" s="823"/>
      <c r="J288" s="823"/>
      <c r="K288" s="823"/>
      <c r="L288" s="823"/>
      <c r="M288" s="823"/>
      <c r="N288" s="823"/>
      <c r="O288" s="823"/>
      <c r="P288" s="823"/>
      <c r="Q288" s="823"/>
      <c r="R288" s="823"/>
      <c r="S288" s="823"/>
      <c r="T288" s="823"/>
      <c r="U288" s="823"/>
      <c r="V288" s="823"/>
      <c r="W288" s="823"/>
      <c r="X288" s="823"/>
      <c r="Y288" s="823"/>
      <c r="Z288" s="823"/>
      <c r="AA288" s="823"/>
      <c r="AB288" s="823"/>
      <c r="AC288" s="823"/>
      <c r="AD288" s="823"/>
      <c r="AE288" s="823"/>
      <c r="AF288" s="823"/>
      <c r="AG288" s="823"/>
      <c r="AH288" s="823"/>
      <c r="AI288" s="823"/>
      <c r="AJ288" s="823"/>
      <c r="AK288" s="823"/>
      <c r="AL288" s="823"/>
      <c r="AM288" s="823"/>
      <c r="AN288" s="823"/>
      <c r="AO288" s="823"/>
      <c r="AP288" s="823"/>
      <c r="AQ288" s="823"/>
      <c r="AR288" s="823"/>
      <c r="AS288" s="823"/>
      <c r="AT288" s="823"/>
      <c r="AU288" s="823"/>
      <c r="AV288" s="823"/>
      <c r="AW288" s="823"/>
      <c r="AX288" s="823"/>
      <c r="AY288" s="823"/>
      <c r="AZ288" s="823"/>
      <c r="BA288" s="823"/>
      <c r="BB288" s="823"/>
      <c r="BC288" s="5"/>
      <c r="BD288" s="409"/>
      <c r="BE288" s="409"/>
    </row>
    <row r="289" spans="1:57" x14ac:dyDescent="0.2">
      <c r="B289" s="409"/>
      <c r="C289" s="409"/>
      <c r="E289" s="409"/>
      <c r="F289" s="409"/>
      <c r="G289" s="409"/>
      <c r="I289" s="409"/>
      <c r="J289" s="409"/>
      <c r="K289" s="409"/>
      <c r="M289" s="409"/>
      <c r="N289" s="409"/>
      <c r="O289" s="409"/>
      <c r="Q289" s="409"/>
      <c r="R289" s="409"/>
      <c r="S289" s="409"/>
      <c r="U289" s="409"/>
      <c r="V289" s="409"/>
      <c r="W289" s="409"/>
      <c r="Y289" s="409"/>
      <c r="Z289" s="409"/>
      <c r="AA289" s="409"/>
      <c r="AC289" s="409"/>
      <c r="AD289" s="409"/>
      <c r="AE289" s="409"/>
      <c r="AG289" s="409"/>
      <c r="AH289" s="409"/>
      <c r="AI289" s="409"/>
      <c r="AK289" s="409"/>
      <c r="AL289" s="409"/>
      <c r="AM289" s="409"/>
      <c r="AO289" s="409"/>
      <c r="AP289" s="409"/>
      <c r="AQ289" s="409"/>
      <c r="AS289" s="409"/>
      <c r="AT289" s="409"/>
      <c r="AU289" s="409"/>
      <c r="AW289" s="409"/>
      <c r="AY289" s="409"/>
      <c r="AZ289" s="5"/>
      <c r="BA289" s="409"/>
      <c r="BB289" s="5"/>
      <c r="BC289" s="5"/>
      <c r="BD289" s="409"/>
      <c r="BE289" s="409"/>
    </row>
    <row r="290" spans="1:57" x14ac:dyDescent="0.2">
      <c r="A290" s="409"/>
      <c r="B290" s="409"/>
      <c r="C290" s="409"/>
      <c r="D290" s="409"/>
      <c r="E290" s="409"/>
      <c r="F290" s="409"/>
      <c r="G290" s="409"/>
      <c r="H290" s="409"/>
      <c r="I290" s="409"/>
      <c r="J290" s="409"/>
      <c r="K290" s="409"/>
      <c r="L290" s="409"/>
      <c r="M290" s="409"/>
      <c r="N290" s="409"/>
      <c r="O290" s="409"/>
      <c r="P290" s="409"/>
      <c r="Q290" s="409"/>
      <c r="R290" s="409"/>
      <c r="S290" s="409"/>
      <c r="T290" s="409"/>
      <c r="U290" s="409"/>
      <c r="V290" s="409"/>
      <c r="W290" s="409"/>
      <c r="X290" s="409"/>
      <c r="Y290" s="409"/>
      <c r="Z290" s="409"/>
      <c r="AA290" s="409"/>
      <c r="AB290" s="409"/>
      <c r="AC290" s="409"/>
      <c r="AD290" s="409"/>
      <c r="AE290" s="409"/>
      <c r="AF290" s="409"/>
      <c r="AG290" s="409"/>
      <c r="AH290" s="409"/>
      <c r="AI290" s="409"/>
      <c r="AJ290" s="409"/>
      <c r="AK290" s="409"/>
      <c r="AL290" s="409"/>
      <c r="AM290" s="409"/>
      <c r="AN290" s="409"/>
      <c r="AO290" s="409"/>
      <c r="AP290" s="409"/>
      <c r="AQ290" s="409"/>
      <c r="AR290" s="409"/>
      <c r="AS290" s="409"/>
      <c r="AT290" s="409"/>
      <c r="AU290" s="409"/>
      <c r="AV290" s="409"/>
      <c r="AW290" s="409"/>
      <c r="AX290" s="409"/>
      <c r="AY290" s="409"/>
      <c r="AZ290" s="5"/>
      <c r="BA290" s="409"/>
      <c r="BB290" s="5"/>
      <c r="BC290" s="5"/>
      <c r="BD290" s="409"/>
      <c r="BE290" s="409"/>
    </row>
    <row r="291" spans="1:57" x14ac:dyDescent="0.2">
      <c r="A291" s="409"/>
      <c r="B291" s="409"/>
      <c r="C291" s="409"/>
      <c r="D291" s="409"/>
      <c r="E291" s="409"/>
      <c r="F291" s="409"/>
      <c r="G291" s="409"/>
      <c r="H291" s="409"/>
      <c r="I291" s="409"/>
      <c r="J291" s="409"/>
      <c r="K291" s="409"/>
      <c r="L291" s="409"/>
      <c r="M291" s="409"/>
      <c r="N291" s="409"/>
      <c r="O291" s="409"/>
      <c r="P291" s="409"/>
      <c r="Q291" s="409"/>
      <c r="R291" s="409"/>
      <c r="S291" s="409"/>
      <c r="T291" s="409"/>
      <c r="U291" s="409"/>
      <c r="V291" s="409"/>
      <c r="W291" s="409"/>
      <c r="X291" s="409"/>
      <c r="Y291" s="409"/>
      <c r="Z291" s="409"/>
      <c r="AA291" s="409"/>
      <c r="AB291" s="409"/>
      <c r="AC291" s="409"/>
      <c r="AD291" s="409"/>
      <c r="AE291" s="409"/>
      <c r="AF291" s="409"/>
      <c r="AG291" s="409"/>
      <c r="AH291" s="409"/>
      <c r="AI291" s="409"/>
      <c r="AJ291" s="409"/>
      <c r="AK291" s="409"/>
      <c r="AL291" s="409"/>
      <c r="AM291" s="409"/>
      <c r="AN291" s="409"/>
      <c r="AO291" s="409"/>
      <c r="AP291" s="409"/>
      <c r="AQ291" s="409"/>
      <c r="AR291" s="409"/>
      <c r="AS291" s="409"/>
      <c r="AT291" s="409"/>
      <c r="AU291" s="409"/>
      <c r="AV291" s="409"/>
      <c r="AW291" s="409"/>
      <c r="AX291" s="409"/>
      <c r="AY291" s="409"/>
      <c r="AZ291" s="5"/>
      <c r="BA291" s="409"/>
      <c r="BB291" s="5"/>
      <c r="BC291" s="5"/>
      <c r="BD291" s="409"/>
      <c r="BE291" s="540"/>
    </row>
    <row r="292" spans="1:57" x14ac:dyDescent="0.2">
      <c r="A292" s="409"/>
      <c r="B292" s="409"/>
      <c r="C292" s="409"/>
      <c r="D292" s="409"/>
      <c r="E292" s="409"/>
      <c r="F292" s="409"/>
      <c r="G292" s="409"/>
      <c r="H292" s="409"/>
      <c r="I292" s="409"/>
      <c r="J292" s="409"/>
      <c r="K292" s="409"/>
      <c r="L292" s="409"/>
      <c r="M292" s="409"/>
      <c r="N292" s="409"/>
      <c r="O292" s="409"/>
      <c r="P292" s="409"/>
      <c r="Q292" s="409"/>
      <c r="R292" s="409"/>
      <c r="S292" s="409"/>
      <c r="T292" s="409"/>
      <c r="U292" s="409"/>
      <c r="V292" s="409"/>
      <c r="W292" s="409"/>
      <c r="X292" s="409"/>
      <c r="Y292" s="409"/>
      <c r="Z292" s="409"/>
      <c r="AA292" s="409"/>
      <c r="AB292" s="409"/>
      <c r="AC292" s="409"/>
      <c r="AD292" s="409"/>
      <c r="AE292" s="409"/>
      <c r="AF292" s="409"/>
      <c r="AG292" s="409"/>
      <c r="AH292" s="409"/>
      <c r="AI292" s="409"/>
      <c r="AJ292" s="409"/>
      <c r="AK292" s="409"/>
      <c r="AL292" s="409"/>
      <c r="AM292" s="409"/>
      <c r="AN292" s="409"/>
      <c r="AO292" s="409"/>
      <c r="AP292" s="409"/>
      <c r="AQ292" s="409"/>
      <c r="AR292" s="409"/>
      <c r="AS292" s="409"/>
      <c r="AT292" s="409"/>
      <c r="AU292" s="409"/>
      <c r="AV292" s="409"/>
      <c r="AW292" s="409"/>
      <c r="AX292" s="409"/>
      <c r="AY292" s="409"/>
      <c r="AZ292" s="5"/>
      <c r="BA292" s="409"/>
      <c r="BB292" s="5"/>
      <c r="BC292" s="5"/>
      <c r="BD292" s="540"/>
      <c r="BE292" s="409"/>
    </row>
    <row r="293" spans="1:57" x14ac:dyDescent="0.2">
      <c r="A293" s="409"/>
      <c r="B293" s="409"/>
      <c r="C293" s="409"/>
      <c r="D293" s="409"/>
      <c r="E293" s="409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09"/>
      <c r="S293" s="409"/>
      <c r="T293" s="409"/>
      <c r="U293" s="409"/>
      <c r="V293" s="409"/>
      <c r="W293" s="409"/>
      <c r="X293" s="409"/>
      <c r="Y293" s="409"/>
      <c r="Z293" s="409"/>
      <c r="AA293" s="409"/>
      <c r="AB293" s="409"/>
      <c r="AC293" s="409"/>
      <c r="AD293" s="409"/>
      <c r="AE293" s="409"/>
      <c r="AF293" s="409"/>
      <c r="AG293" s="409"/>
      <c r="AH293" s="409"/>
      <c r="AI293" s="409"/>
      <c r="AJ293" s="409"/>
      <c r="AK293" s="409"/>
      <c r="AL293" s="409"/>
      <c r="AM293" s="409"/>
      <c r="AN293" s="409"/>
      <c r="AO293" s="409"/>
      <c r="AP293" s="409"/>
      <c r="AQ293" s="409"/>
      <c r="AR293" s="409"/>
      <c r="AS293" s="409"/>
      <c r="AT293" s="409"/>
      <c r="AU293" s="409"/>
      <c r="AV293" s="409"/>
      <c r="AW293" s="409"/>
      <c r="AX293" s="409"/>
      <c r="AY293" s="409"/>
      <c r="AZ293" s="5"/>
      <c r="BA293" s="409"/>
      <c r="BB293" s="5"/>
      <c r="BC293" s="5"/>
      <c r="BD293" s="409"/>
      <c r="BE293" s="409"/>
    </row>
    <row r="294" spans="1:57" x14ac:dyDescent="0.2">
      <c r="A294" s="409"/>
      <c r="B294" s="409"/>
      <c r="C294" s="409"/>
      <c r="D294" s="409"/>
      <c r="E294" s="409"/>
      <c r="F294" s="409"/>
      <c r="G294" s="409"/>
      <c r="H294" s="409"/>
      <c r="I294" s="409"/>
      <c r="J294" s="409"/>
      <c r="K294" s="409"/>
      <c r="L294" s="409"/>
      <c r="M294" s="409"/>
      <c r="N294" s="409"/>
      <c r="O294" s="409"/>
      <c r="P294" s="409"/>
      <c r="Q294" s="409"/>
      <c r="R294" s="409"/>
      <c r="S294" s="409"/>
      <c r="T294" s="409"/>
      <c r="U294" s="409"/>
      <c r="V294" s="409"/>
      <c r="W294" s="409"/>
      <c r="X294" s="409"/>
      <c r="Y294" s="409"/>
      <c r="Z294" s="409"/>
      <c r="AA294" s="409"/>
      <c r="AB294" s="409"/>
      <c r="AC294" s="409"/>
      <c r="AD294" s="409"/>
      <c r="AE294" s="409"/>
      <c r="AF294" s="409"/>
      <c r="AG294" s="409"/>
      <c r="AH294" s="409"/>
      <c r="AI294" s="409"/>
      <c r="AJ294" s="409"/>
      <c r="AK294" s="409"/>
      <c r="AL294" s="409"/>
      <c r="AM294" s="409"/>
      <c r="AN294" s="409"/>
      <c r="AO294" s="409"/>
      <c r="AP294" s="409"/>
      <c r="AQ294" s="409"/>
      <c r="AR294" s="409"/>
      <c r="AS294" s="409"/>
      <c r="AT294" s="409"/>
      <c r="AU294" s="409"/>
      <c r="AV294" s="409"/>
      <c r="AW294" s="409"/>
      <c r="AX294" s="409"/>
      <c r="AY294" s="409"/>
      <c r="AZ294" s="5"/>
      <c r="BA294" s="409"/>
      <c r="BB294" s="5"/>
      <c r="BC294" s="5"/>
      <c r="BD294" s="409"/>
      <c r="BE294" s="409"/>
    </row>
    <row r="295" spans="1:57" x14ac:dyDescent="0.2">
      <c r="A295" s="409"/>
      <c r="B295" s="409"/>
      <c r="C295" s="409"/>
      <c r="D295" s="409"/>
      <c r="E295" s="409"/>
      <c r="F295" s="409"/>
      <c r="G295" s="409"/>
      <c r="H295" s="409"/>
      <c r="I295" s="409"/>
      <c r="J295" s="409"/>
      <c r="K295" s="409"/>
      <c r="L295" s="409"/>
      <c r="M295" s="409"/>
      <c r="N295" s="409"/>
      <c r="O295" s="409"/>
      <c r="P295" s="409"/>
      <c r="Q295" s="409"/>
      <c r="R295" s="409"/>
      <c r="S295" s="409"/>
      <c r="T295" s="409"/>
      <c r="U295" s="409"/>
      <c r="V295" s="409"/>
      <c r="W295" s="409"/>
      <c r="X295" s="409"/>
      <c r="Y295" s="409"/>
      <c r="Z295" s="409"/>
      <c r="AA295" s="409"/>
      <c r="AB295" s="409"/>
      <c r="AC295" s="409"/>
      <c r="AD295" s="409"/>
      <c r="AE295" s="409"/>
      <c r="AF295" s="409"/>
      <c r="AG295" s="409"/>
      <c r="AH295" s="409"/>
      <c r="AI295" s="409"/>
      <c r="AJ295" s="409"/>
      <c r="AK295" s="409"/>
      <c r="AL295" s="409"/>
      <c r="AM295" s="409"/>
      <c r="AN295" s="409"/>
      <c r="AO295" s="409"/>
      <c r="AP295" s="409"/>
      <c r="AQ295" s="409"/>
      <c r="AR295" s="409"/>
      <c r="AS295" s="409"/>
      <c r="AT295" s="409"/>
      <c r="AU295" s="409"/>
      <c r="AV295" s="409"/>
      <c r="AW295" s="409"/>
      <c r="AX295" s="409"/>
      <c r="AY295" s="409"/>
      <c r="AZ295" s="5"/>
      <c r="BA295" s="409"/>
      <c r="BB295" s="5"/>
      <c r="BC295" s="5"/>
      <c r="BD295" s="409"/>
      <c r="BE295" s="409"/>
    </row>
    <row r="296" spans="1:57" x14ac:dyDescent="0.2">
      <c r="A296" s="409"/>
      <c r="B296" s="409"/>
      <c r="C296" s="409"/>
      <c r="D296" s="409"/>
      <c r="E296" s="409"/>
      <c r="F296" s="409"/>
      <c r="G296" s="409"/>
      <c r="H296" s="409"/>
      <c r="I296" s="409"/>
      <c r="J296" s="409"/>
      <c r="K296" s="409"/>
      <c r="L296" s="409"/>
      <c r="M296" s="409"/>
      <c r="N296" s="409"/>
      <c r="O296" s="409"/>
      <c r="P296" s="409"/>
      <c r="Q296" s="409"/>
      <c r="R296" s="409"/>
      <c r="S296" s="409"/>
      <c r="T296" s="409"/>
      <c r="U296" s="409"/>
      <c r="V296" s="409"/>
      <c r="W296" s="409"/>
      <c r="X296" s="409"/>
      <c r="Y296" s="409"/>
      <c r="Z296" s="409"/>
      <c r="AA296" s="409"/>
      <c r="AB296" s="409"/>
      <c r="AC296" s="409"/>
      <c r="AD296" s="409"/>
      <c r="AE296" s="409"/>
      <c r="AF296" s="409"/>
      <c r="AG296" s="409"/>
      <c r="AH296" s="409"/>
      <c r="AI296" s="409"/>
      <c r="AJ296" s="409"/>
      <c r="AK296" s="409"/>
      <c r="AL296" s="409"/>
      <c r="AM296" s="409"/>
      <c r="AN296" s="409"/>
      <c r="AO296" s="409"/>
      <c r="AP296" s="409"/>
      <c r="AQ296" s="409"/>
      <c r="AR296" s="409"/>
      <c r="AS296" s="409"/>
      <c r="AT296" s="409"/>
      <c r="AU296" s="409"/>
      <c r="AV296" s="409"/>
      <c r="AW296" s="409"/>
      <c r="AX296" s="409"/>
      <c r="AY296" s="409"/>
      <c r="AZ296" s="5"/>
      <c r="BA296" s="409"/>
      <c r="BB296" s="5"/>
      <c r="BC296" s="5"/>
    </row>
    <row r="297" spans="1:57" x14ac:dyDescent="0.2">
      <c r="A297" s="409"/>
      <c r="B297" s="409"/>
      <c r="C297" s="409"/>
      <c r="D297" s="409"/>
      <c r="E297" s="409"/>
      <c r="F297" s="409"/>
      <c r="G297" s="409"/>
      <c r="H297" s="409"/>
      <c r="I297" s="409"/>
      <c r="J297" s="409"/>
      <c r="K297" s="409"/>
      <c r="L297" s="409"/>
      <c r="M297" s="409"/>
      <c r="N297" s="409"/>
      <c r="O297" s="409"/>
      <c r="P297" s="409"/>
      <c r="Q297" s="409"/>
      <c r="R297" s="409"/>
      <c r="S297" s="409"/>
      <c r="T297" s="409"/>
      <c r="U297" s="409"/>
      <c r="V297" s="409"/>
      <c r="W297" s="409"/>
      <c r="X297" s="409"/>
      <c r="Y297" s="409"/>
      <c r="Z297" s="409"/>
      <c r="AA297" s="409"/>
      <c r="AB297" s="409"/>
      <c r="AC297" s="409"/>
      <c r="AD297" s="409"/>
      <c r="AE297" s="409"/>
      <c r="AF297" s="409"/>
      <c r="AG297" s="409"/>
      <c r="AH297" s="409"/>
      <c r="AI297" s="409"/>
      <c r="AJ297" s="409"/>
      <c r="AK297" s="409"/>
      <c r="AL297" s="409"/>
      <c r="AM297" s="409"/>
      <c r="AN297" s="409"/>
      <c r="AO297" s="409"/>
      <c r="AP297" s="409"/>
      <c r="AQ297" s="409"/>
      <c r="AR297" s="409"/>
      <c r="AS297" s="409"/>
      <c r="AT297" s="409"/>
      <c r="AU297" s="409"/>
      <c r="AV297" s="409"/>
      <c r="AW297" s="409"/>
      <c r="AX297" s="409"/>
      <c r="AY297" s="409"/>
      <c r="AZ297" s="5"/>
      <c r="BA297" s="409"/>
      <c r="BB297" s="5"/>
      <c r="BC297" s="5"/>
    </row>
    <row r="298" spans="1:57" x14ac:dyDescent="0.2">
      <c r="A298" s="409"/>
      <c r="B298" s="409"/>
      <c r="C298" s="409"/>
      <c r="D298" s="409"/>
      <c r="E298" s="409"/>
      <c r="F298" s="409"/>
      <c r="G298" s="409"/>
      <c r="H298" s="409"/>
      <c r="I298" s="409"/>
      <c r="J298" s="409"/>
      <c r="K298" s="409"/>
      <c r="L298" s="409"/>
      <c r="M298" s="409"/>
      <c r="N298" s="409"/>
      <c r="O298" s="409"/>
      <c r="P298" s="409"/>
      <c r="Q298" s="409"/>
      <c r="R298" s="409"/>
      <c r="S298" s="409"/>
      <c r="T298" s="409"/>
      <c r="U298" s="409"/>
      <c r="V298" s="409"/>
      <c r="W298" s="409"/>
      <c r="X298" s="409"/>
      <c r="Y298" s="409"/>
      <c r="Z298" s="409"/>
      <c r="AA298" s="409"/>
      <c r="AB298" s="409"/>
      <c r="AC298" s="409"/>
      <c r="AD298" s="409"/>
      <c r="AE298" s="409"/>
      <c r="AF298" s="409"/>
      <c r="AG298" s="409"/>
      <c r="AH298" s="409"/>
      <c r="AI298" s="409"/>
      <c r="AJ298" s="409"/>
      <c r="AK298" s="409"/>
      <c r="AL298" s="409"/>
      <c r="AM298" s="409"/>
      <c r="AN298" s="409"/>
      <c r="AO298" s="409"/>
      <c r="AP298" s="409"/>
      <c r="AQ298" s="409"/>
      <c r="AR298" s="409"/>
      <c r="AS298" s="409"/>
      <c r="AT298" s="409"/>
      <c r="AU298" s="409"/>
      <c r="AV298" s="409"/>
      <c r="AW298" s="409"/>
      <c r="AX298" s="409"/>
      <c r="AY298" s="409"/>
      <c r="AZ298" s="5"/>
      <c r="BA298" s="409"/>
      <c r="BB298" s="5"/>
      <c r="BC298" s="5"/>
    </row>
    <row r="299" spans="1:57" x14ac:dyDescent="0.2">
      <c r="A299" s="409"/>
      <c r="B299" s="409"/>
      <c r="C299" s="409"/>
      <c r="D299" s="409"/>
      <c r="E299" s="409"/>
      <c r="F299" s="409"/>
      <c r="G299" s="409"/>
      <c r="H299" s="409"/>
      <c r="I299" s="409"/>
      <c r="J299" s="409"/>
      <c r="K299" s="409"/>
      <c r="L299" s="409"/>
      <c r="M299" s="409"/>
      <c r="N299" s="409"/>
      <c r="O299" s="409"/>
      <c r="P299" s="409"/>
      <c r="Q299" s="409"/>
      <c r="R299" s="409"/>
      <c r="S299" s="409"/>
      <c r="T299" s="409"/>
      <c r="U299" s="409"/>
      <c r="V299" s="409"/>
      <c r="W299" s="409"/>
      <c r="X299" s="409"/>
      <c r="Y299" s="409"/>
      <c r="Z299" s="409"/>
      <c r="AA299" s="409"/>
      <c r="AB299" s="409"/>
      <c r="AC299" s="409"/>
      <c r="AD299" s="409"/>
      <c r="AE299" s="409"/>
      <c r="AF299" s="409"/>
      <c r="AG299" s="409"/>
      <c r="AH299" s="409"/>
      <c r="AI299" s="409"/>
      <c r="AJ299" s="409"/>
      <c r="AK299" s="409"/>
      <c r="AL299" s="409"/>
      <c r="AM299" s="409"/>
      <c r="AN299" s="409"/>
      <c r="AO299" s="409"/>
      <c r="AP299" s="409"/>
      <c r="AQ299" s="409"/>
      <c r="AR299" s="409"/>
      <c r="AS299" s="409"/>
      <c r="AT299" s="409"/>
      <c r="AU299" s="409"/>
      <c r="AV299" s="409"/>
      <c r="AW299" s="409"/>
      <c r="AX299" s="409"/>
      <c r="AY299" s="409"/>
      <c r="AZ299" s="5"/>
      <c r="BA299" s="409"/>
      <c r="BB299" s="5"/>
      <c r="BC299" s="5"/>
    </row>
    <row r="300" spans="1:57" x14ac:dyDescent="0.2">
      <c r="A300" s="409"/>
      <c r="B300" s="409"/>
      <c r="C300" s="409"/>
      <c r="D300" s="409"/>
      <c r="E300" s="409"/>
      <c r="F300" s="409"/>
      <c r="G300" s="409"/>
      <c r="H300" s="409"/>
      <c r="I300" s="409"/>
      <c r="J300" s="409"/>
      <c r="K300" s="409"/>
      <c r="L300" s="409"/>
      <c r="M300" s="409"/>
      <c r="N300" s="409"/>
      <c r="O300" s="409"/>
      <c r="P300" s="409"/>
      <c r="Q300" s="409"/>
      <c r="R300" s="409"/>
      <c r="S300" s="409"/>
      <c r="T300" s="409"/>
      <c r="U300" s="409"/>
      <c r="V300" s="409"/>
      <c r="W300" s="409"/>
      <c r="X300" s="409"/>
      <c r="Y300" s="409"/>
      <c r="Z300" s="409"/>
      <c r="AA300" s="409"/>
      <c r="AB300" s="409"/>
      <c r="AC300" s="409"/>
      <c r="AD300" s="409"/>
      <c r="AE300" s="409"/>
      <c r="AF300" s="409"/>
      <c r="AG300" s="409"/>
      <c r="AH300" s="409"/>
      <c r="AI300" s="409"/>
      <c r="AJ300" s="409"/>
      <c r="AK300" s="409"/>
      <c r="AL300" s="409"/>
      <c r="AM300" s="409"/>
      <c r="AN300" s="409"/>
      <c r="AO300" s="409"/>
      <c r="AP300" s="409"/>
      <c r="AQ300" s="409"/>
      <c r="AR300" s="409"/>
      <c r="AS300" s="409"/>
      <c r="AT300" s="409"/>
      <c r="AU300" s="409"/>
      <c r="AV300" s="409"/>
      <c r="AW300" s="409"/>
      <c r="AX300" s="409"/>
      <c r="AY300" s="409"/>
      <c r="AZ300" s="5"/>
      <c r="BA300" s="409"/>
      <c r="BB300" s="5"/>
      <c r="BC300" s="5"/>
    </row>
    <row r="301" spans="1:57" x14ac:dyDescent="0.2">
      <c r="A301" s="409"/>
      <c r="B301" s="409"/>
      <c r="C301" s="409"/>
      <c r="D301" s="409"/>
      <c r="E301" s="409"/>
      <c r="F301" s="409"/>
      <c r="G301" s="409"/>
      <c r="H301" s="409"/>
      <c r="I301" s="409"/>
      <c r="J301" s="409"/>
      <c r="K301" s="409"/>
      <c r="L301" s="409"/>
      <c r="M301" s="409"/>
      <c r="N301" s="409"/>
      <c r="O301" s="409"/>
      <c r="P301" s="409"/>
      <c r="Q301" s="409"/>
      <c r="R301" s="409"/>
      <c r="S301" s="409"/>
      <c r="T301" s="409"/>
      <c r="U301" s="409"/>
      <c r="V301" s="409"/>
      <c r="W301" s="409"/>
      <c r="X301" s="409"/>
      <c r="Y301" s="409"/>
      <c r="Z301" s="409"/>
      <c r="AA301" s="409"/>
      <c r="AB301" s="409"/>
      <c r="AC301" s="409"/>
      <c r="AD301" s="409"/>
      <c r="AE301" s="409"/>
      <c r="AF301" s="409"/>
      <c r="AG301" s="409"/>
      <c r="AH301" s="409"/>
      <c r="AI301" s="409"/>
      <c r="AJ301" s="409"/>
      <c r="AK301" s="409"/>
      <c r="AL301" s="409"/>
      <c r="AM301" s="409"/>
      <c r="AN301" s="409"/>
      <c r="AO301" s="409"/>
      <c r="AP301" s="409"/>
      <c r="AQ301" s="409"/>
      <c r="AR301" s="409"/>
      <c r="AS301" s="409"/>
      <c r="AT301" s="409"/>
      <c r="AU301" s="409"/>
      <c r="AV301" s="409"/>
      <c r="AW301" s="409"/>
      <c r="AX301" s="409"/>
      <c r="AY301" s="409"/>
      <c r="AZ301" s="5"/>
      <c r="BA301" s="409"/>
      <c r="BB301" s="5"/>
      <c r="BC301" s="5"/>
    </row>
    <row r="302" spans="1:57" x14ac:dyDescent="0.2">
      <c r="A302" s="409"/>
      <c r="B302" s="409"/>
      <c r="C302" s="409"/>
      <c r="D302" s="409"/>
      <c r="E302" s="409"/>
      <c r="F302" s="409"/>
      <c r="G302" s="409"/>
      <c r="H302" s="409"/>
      <c r="I302" s="409"/>
      <c r="J302" s="409"/>
      <c r="K302" s="409"/>
      <c r="L302" s="409"/>
      <c r="M302" s="409"/>
      <c r="N302" s="409"/>
      <c r="O302" s="409"/>
      <c r="P302" s="409"/>
      <c r="Q302" s="409"/>
      <c r="R302" s="409"/>
      <c r="S302" s="409"/>
      <c r="T302" s="409"/>
      <c r="U302" s="409"/>
      <c r="V302" s="409"/>
      <c r="W302" s="409"/>
      <c r="X302" s="409"/>
      <c r="Y302" s="409"/>
      <c r="Z302" s="409"/>
      <c r="AA302" s="409"/>
      <c r="AB302" s="409"/>
      <c r="AC302" s="409"/>
      <c r="AD302" s="409"/>
      <c r="AE302" s="409"/>
      <c r="AF302" s="409"/>
      <c r="AG302" s="409"/>
      <c r="AH302" s="409"/>
      <c r="AI302" s="409"/>
      <c r="AJ302" s="409"/>
      <c r="AK302" s="409"/>
      <c r="AL302" s="409"/>
      <c r="AM302" s="409"/>
      <c r="AN302" s="409"/>
      <c r="AO302" s="409"/>
      <c r="AP302" s="409"/>
      <c r="AQ302" s="409"/>
      <c r="AR302" s="409"/>
      <c r="AS302" s="409"/>
      <c r="AT302" s="409"/>
      <c r="AU302" s="409"/>
      <c r="AV302" s="409"/>
      <c r="AW302" s="409"/>
      <c r="AX302" s="409"/>
      <c r="AY302" s="409"/>
      <c r="AZ302" s="5"/>
      <c r="BA302" s="409"/>
      <c r="BB302" s="5"/>
      <c r="BC302" s="5"/>
    </row>
    <row r="303" spans="1:57" x14ac:dyDescent="0.2">
      <c r="A303" s="409"/>
      <c r="B303" s="409"/>
      <c r="C303" s="409"/>
      <c r="D303" s="409"/>
      <c r="E303" s="409"/>
      <c r="F303" s="409"/>
      <c r="G303" s="409"/>
      <c r="H303" s="409"/>
      <c r="I303" s="409"/>
      <c r="J303" s="409"/>
      <c r="K303" s="409"/>
      <c r="L303" s="409"/>
      <c r="M303" s="409"/>
      <c r="N303" s="409"/>
      <c r="O303" s="409"/>
      <c r="P303" s="409"/>
      <c r="Q303" s="409"/>
      <c r="R303" s="409"/>
      <c r="S303" s="409"/>
      <c r="T303" s="409"/>
      <c r="U303" s="409"/>
      <c r="V303" s="409"/>
      <c r="W303" s="409"/>
      <c r="X303" s="409"/>
      <c r="Y303" s="409"/>
      <c r="Z303" s="409"/>
      <c r="AA303" s="409"/>
      <c r="AB303" s="409"/>
      <c r="AC303" s="409"/>
      <c r="AD303" s="409"/>
      <c r="AE303" s="409"/>
      <c r="AF303" s="409"/>
      <c r="AG303" s="409"/>
      <c r="AH303" s="409"/>
      <c r="AI303" s="409"/>
      <c r="AJ303" s="409"/>
      <c r="AK303" s="409"/>
      <c r="AL303" s="409"/>
      <c r="AM303" s="409"/>
      <c r="AN303" s="409"/>
      <c r="AO303" s="409"/>
      <c r="AP303" s="409"/>
      <c r="AQ303" s="409"/>
      <c r="AR303" s="409"/>
      <c r="AS303" s="409"/>
      <c r="AT303" s="409"/>
      <c r="AU303" s="409"/>
      <c r="AV303" s="409"/>
      <c r="AW303" s="409"/>
      <c r="AX303" s="409"/>
      <c r="AY303" s="409"/>
      <c r="AZ303" s="5"/>
      <c r="BA303" s="409"/>
      <c r="BB303" s="5"/>
      <c r="BC303" s="5"/>
    </row>
    <row r="304" spans="1:57" x14ac:dyDescent="0.2">
      <c r="A304" s="409"/>
      <c r="B304" s="409"/>
      <c r="C304" s="409"/>
      <c r="D304" s="409"/>
      <c r="E304" s="409"/>
      <c r="F304" s="409"/>
      <c r="G304" s="409"/>
      <c r="H304" s="409"/>
      <c r="I304" s="409"/>
      <c r="J304" s="409"/>
      <c r="K304" s="409"/>
      <c r="L304" s="409"/>
      <c r="M304" s="409"/>
      <c r="N304" s="409"/>
      <c r="O304" s="409"/>
      <c r="P304" s="409"/>
      <c r="Q304" s="409"/>
      <c r="R304" s="409"/>
      <c r="S304" s="409"/>
      <c r="T304" s="409"/>
      <c r="U304" s="409"/>
      <c r="V304" s="409"/>
      <c r="W304" s="409"/>
      <c r="X304" s="409"/>
      <c r="Y304" s="409"/>
      <c r="Z304" s="409"/>
      <c r="AA304" s="409"/>
      <c r="AB304" s="409"/>
      <c r="AC304" s="409"/>
      <c r="AD304" s="409"/>
      <c r="AE304" s="409"/>
      <c r="AF304" s="409"/>
      <c r="AG304" s="409"/>
      <c r="AH304" s="409"/>
      <c r="AI304" s="409"/>
      <c r="AJ304" s="409"/>
      <c r="AK304" s="409"/>
      <c r="AL304" s="409"/>
      <c r="AM304" s="409"/>
      <c r="AN304" s="409"/>
      <c r="AO304" s="409"/>
      <c r="AP304" s="409"/>
      <c r="AQ304" s="409"/>
      <c r="AR304" s="409"/>
      <c r="AS304" s="409"/>
      <c r="AT304" s="409"/>
      <c r="AU304" s="409"/>
      <c r="AV304" s="409"/>
      <c r="AW304" s="409"/>
      <c r="AX304" s="409"/>
      <c r="AY304" s="409"/>
      <c r="AZ304" s="5"/>
      <c r="BA304" s="409"/>
      <c r="BB304" s="5"/>
      <c r="BC304" s="5"/>
    </row>
    <row r="305" spans="1:55" x14ac:dyDescent="0.2">
      <c r="A305" s="409"/>
      <c r="B305" s="409"/>
      <c r="C305" s="409"/>
      <c r="D305" s="409"/>
      <c r="E305" s="409"/>
      <c r="F305" s="409"/>
      <c r="G305" s="409"/>
      <c r="H305" s="409"/>
      <c r="I305" s="409"/>
      <c r="J305" s="409"/>
      <c r="K305" s="409"/>
      <c r="L305" s="409"/>
      <c r="M305" s="409"/>
      <c r="N305" s="409"/>
      <c r="O305" s="409"/>
      <c r="P305" s="409"/>
      <c r="Q305" s="409"/>
      <c r="R305" s="409"/>
      <c r="S305" s="409"/>
      <c r="T305" s="409"/>
      <c r="U305" s="409"/>
      <c r="V305" s="409"/>
      <c r="W305" s="409"/>
      <c r="X305" s="409"/>
      <c r="Y305" s="409"/>
      <c r="Z305" s="409"/>
      <c r="AA305" s="409"/>
      <c r="AB305" s="409"/>
      <c r="AC305" s="409"/>
      <c r="AD305" s="409"/>
      <c r="AE305" s="409"/>
      <c r="AF305" s="409"/>
      <c r="AG305" s="409"/>
      <c r="AH305" s="409"/>
      <c r="AI305" s="409"/>
      <c r="AJ305" s="409"/>
      <c r="AK305" s="409"/>
      <c r="AL305" s="409"/>
      <c r="AM305" s="409"/>
      <c r="AN305" s="409"/>
      <c r="AO305" s="409"/>
      <c r="AP305" s="409"/>
      <c r="AQ305" s="409"/>
      <c r="AR305" s="409"/>
      <c r="AS305" s="409"/>
      <c r="AT305" s="409"/>
      <c r="AU305" s="409"/>
      <c r="AV305" s="409"/>
      <c r="AW305" s="409"/>
      <c r="AX305" s="409"/>
      <c r="AY305" s="409"/>
      <c r="AZ305" s="5"/>
      <c r="BA305" s="409"/>
      <c r="BB305" s="5"/>
      <c r="BC305" s="5"/>
    </row>
    <row r="306" spans="1:55" x14ac:dyDescent="0.2">
      <c r="A306" s="409"/>
      <c r="B306" s="409"/>
      <c r="C306" s="409"/>
      <c r="D306" s="409"/>
      <c r="E306" s="409"/>
      <c r="F306" s="409"/>
      <c r="G306" s="409"/>
      <c r="H306" s="409"/>
      <c r="I306" s="409"/>
      <c r="J306" s="409"/>
      <c r="K306" s="409"/>
      <c r="L306" s="409"/>
      <c r="M306" s="409"/>
      <c r="N306" s="409"/>
      <c r="O306" s="409"/>
      <c r="P306" s="409"/>
      <c r="Q306" s="409"/>
      <c r="R306" s="409"/>
      <c r="S306" s="409"/>
      <c r="T306" s="409"/>
      <c r="U306" s="409"/>
      <c r="V306" s="409"/>
      <c r="W306" s="409"/>
      <c r="X306" s="409"/>
      <c r="Y306" s="409"/>
      <c r="Z306" s="409"/>
      <c r="AA306" s="409"/>
      <c r="AB306" s="409"/>
      <c r="AC306" s="409"/>
      <c r="AD306" s="409"/>
      <c r="AE306" s="409"/>
      <c r="AF306" s="409"/>
      <c r="AG306" s="409"/>
      <c r="AH306" s="409"/>
      <c r="AI306" s="409"/>
      <c r="AJ306" s="409"/>
      <c r="AK306" s="409"/>
      <c r="AL306" s="409"/>
      <c r="AM306" s="409"/>
      <c r="AN306" s="409"/>
      <c r="AO306" s="409"/>
      <c r="AP306" s="409"/>
      <c r="AQ306" s="409"/>
      <c r="AR306" s="409"/>
      <c r="AS306" s="409"/>
      <c r="AT306" s="409"/>
      <c r="AU306" s="409"/>
      <c r="AV306" s="409"/>
      <c r="AW306" s="409"/>
      <c r="AX306" s="409"/>
      <c r="AY306" s="409"/>
      <c r="AZ306" s="5"/>
      <c r="BA306" s="409"/>
      <c r="BB306" s="5"/>
      <c r="BC306" s="5"/>
    </row>
    <row r="307" spans="1:55" x14ac:dyDescent="0.2">
      <c r="A307" s="409"/>
      <c r="B307" s="409"/>
      <c r="C307" s="409"/>
      <c r="D307" s="409"/>
      <c r="E307" s="409"/>
      <c r="F307" s="409"/>
      <c r="G307" s="409"/>
      <c r="H307" s="409"/>
      <c r="I307" s="409"/>
      <c r="J307" s="409"/>
      <c r="K307" s="409"/>
      <c r="L307" s="409"/>
      <c r="M307" s="409"/>
      <c r="N307" s="409"/>
      <c r="O307" s="409"/>
      <c r="P307" s="409"/>
      <c r="Q307" s="409"/>
      <c r="R307" s="409"/>
      <c r="S307" s="409"/>
      <c r="T307" s="409"/>
      <c r="U307" s="409"/>
      <c r="V307" s="409"/>
      <c r="W307" s="409"/>
      <c r="X307" s="409"/>
      <c r="Y307" s="409"/>
      <c r="Z307" s="409"/>
      <c r="AA307" s="409"/>
      <c r="AB307" s="409"/>
      <c r="AC307" s="409"/>
      <c r="AD307" s="409"/>
      <c r="AE307" s="409"/>
      <c r="AF307" s="409"/>
      <c r="AG307" s="409"/>
      <c r="AH307" s="409"/>
      <c r="AI307" s="409"/>
      <c r="AJ307" s="409"/>
      <c r="AK307" s="409"/>
      <c r="AL307" s="409"/>
      <c r="AM307" s="409"/>
      <c r="AN307" s="409"/>
      <c r="AO307" s="409"/>
      <c r="AP307" s="409"/>
      <c r="AQ307" s="409"/>
      <c r="AR307" s="409"/>
      <c r="AS307" s="409"/>
      <c r="AT307" s="409"/>
      <c r="AU307" s="409"/>
      <c r="AV307" s="409"/>
      <c r="AW307" s="409"/>
      <c r="AX307" s="409"/>
      <c r="AY307" s="409"/>
      <c r="AZ307" s="5"/>
      <c r="BA307" s="409"/>
      <c r="BB307" s="5"/>
      <c r="BC307" s="5"/>
    </row>
    <row r="308" spans="1:55" x14ac:dyDescent="0.2">
      <c r="A308" s="409"/>
      <c r="B308" s="409"/>
      <c r="C308" s="409"/>
      <c r="D308" s="409"/>
      <c r="E308" s="409"/>
      <c r="F308" s="409"/>
      <c r="G308" s="409"/>
      <c r="H308" s="409"/>
      <c r="I308" s="409"/>
      <c r="J308" s="409"/>
      <c r="K308" s="409"/>
      <c r="L308" s="409"/>
      <c r="M308" s="409"/>
      <c r="N308" s="409"/>
      <c r="O308" s="409"/>
      <c r="P308" s="409"/>
      <c r="Q308" s="409"/>
      <c r="R308" s="409"/>
      <c r="S308" s="409"/>
      <c r="T308" s="409"/>
      <c r="U308" s="409"/>
      <c r="V308" s="409"/>
      <c r="W308" s="409"/>
      <c r="X308" s="409"/>
      <c r="Y308" s="409"/>
      <c r="Z308" s="409"/>
      <c r="AA308" s="409"/>
      <c r="AB308" s="409"/>
      <c r="AC308" s="409"/>
      <c r="AD308" s="409"/>
      <c r="AE308" s="409"/>
      <c r="AF308" s="409"/>
      <c r="AG308" s="409"/>
      <c r="AH308" s="409"/>
      <c r="AI308" s="409"/>
      <c r="AJ308" s="409"/>
      <c r="AK308" s="409"/>
      <c r="AL308" s="409"/>
      <c r="AM308" s="409"/>
      <c r="AN308" s="409"/>
      <c r="AO308" s="409"/>
      <c r="AP308" s="409"/>
      <c r="AQ308" s="409"/>
      <c r="AR308" s="409"/>
      <c r="AS308" s="409"/>
      <c r="AT308" s="409"/>
      <c r="AU308" s="409"/>
      <c r="AV308" s="409"/>
      <c r="AW308" s="409"/>
      <c r="AX308" s="409"/>
      <c r="AY308" s="409"/>
      <c r="AZ308" s="5"/>
      <c r="BA308" s="409"/>
      <c r="BB308" s="5"/>
      <c r="BC308" s="5"/>
    </row>
    <row r="309" spans="1:55" x14ac:dyDescent="0.2">
      <c r="A309" s="409"/>
      <c r="B309" s="409"/>
      <c r="C309" s="409"/>
      <c r="D309" s="409"/>
      <c r="E309" s="409"/>
      <c r="F309" s="409"/>
      <c r="G309" s="409"/>
      <c r="H309" s="409"/>
      <c r="I309" s="409"/>
      <c r="J309" s="409"/>
      <c r="K309" s="409"/>
      <c r="L309" s="409"/>
      <c r="M309" s="409"/>
      <c r="N309" s="409"/>
      <c r="O309" s="409"/>
      <c r="P309" s="409"/>
      <c r="Q309" s="409"/>
      <c r="R309" s="409"/>
      <c r="S309" s="409"/>
      <c r="T309" s="409"/>
      <c r="U309" s="409"/>
      <c r="V309" s="409"/>
      <c r="W309" s="409"/>
      <c r="X309" s="409"/>
      <c r="Y309" s="409"/>
      <c r="Z309" s="409"/>
      <c r="AA309" s="409"/>
      <c r="AB309" s="409"/>
      <c r="AC309" s="409"/>
      <c r="AD309" s="409"/>
      <c r="AE309" s="409"/>
      <c r="AF309" s="409"/>
      <c r="AG309" s="409"/>
      <c r="AH309" s="409"/>
      <c r="AI309" s="409"/>
      <c r="AJ309" s="409"/>
      <c r="AK309" s="409"/>
      <c r="AL309" s="409"/>
      <c r="AM309" s="409"/>
      <c r="AN309" s="409"/>
      <c r="AO309" s="409"/>
      <c r="AP309" s="409"/>
      <c r="AQ309" s="409"/>
      <c r="AR309" s="409"/>
      <c r="AS309" s="409"/>
      <c r="AT309" s="409"/>
      <c r="AU309" s="409"/>
      <c r="AV309" s="409"/>
      <c r="AW309" s="409"/>
      <c r="AX309" s="409"/>
      <c r="AY309" s="409"/>
      <c r="AZ309" s="5"/>
      <c r="BA309" s="409"/>
      <c r="BB309" s="5"/>
      <c r="BC309" s="5"/>
    </row>
    <row r="310" spans="1:55" x14ac:dyDescent="0.2">
      <c r="A310" s="409"/>
      <c r="B310" s="409"/>
      <c r="C310" s="409"/>
      <c r="D310" s="409"/>
      <c r="E310" s="409"/>
      <c r="F310" s="409"/>
      <c r="G310" s="409"/>
      <c r="H310" s="409"/>
      <c r="I310" s="409"/>
      <c r="J310" s="409"/>
      <c r="K310" s="409"/>
      <c r="L310" s="409"/>
      <c r="M310" s="409"/>
      <c r="N310" s="409"/>
      <c r="O310" s="409"/>
      <c r="P310" s="409"/>
      <c r="Q310" s="409"/>
      <c r="R310" s="409"/>
      <c r="S310" s="409"/>
      <c r="T310" s="409"/>
      <c r="U310" s="409"/>
      <c r="V310" s="409"/>
      <c r="W310" s="409"/>
      <c r="X310" s="409"/>
      <c r="Y310" s="409"/>
      <c r="Z310" s="409"/>
      <c r="AA310" s="409"/>
      <c r="AB310" s="409"/>
      <c r="AC310" s="409"/>
      <c r="AD310" s="409"/>
      <c r="AE310" s="409"/>
      <c r="AF310" s="409"/>
      <c r="AG310" s="409"/>
      <c r="AH310" s="409"/>
      <c r="AI310" s="409"/>
      <c r="AJ310" s="409"/>
      <c r="AK310" s="409"/>
      <c r="AL310" s="409"/>
      <c r="AM310" s="409"/>
      <c r="AN310" s="409"/>
      <c r="AO310" s="409"/>
      <c r="AP310" s="409"/>
      <c r="AQ310" s="409"/>
      <c r="AR310" s="409"/>
      <c r="AS310" s="409"/>
      <c r="AT310" s="409"/>
      <c r="AU310" s="409"/>
      <c r="AV310" s="409"/>
      <c r="AW310" s="409"/>
      <c r="AX310" s="409"/>
      <c r="AY310" s="409"/>
      <c r="AZ310" s="5"/>
      <c r="BA310" s="409"/>
      <c r="BB310" s="5"/>
      <c r="BC310" s="5"/>
    </row>
    <row r="311" spans="1:55" x14ac:dyDescent="0.2">
      <c r="A311" s="409"/>
      <c r="B311" s="409"/>
      <c r="C311" s="409"/>
      <c r="D311" s="409"/>
      <c r="E311" s="409"/>
      <c r="F311" s="409"/>
      <c r="G311" s="409"/>
      <c r="H311" s="409"/>
      <c r="I311" s="409"/>
      <c r="J311" s="409"/>
      <c r="K311" s="409"/>
      <c r="L311" s="409"/>
      <c r="M311" s="409"/>
      <c r="N311" s="409"/>
      <c r="O311" s="409"/>
      <c r="P311" s="409"/>
      <c r="Q311" s="409"/>
      <c r="R311" s="409"/>
      <c r="S311" s="409"/>
      <c r="T311" s="409"/>
      <c r="U311" s="409"/>
      <c r="V311" s="409"/>
      <c r="W311" s="409"/>
      <c r="X311" s="409"/>
      <c r="Y311" s="409"/>
      <c r="Z311" s="409"/>
      <c r="AA311" s="409"/>
      <c r="AB311" s="409"/>
      <c r="AC311" s="409"/>
      <c r="AD311" s="409"/>
      <c r="AE311" s="409"/>
      <c r="AF311" s="409"/>
      <c r="AG311" s="409"/>
      <c r="AH311" s="409"/>
      <c r="AI311" s="409"/>
      <c r="AJ311" s="409"/>
      <c r="AK311" s="409"/>
      <c r="AL311" s="409"/>
      <c r="AM311" s="409"/>
      <c r="AN311" s="409"/>
      <c r="AO311" s="409"/>
      <c r="AP311" s="409"/>
      <c r="AQ311" s="409"/>
      <c r="AR311" s="409"/>
      <c r="AS311" s="409"/>
      <c r="AT311" s="409"/>
      <c r="AU311" s="409"/>
      <c r="AV311" s="409"/>
      <c r="AW311" s="409"/>
      <c r="AX311" s="409"/>
      <c r="AY311" s="409"/>
      <c r="AZ311" s="5"/>
      <c r="BA311" s="409"/>
      <c r="BB311" s="5"/>
      <c r="BC311" s="5"/>
    </row>
    <row r="312" spans="1:55" x14ac:dyDescent="0.2">
      <c r="A312" s="409"/>
      <c r="B312" s="409"/>
      <c r="C312" s="409"/>
      <c r="D312" s="409"/>
      <c r="E312" s="409"/>
      <c r="F312" s="409"/>
      <c r="G312" s="409"/>
      <c r="H312" s="409"/>
      <c r="I312" s="409"/>
      <c r="J312" s="409"/>
      <c r="K312" s="409"/>
      <c r="L312" s="409"/>
      <c r="M312" s="409"/>
      <c r="N312" s="409"/>
      <c r="O312" s="409"/>
      <c r="P312" s="409"/>
      <c r="Q312" s="409"/>
      <c r="R312" s="409"/>
      <c r="S312" s="409"/>
      <c r="T312" s="409"/>
      <c r="U312" s="409"/>
      <c r="V312" s="409"/>
      <c r="W312" s="409"/>
      <c r="X312" s="409"/>
      <c r="Y312" s="409"/>
      <c r="Z312" s="409"/>
      <c r="AA312" s="409"/>
      <c r="AB312" s="409"/>
      <c r="AC312" s="409"/>
      <c r="AD312" s="409"/>
      <c r="AE312" s="409"/>
      <c r="AF312" s="409"/>
      <c r="AG312" s="409"/>
      <c r="AH312" s="409"/>
      <c r="AI312" s="409"/>
      <c r="AJ312" s="409"/>
      <c r="AK312" s="409"/>
      <c r="AL312" s="409"/>
      <c r="AM312" s="409"/>
      <c r="AN312" s="409"/>
      <c r="AO312" s="409"/>
      <c r="AP312" s="409"/>
      <c r="AQ312" s="409"/>
      <c r="AR312" s="409"/>
      <c r="AS312" s="409"/>
      <c r="AT312" s="409"/>
      <c r="AU312" s="409"/>
      <c r="AV312" s="409"/>
      <c r="AW312" s="409"/>
      <c r="AX312" s="409"/>
      <c r="AY312" s="409"/>
      <c r="AZ312" s="5"/>
      <c r="BA312" s="409"/>
      <c r="BB312" s="5"/>
      <c r="BC312" s="5"/>
    </row>
    <row r="313" spans="1:55" x14ac:dyDescent="0.2">
      <c r="A313" s="409"/>
      <c r="B313" s="409"/>
      <c r="C313" s="409"/>
      <c r="D313" s="409"/>
      <c r="E313" s="409"/>
      <c r="F313" s="409"/>
      <c r="G313" s="409"/>
      <c r="H313" s="409"/>
      <c r="I313" s="409"/>
      <c r="J313" s="409"/>
      <c r="K313" s="409"/>
      <c r="L313" s="409"/>
      <c r="M313" s="409"/>
      <c r="N313" s="409"/>
      <c r="O313" s="409"/>
      <c r="P313" s="409"/>
      <c r="Q313" s="409"/>
      <c r="R313" s="409"/>
      <c r="S313" s="409"/>
      <c r="T313" s="409"/>
      <c r="U313" s="409"/>
      <c r="V313" s="409"/>
      <c r="W313" s="409"/>
      <c r="X313" s="409"/>
      <c r="Y313" s="409"/>
      <c r="Z313" s="409"/>
      <c r="AA313" s="409"/>
      <c r="AB313" s="409"/>
      <c r="AC313" s="409"/>
      <c r="AD313" s="409"/>
      <c r="AE313" s="409"/>
      <c r="AF313" s="409"/>
      <c r="AG313" s="409"/>
      <c r="AH313" s="409"/>
      <c r="AI313" s="409"/>
      <c r="AJ313" s="409"/>
      <c r="AK313" s="409"/>
      <c r="AL313" s="409"/>
      <c r="AM313" s="409"/>
      <c r="AN313" s="409"/>
      <c r="AO313" s="409"/>
      <c r="AP313" s="409"/>
      <c r="AQ313" s="409"/>
      <c r="AR313" s="409"/>
      <c r="AS313" s="409"/>
      <c r="AT313" s="409"/>
      <c r="AU313" s="409"/>
      <c r="AV313" s="409"/>
      <c r="AW313" s="409"/>
      <c r="AX313" s="409"/>
      <c r="AY313" s="409"/>
      <c r="AZ313" s="5"/>
      <c r="BA313" s="409"/>
      <c r="BB313" s="5"/>
      <c r="BC313" s="5"/>
    </row>
    <row r="314" spans="1:55" x14ac:dyDescent="0.2">
      <c r="A314" s="409"/>
      <c r="B314" s="409"/>
      <c r="C314" s="409"/>
      <c r="D314" s="409"/>
      <c r="E314" s="409"/>
      <c r="F314" s="409"/>
      <c r="G314" s="409"/>
      <c r="H314" s="409"/>
      <c r="I314" s="409"/>
      <c r="J314" s="409"/>
      <c r="K314" s="409"/>
      <c r="L314" s="409"/>
      <c r="M314" s="409"/>
      <c r="N314" s="409"/>
      <c r="O314" s="409"/>
      <c r="P314" s="409"/>
      <c r="Q314" s="409"/>
      <c r="R314" s="409"/>
      <c r="S314" s="409"/>
      <c r="T314" s="409"/>
      <c r="U314" s="409"/>
      <c r="V314" s="409"/>
      <c r="W314" s="409"/>
      <c r="X314" s="409"/>
      <c r="Y314" s="409"/>
      <c r="Z314" s="409"/>
      <c r="AA314" s="409"/>
      <c r="AB314" s="409"/>
      <c r="AC314" s="409"/>
      <c r="AD314" s="409"/>
      <c r="AE314" s="409"/>
      <c r="AF314" s="409"/>
      <c r="AG314" s="409"/>
      <c r="AH314" s="409"/>
      <c r="AI314" s="409"/>
      <c r="AJ314" s="409"/>
      <c r="AK314" s="409"/>
      <c r="AL314" s="409"/>
      <c r="AM314" s="409"/>
      <c r="AN314" s="409"/>
      <c r="AO314" s="409"/>
      <c r="AP314" s="409"/>
      <c r="AQ314" s="409"/>
      <c r="AR314" s="409"/>
      <c r="AS314" s="409"/>
      <c r="AT314" s="409"/>
      <c r="AU314" s="409"/>
      <c r="AV314" s="409"/>
      <c r="AW314" s="409"/>
      <c r="AX314" s="409"/>
      <c r="AY314" s="409"/>
      <c r="AZ314" s="5"/>
      <c r="BA314" s="409"/>
      <c r="BB314" s="5"/>
      <c r="BC314" s="5"/>
    </row>
    <row r="315" spans="1:55" x14ac:dyDescent="0.2">
      <c r="A315" s="409"/>
      <c r="B315" s="409"/>
      <c r="C315" s="409"/>
      <c r="D315" s="409"/>
      <c r="E315" s="409"/>
      <c r="F315" s="409"/>
      <c r="G315" s="409"/>
      <c r="H315" s="409"/>
      <c r="I315" s="409"/>
      <c r="J315" s="409"/>
      <c r="K315" s="409"/>
      <c r="L315" s="409"/>
      <c r="M315" s="409"/>
      <c r="N315" s="409"/>
      <c r="O315" s="409"/>
      <c r="P315" s="409"/>
      <c r="Q315" s="409"/>
      <c r="R315" s="409"/>
      <c r="S315" s="409"/>
      <c r="T315" s="409"/>
      <c r="U315" s="409"/>
      <c r="V315" s="409"/>
      <c r="W315" s="409"/>
      <c r="X315" s="409"/>
      <c r="Y315" s="409"/>
      <c r="Z315" s="409"/>
      <c r="AA315" s="409"/>
      <c r="AB315" s="409"/>
      <c r="AC315" s="409"/>
      <c r="AD315" s="409"/>
      <c r="AE315" s="409"/>
      <c r="AF315" s="409"/>
      <c r="AG315" s="409"/>
      <c r="AH315" s="409"/>
      <c r="AI315" s="409"/>
      <c r="AJ315" s="409"/>
      <c r="AK315" s="409"/>
      <c r="AL315" s="409"/>
      <c r="AM315" s="409"/>
      <c r="AN315" s="409"/>
      <c r="AO315" s="409"/>
      <c r="AP315" s="409"/>
      <c r="AQ315" s="409"/>
      <c r="AR315" s="409"/>
      <c r="AS315" s="409"/>
      <c r="AT315" s="409"/>
      <c r="AU315" s="409"/>
      <c r="AV315" s="409"/>
      <c r="AW315" s="409"/>
      <c r="AX315" s="409"/>
      <c r="AY315" s="409"/>
      <c r="AZ315" s="5"/>
      <c r="BA315" s="409"/>
      <c r="BB315" s="5"/>
      <c r="BC315" s="5"/>
    </row>
    <row r="316" spans="1:55" x14ac:dyDescent="0.2">
      <c r="A316" s="409"/>
      <c r="B316" s="409"/>
      <c r="C316" s="409"/>
      <c r="D316" s="409"/>
      <c r="E316" s="409"/>
      <c r="F316" s="409"/>
      <c r="G316" s="409"/>
      <c r="H316" s="409"/>
      <c r="I316" s="409"/>
      <c r="J316" s="409"/>
      <c r="K316" s="409"/>
      <c r="L316" s="409"/>
      <c r="M316" s="409"/>
      <c r="N316" s="409"/>
      <c r="O316" s="409"/>
      <c r="P316" s="409"/>
      <c r="Q316" s="409"/>
      <c r="R316" s="409"/>
      <c r="S316" s="409"/>
      <c r="T316" s="409"/>
      <c r="U316" s="409"/>
      <c r="V316" s="409"/>
      <c r="W316" s="409"/>
      <c r="X316" s="409"/>
      <c r="Y316" s="409"/>
      <c r="Z316" s="409"/>
      <c r="AA316" s="409"/>
      <c r="AB316" s="409"/>
      <c r="AC316" s="409"/>
      <c r="AD316" s="409"/>
      <c r="AE316" s="409"/>
      <c r="AF316" s="409"/>
      <c r="AG316" s="409"/>
      <c r="AH316" s="409"/>
      <c r="AI316" s="409"/>
      <c r="AJ316" s="409"/>
      <c r="AK316" s="409"/>
      <c r="AL316" s="409"/>
      <c r="AM316" s="409"/>
      <c r="AN316" s="409"/>
      <c r="AO316" s="409"/>
      <c r="AP316" s="409"/>
      <c r="AQ316" s="409"/>
      <c r="AR316" s="409"/>
      <c r="AS316" s="409"/>
      <c r="AT316" s="409"/>
      <c r="AU316" s="409"/>
      <c r="AV316" s="409"/>
      <c r="AW316" s="409"/>
      <c r="AX316" s="409"/>
      <c r="AY316" s="409"/>
      <c r="AZ316" s="5"/>
      <c r="BA316" s="409"/>
      <c r="BB316" s="5"/>
      <c r="BC316" s="5"/>
    </row>
    <row r="317" spans="1:55" x14ac:dyDescent="0.2">
      <c r="A317" s="409"/>
      <c r="B317" s="409"/>
      <c r="C317" s="409"/>
      <c r="D317" s="409"/>
      <c r="E317" s="409"/>
      <c r="F317" s="409"/>
      <c r="G317" s="409"/>
      <c r="H317" s="409"/>
      <c r="I317" s="409"/>
      <c r="J317" s="409"/>
      <c r="K317" s="409"/>
      <c r="L317" s="409"/>
      <c r="M317" s="409"/>
      <c r="N317" s="409"/>
      <c r="O317" s="409"/>
      <c r="P317" s="409"/>
      <c r="Q317" s="409"/>
      <c r="R317" s="409"/>
      <c r="S317" s="409"/>
      <c r="T317" s="409"/>
      <c r="U317" s="409"/>
      <c r="V317" s="409"/>
      <c r="W317" s="409"/>
      <c r="X317" s="409"/>
      <c r="Y317" s="409"/>
      <c r="Z317" s="409"/>
      <c r="AA317" s="409"/>
      <c r="AB317" s="409"/>
      <c r="AC317" s="409"/>
      <c r="AD317" s="409"/>
      <c r="AE317" s="409"/>
      <c r="AF317" s="409"/>
      <c r="AG317" s="409"/>
      <c r="AH317" s="409"/>
      <c r="AI317" s="409"/>
      <c r="AJ317" s="409"/>
      <c r="AK317" s="409"/>
      <c r="AL317" s="409"/>
      <c r="AM317" s="409"/>
      <c r="AN317" s="409"/>
      <c r="AO317" s="409"/>
      <c r="AP317" s="409"/>
      <c r="AQ317" s="409"/>
      <c r="AR317" s="409"/>
      <c r="AS317" s="409"/>
      <c r="AT317" s="409"/>
      <c r="AU317" s="409"/>
      <c r="AV317" s="409"/>
      <c r="AW317" s="409"/>
      <c r="AX317" s="409"/>
      <c r="AY317" s="409"/>
      <c r="AZ317" s="5"/>
      <c r="BA317" s="409"/>
      <c r="BB317" s="5"/>
      <c r="BC317" s="5"/>
    </row>
    <row r="318" spans="1:55" x14ac:dyDescent="0.2">
      <c r="A318" s="409"/>
      <c r="B318" s="409"/>
      <c r="C318" s="409"/>
      <c r="D318" s="409"/>
      <c r="E318" s="409"/>
      <c r="F318" s="409"/>
      <c r="G318" s="409"/>
      <c r="H318" s="409"/>
      <c r="I318" s="409"/>
      <c r="J318" s="409"/>
      <c r="K318" s="409"/>
      <c r="L318" s="409"/>
      <c r="M318" s="409"/>
      <c r="N318" s="409"/>
      <c r="O318" s="409"/>
      <c r="P318" s="409"/>
      <c r="Q318" s="409"/>
      <c r="R318" s="409"/>
      <c r="S318" s="409"/>
      <c r="T318" s="409"/>
      <c r="U318" s="409"/>
      <c r="V318" s="409"/>
      <c r="W318" s="409"/>
      <c r="X318" s="409"/>
      <c r="Y318" s="409"/>
      <c r="Z318" s="409"/>
      <c r="AA318" s="409"/>
      <c r="AB318" s="409"/>
      <c r="AC318" s="409"/>
      <c r="AD318" s="409"/>
      <c r="AE318" s="409"/>
      <c r="AF318" s="409"/>
      <c r="AG318" s="409"/>
      <c r="AH318" s="409"/>
      <c r="AI318" s="409"/>
      <c r="AJ318" s="409"/>
      <c r="AK318" s="409"/>
      <c r="AL318" s="409"/>
      <c r="AM318" s="409"/>
      <c r="AN318" s="409"/>
      <c r="AO318" s="409"/>
      <c r="AP318" s="409"/>
      <c r="AQ318" s="409"/>
      <c r="AR318" s="409"/>
      <c r="AS318" s="409"/>
      <c r="AT318" s="409"/>
      <c r="AU318" s="409"/>
      <c r="AV318" s="409"/>
      <c r="AW318" s="409"/>
      <c r="AX318" s="409"/>
      <c r="AY318" s="409"/>
      <c r="AZ318" s="5"/>
      <c r="BA318" s="409"/>
      <c r="BB318" s="5"/>
      <c r="BC318" s="5"/>
    </row>
    <row r="319" spans="1:55" x14ac:dyDescent="0.2">
      <c r="A319" s="409"/>
      <c r="B319" s="409"/>
      <c r="C319" s="409"/>
      <c r="D319" s="409"/>
      <c r="E319" s="409"/>
      <c r="F319" s="409"/>
      <c r="G319" s="409"/>
      <c r="H319" s="409"/>
      <c r="I319" s="409"/>
      <c r="J319" s="409"/>
      <c r="K319" s="409"/>
      <c r="L319" s="409"/>
      <c r="M319" s="409"/>
      <c r="N319" s="409"/>
      <c r="O319" s="409"/>
      <c r="P319" s="409"/>
      <c r="Q319" s="409"/>
      <c r="R319" s="409"/>
      <c r="S319" s="409"/>
      <c r="T319" s="409"/>
      <c r="U319" s="409"/>
      <c r="V319" s="409"/>
      <c r="W319" s="409"/>
      <c r="X319" s="409"/>
      <c r="Y319" s="409"/>
      <c r="Z319" s="409"/>
      <c r="AA319" s="409"/>
      <c r="AB319" s="409"/>
      <c r="AC319" s="409"/>
      <c r="AD319" s="409"/>
      <c r="AE319" s="409"/>
      <c r="AF319" s="409"/>
      <c r="AG319" s="409"/>
      <c r="AH319" s="409"/>
      <c r="AI319" s="409"/>
      <c r="AJ319" s="409"/>
      <c r="AK319" s="409"/>
      <c r="AL319" s="409"/>
      <c r="AM319" s="409"/>
      <c r="AN319" s="409"/>
      <c r="AO319" s="409"/>
      <c r="AP319" s="409"/>
      <c r="AQ319" s="409"/>
      <c r="AR319" s="409"/>
      <c r="AS319" s="409"/>
      <c r="AT319" s="409"/>
      <c r="AU319" s="409"/>
      <c r="AV319" s="409"/>
      <c r="AW319" s="409"/>
      <c r="AX319" s="409"/>
      <c r="AY319" s="409"/>
      <c r="AZ319" s="5"/>
      <c r="BA319" s="409"/>
      <c r="BB319" s="5"/>
      <c r="BC319" s="5"/>
    </row>
    <row r="320" spans="1:55" x14ac:dyDescent="0.2">
      <c r="A320" s="409"/>
      <c r="B320" s="409"/>
      <c r="C320" s="409"/>
      <c r="D320" s="409"/>
      <c r="E320" s="409"/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09"/>
      <c r="X320" s="409"/>
      <c r="Y320" s="409"/>
      <c r="Z320" s="409"/>
      <c r="AA320" s="409"/>
      <c r="AB320" s="409"/>
      <c r="AC320" s="409"/>
      <c r="AD320" s="409"/>
      <c r="AE320" s="409"/>
      <c r="AF320" s="409"/>
      <c r="AG320" s="409"/>
      <c r="AH320" s="409"/>
      <c r="AI320" s="409"/>
      <c r="AJ320" s="409"/>
      <c r="AK320" s="409"/>
      <c r="AL320" s="409"/>
      <c r="AM320" s="409"/>
      <c r="AN320" s="409"/>
      <c r="AO320" s="409"/>
      <c r="AP320" s="409"/>
      <c r="AQ320" s="409"/>
      <c r="AR320" s="409"/>
      <c r="AS320" s="409"/>
      <c r="AT320" s="409"/>
      <c r="AU320" s="409"/>
      <c r="AV320" s="409"/>
      <c r="AW320" s="409"/>
      <c r="AX320" s="409"/>
      <c r="AY320" s="409"/>
      <c r="AZ320" s="5"/>
      <c r="BA320" s="409"/>
      <c r="BB320" s="5"/>
      <c r="BC320" s="5"/>
    </row>
    <row r="321" spans="1:55" x14ac:dyDescent="0.2">
      <c r="A321" s="409"/>
      <c r="B321" s="409"/>
      <c r="C321" s="409"/>
      <c r="D321" s="409"/>
      <c r="E321" s="409"/>
      <c r="F321" s="409"/>
      <c r="G321" s="409"/>
      <c r="H321" s="409"/>
      <c r="I321" s="409"/>
      <c r="J321" s="409"/>
      <c r="K321" s="409"/>
      <c r="L321" s="409"/>
      <c r="M321" s="409"/>
      <c r="N321" s="409"/>
      <c r="O321" s="409"/>
      <c r="P321" s="409"/>
      <c r="Q321" s="409"/>
      <c r="R321" s="409"/>
      <c r="S321" s="409"/>
      <c r="T321" s="409"/>
      <c r="U321" s="409"/>
      <c r="V321" s="409"/>
      <c r="W321" s="409"/>
      <c r="X321" s="409"/>
      <c r="Y321" s="409"/>
      <c r="Z321" s="409"/>
      <c r="AA321" s="409"/>
      <c r="AB321" s="409"/>
      <c r="AC321" s="409"/>
      <c r="AD321" s="409"/>
      <c r="AE321" s="409"/>
      <c r="AF321" s="409"/>
      <c r="AG321" s="409"/>
      <c r="AH321" s="409"/>
      <c r="AI321" s="409"/>
      <c r="AJ321" s="409"/>
      <c r="AK321" s="409"/>
      <c r="AL321" s="409"/>
      <c r="AM321" s="409"/>
      <c r="AN321" s="409"/>
      <c r="AO321" s="409"/>
      <c r="AP321" s="409"/>
      <c r="AQ321" s="409"/>
      <c r="AR321" s="409"/>
      <c r="AS321" s="409"/>
      <c r="AT321" s="409"/>
      <c r="AU321" s="409"/>
      <c r="AV321" s="409"/>
      <c r="AW321" s="409"/>
      <c r="AX321" s="409"/>
      <c r="AY321" s="409"/>
      <c r="AZ321" s="5"/>
      <c r="BA321" s="409"/>
      <c r="BB321" s="5"/>
      <c r="BC321" s="5"/>
    </row>
  </sheetData>
  <mergeCells count="36">
    <mergeCell ref="B4:C4"/>
    <mergeCell ref="AX2:AX3"/>
    <mergeCell ref="AZ2:AZ3"/>
    <mergeCell ref="BB2:BB3"/>
    <mergeCell ref="D2:D3"/>
    <mergeCell ref="L2:L3"/>
    <mergeCell ref="T2:T3"/>
    <mergeCell ref="AB2:AB3"/>
    <mergeCell ref="AJ2:AJ3"/>
    <mergeCell ref="AR2:AR3"/>
    <mergeCell ref="P2:P3"/>
    <mergeCell ref="H2:H3"/>
    <mergeCell ref="AF2:AF3"/>
    <mergeCell ref="X2:X3"/>
    <mergeCell ref="AX265:AX266"/>
    <mergeCell ref="AZ265:AZ266"/>
    <mergeCell ref="BB265:BB266"/>
    <mergeCell ref="C288:BB288"/>
    <mergeCell ref="A266:C266"/>
    <mergeCell ref="C284:BB284"/>
    <mergeCell ref="C285:BB285"/>
    <mergeCell ref="C286:BB286"/>
    <mergeCell ref="L265:L266"/>
    <mergeCell ref="P265:P266"/>
    <mergeCell ref="D265:D266"/>
    <mergeCell ref="H265:H266"/>
    <mergeCell ref="AB265:AB266"/>
    <mergeCell ref="AF265:AF266"/>
    <mergeCell ref="T265:T266"/>
    <mergeCell ref="X265:X266"/>
    <mergeCell ref="AR265:AR266"/>
    <mergeCell ref="AV2:AV3"/>
    <mergeCell ref="AV265:AV266"/>
    <mergeCell ref="AJ265:AJ266"/>
    <mergeCell ref="AN2:AN3"/>
    <mergeCell ref="AN265:AN26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'Budgeting Worksheet'!$BS$1:$BS$6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BG321"/>
  <sheetViews>
    <sheetView showGridLines="0" workbookViewId="0">
      <pane xSplit="3" ySplit="4" topLeftCell="AC257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ColWidth="8.85546875" defaultRowHeight="12.75" x14ac:dyDescent="0.2"/>
  <cols>
    <col min="1" max="1" width="8" style="2" customWidth="1"/>
    <col min="2" max="2" width="5" style="409" customWidth="1"/>
    <col min="3" max="3" width="32.42578125" style="409" customWidth="1"/>
    <col min="4" max="4" width="18.42578125" style="2" customWidth="1"/>
    <col min="5" max="7" width="1" style="409" customWidth="1"/>
    <col min="8" max="8" width="18.42578125" style="2" customWidth="1"/>
    <col min="9" max="11" width="1" style="409" customWidth="1"/>
    <col min="12" max="12" width="18.42578125" style="2" customWidth="1"/>
    <col min="13" max="15" width="1" style="409" customWidth="1"/>
    <col min="16" max="16" width="18.42578125" style="2" customWidth="1"/>
    <col min="17" max="19" width="1" style="409" customWidth="1"/>
    <col min="20" max="20" width="18.42578125" style="2" customWidth="1"/>
    <col min="21" max="23" width="1" style="409" customWidth="1"/>
    <col min="24" max="24" width="18.42578125" style="2" customWidth="1"/>
    <col min="25" max="27" width="1" style="409" customWidth="1"/>
    <col min="28" max="28" width="18.42578125" style="2" customWidth="1"/>
    <col min="29" max="31" width="1" style="409" customWidth="1"/>
    <col min="32" max="32" width="18.42578125" style="2" customWidth="1"/>
    <col min="33" max="35" width="1" style="409" customWidth="1"/>
    <col min="36" max="36" width="18.42578125" style="2" customWidth="1"/>
    <col min="37" max="39" width="1" style="409" customWidth="1"/>
    <col min="40" max="40" width="18.42578125" style="2" customWidth="1"/>
    <col min="41" max="43" width="1" style="409" customWidth="1"/>
    <col min="44" max="44" width="18.42578125" style="2" customWidth="1"/>
    <col min="45" max="47" width="1" style="409" customWidth="1"/>
    <col min="48" max="48" width="18.42578125" style="2" customWidth="1"/>
    <col min="49" max="49" width="1.42578125" style="409" customWidth="1"/>
    <col min="50" max="50" width="18.42578125" style="2" customWidth="1"/>
    <col min="51" max="51" width="2.140625" style="409" customWidth="1"/>
    <col min="52" max="52" width="19.42578125" style="409" customWidth="1"/>
    <col min="53" max="53" width="2.140625" style="409" customWidth="1"/>
    <col min="54" max="54" width="19.42578125" style="409" customWidth="1"/>
    <col min="55" max="56" width="2.140625" style="409" customWidth="1"/>
    <col min="57" max="58" width="8.85546875" style="409"/>
    <col min="59" max="59" width="4.85546875" style="409" customWidth="1"/>
    <col min="60" max="60" width="24" style="409" customWidth="1"/>
    <col min="61" max="16384" width="8.85546875" style="409"/>
  </cols>
  <sheetData>
    <row r="1" spans="1:55" ht="18.75" thickBot="1" x14ac:dyDescent="0.3">
      <c r="A1" s="3" t="s">
        <v>467</v>
      </c>
    </row>
    <row r="2" spans="1:55" x14ac:dyDescent="0.2">
      <c r="A2" s="53" t="str">
        <f>'General Fund Budget Summary'!A2</f>
        <v>2020 Budget</v>
      </c>
      <c r="B2" s="395"/>
      <c r="D2" s="831" t="s">
        <v>604</v>
      </c>
      <c r="H2" s="831" t="s">
        <v>605</v>
      </c>
      <c r="L2" s="831" t="s">
        <v>606</v>
      </c>
      <c r="P2" s="831" t="s">
        <v>607</v>
      </c>
      <c r="T2" s="831" t="s">
        <v>608</v>
      </c>
      <c r="X2" s="831" t="s">
        <v>609</v>
      </c>
      <c r="AB2" s="831" t="s">
        <v>610</v>
      </c>
      <c r="AF2" s="831" t="s">
        <v>611</v>
      </c>
      <c r="AJ2" s="831" t="s">
        <v>612</v>
      </c>
      <c r="AN2" s="831" t="s">
        <v>613</v>
      </c>
      <c r="AR2" s="831" t="s">
        <v>614</v>
      </c>
      <c r="AV2" s="831" t="s">
        <v>615</v>
      </c>
      <c r="AX2" s="838" t="s">
        <v>541</v>
      </c>
      <c r="AZ2" s="839" t="s">
        <v>542</v>
      </c>
      <c r="BB2" s="841" t="s">
        <v>543</v>
      </c>
      <c r="BC2" s="14"/>
    </row>
    <row r="3" spans="1:55" ht="13.5" thickBot="1" x14ac:dyDescent="0.25">
      <c r="A3" s="760" t="s">
        <v>618</v>
      </c>
      <c r="D3" s="832"/>
      <c r="H3" s="832"/>
      <c r="L3" s="832"/>
      <c r="P3" s="832"/>
      <c r="T3" s="832"/>
      <c r="X3" s="832"/>
      <c r="AB3" s="832"/>
      <c r="AF3" s="832"/>
      <c r="AJ3" s="832"/>
      <c r="AN3" s="832"/>
      <c r="AR3" s="832"/>
      <c r="AV3" s="832"/>
      <c r="AX3" s="832"/>
      <c r="AZ3" s="840"/>
      <c r="BB3" s="842"/>
      <c r="BC3" s="14"/>
    </row>
    <row r="4" spans="1:55" s="15" customFormat="1" x14ac:dyDescent="0.2">
      <c r="A4" s="763"/>
      <c r="B4" s="836" t="s">
        <v>36</v>
      </c>
      <c r="C4" s="837"/>
      <c r="D4" s="67"/>
      <c r="E4" s="270"/>
      <c r="F4" s="270"/>
      <c r="G4" s="270"/>
      <c r="H4" s="67"/>
      <c r="I4" s="270"/>
      <c r="J4" s="270"/>
      <c r="K4" s="270"/>
      <c r="L4" s="67"/>
      <c r="M4" s="270"/>
      <c r="N4" s="270"/>
      <c r="O4" s="270"/>
      <c r="P4" s="67"/>
      <c r="Q4" s="270"/>
      <c r="R4" s="270"/>
      <c r="S4" s="270"/>
      <c r="T4" s="67"/>
      <c r="U4" s="270"/>
      <c r="V4" s="270"/>
      <c r="W4" s="270"/>
      <c r="X4" s="67"/>
      <c r="Y4" s="270"/>
      <c r="Z4" s="270"/>
      <c r="AA4" s="270"/>
      <c r="AB4" s="67"/>
      <c r="AC4" s="270"/>
      <c r="AD4" s="270"/>
      <c r="AE4" s="270"/>
      <c r="AF4" s="67"/>
      <c r="AG4" s="270"/>
      <c r="AH4" s="270"/>
      <c r="AI4" s="270"/>
      <c r="AJ4" s="67"/>
      <c r="AK4" s="270"/>
      <c r="AL4" s="270"/>
      <c r="AM4" s="270"/>
      <c r="AN4" s="67"/>
      <c r="AO4" s="270"/>
      <c r="AP4" s="270"/>
      <c r="AQ4" s="270"/>
      <c r="AR4" s="67"/>
      <c r="AS4" s="270"/>
      <c r="AT4" s="270"/>
      <c r="AU4" s="270"/>
      <c r="AV4" s="67"/>
      <c r="AW4" s="270"/>
      <c r="AX4" s="67"/>
      <c r="AZ4" s="74"/>
      <c r="BB4" s="82"/>
      <c r="BC4" s="14"/>
    </row>
    <row r="5" spans="1:55" s="15" customFormat="1" ht="15.75" x14ac:dyDescent="0.25">
      <c r="A5" s="55" t="s">
        <v>255</v>
      </c>
      <c r="C5" s="270"/>
      <c r="D5" s="68"/>
      <c r="E5" s="270"/>
      <c r="F5" s="270"/>
      <c r="G5" s="270"/>
      <c r="H5" s="68"/>
      <c r="I5" s="270"/>
      <c r="J5" s="270"/>
      <c r="K5" s="270"/>
      <c r="L5" s="68"/>
      <c r="M5" s="270"/>
      <c r="N5" s="270"/>
      <c r="O5" s="270"/>
      <c r="P5" s="68"/>
      <c r="Q5" s="270"/>
      <c r="R5" s="270"/>
      <c r="S5" s="270"/>
      <c r="T5" s="68"/>
      <c r="U5" s="270"/>
      <c r="V5" s="270"/>
      <c r="W5" s="270"/>
      <c r="X5" s="68"/>
      <c r="Y5" s="270"/>
      <c r="Z5" s="270"/>
      <c r="AA5" s="270"/>
      <c r="AB5" s="68"/>
      <c r="AC5" s="270"/>
      <c r="AD5" s="270"/>
      <c r="AE5" s="270"/>
      <c r="AF5" s="68"/>
      <c r="AG5" s="270"/>
      <c r="AH5" s="270"/>
      <c r="AI5" s="270"/>
      <c r="AJ5" s="68"/>
      <c r="AK5" s="270"/>
      <c r="AL5" s="270"/>
      <c r="AM5" s="270"/>
      <c r="AN5" s="68"/>
      <c r="AO5" s="270"/>
      <c r="AP5" s="270"/>
      <c r="AQ5" s="270"/>
      <c r="AR5" s="68"/>
      <c r="AS5" s="270"/>
      <c r="AT5" s="270"/>
      <c r="AU5" s="270"/>
      <c r="AV5" s="68"/>
      <c r="AW5" s="270"/>
      <c r="AX5" s="68"/>
      <c r="AZ5" s="75"/>
      <c r="BB5" s="83"/>
      <c r="BC5" s="14"/>
    </row>
    <row r="6" spans="1:55" s="15" customFormat="1" x14ac:dyDescent="0.2">
      <c r="A6" s="763">
        <v>41000</v>
      </c>
      <c r="B6" s="58" t="s">
        <v>130</v>
      </c>
      <c r="C6" s="270"/>
      <c r="D6" s="271"/>
      <c r="E6" s="270"/>
      <c r="F6" s="270"/>
      <c r="G6" s="270"/>
      <c r="H6" s="271"/>
      <c r="I6" s="270"/>
      <c r="J6" s="270"/>
      <c r="K6" s="270"/>
      <c r="L6" s="271"/>
      <c r="M6" s="270"/>
      <c r="N6" s="270"/>
      <c r="O6" s="270"/>
      <c r="P6" s="271"/>
      <c r="Q6" s="270"/>
      <c r="R6" s="270"/>
      <c r="S6" s="270"/>
      <c r="T6" s="271"/>
      <c r="U6" s="270"/>
      <c r="V6" s="270"/>
      <c r="W6" s="270"/>
      <c r="X6" s="271"/>
      <c r="Y6" s="270"/>
      <c r="Z6" s="270"/>
      <c r="AA6" s="270"/>
      <c r="AB6" s="271"/>
      <c r="AC6" s="270"/>
      <c r="AD6" s="270"/>
      <c r="AE6" s="270"/>
      <c r="AF6" s="271"/>
      <c r="AG6" s="270"/>
      <c r="AH6" s="270"/>
      <c r="AI6" s="270"/>
      <c r="AJ6" s="271"/>
      <c r="AK6" s="270"/>
      <c r="AL6" s="270"/>
      <c r="AM6" s="270"/>
      <c r="AN6" s="271"/>
      <c r="AO6" s="270"/>
      <c r="AP6" s="270"/>
      <c r="AQ6" s="270"/>
      <c r="AR6" s="271"/>
      <c r="AS6" s="270"/>
      <c r="AT6" s="270"/>
      <c r="AU6" s="270"/>
      <c r="AV6" s="271"/>
      <c r="AW6" s="270"/>
      <c r="AX6" s="271"/>
      <c r="AY6" s="270"/>
      <c r="AZ6" s="272"/>
      <c r="BA6" s="270"/>
      <c r="BB6" s="273"/>
      <c r="BC6" s="274"/>
    </row>
    <row r="7" spans="1:55" s="15" customFormat="1" x14ac:dyDescent="0.2">
      <c r="A7" s="763">
        <v>40010</v>
      </c>
      <c r="B7" s="58"/>
      <c r="C7" s="270" t="s">
        <v>256</v>
      </c>
      <c r="D7" s="271">
        <f>SUMIF('Budgeting Worksheet'!H15,$B$4,'Budgeting Worksheet'!J15)</f>
        <v>0</v>
      </c>
      <c r="E7" s="270"/>
      <c r="F7" s="270"/>
      <c r="G7" s="270"/>
      <c r="H7" s="271">
        <f>SUMIF('Budgeting Worksheet'!L15,$B$4,'Budgeting Worksheet'!N15)</f>
        <v>0</v>
      </c>
      <c r="I7" s="270"/>
      <c r="J7" s="270"/>
      <c r="K7" s="270"/>
      <c r="L7" s="271">
        <f>SUMIF('Budgeting Worksheet'!P15,$B$4,'Budgeting Worksheet'!R15)</f>
        <v>0</v>
      </c>
      <c r="M7" s="270"/>
      <c r="N7" s="270"/>
      <c r="O7" s="270"/>
      <c r="P7" s="271">
        <f>SUMIF('Budgeting Worksheet'!T15,$B$4,'Budgeting Worksheet'!V15)</f>
        <v>0</v>
      </c>
      <c r="Q7" s="270"/>
      <c r="R7" s="270"/>
      <c r="S7" s="270"/>
      <c r="T7" s="271">
        <f>SUMIF('Budgeting Worksheet'!X15,$B$4,'Budgeting Worksheet'!Z15)</f>
        <v>0</v>
      </c>
      <c r="U7" s="270"/>
      <c r="V7" s="270"/>
      <c r="W7" s="270"/>
      <c r="X7" s="271">
        <f>SUMIF('Budgeting Worksheet'!AB15,$B$4,'Budgeting Worksheet'!AD15)</f>
        <v>0</v>
      </c>
      <c r="Y7" s="270"/>
      <c r="Z7" s="270"/>
      <c r="AA7" s="270"/>
      <c r="AB7" s="271">
        <f>SUMIF('Budgeting Worksheet'!AF15,$B$4,'Budgeting Worksheet'!AH15)</f>
        <v>0</v>
      </c>
      <c r="AC7" s="270"/>
      <c r="AD7" s="270"/>
      <c r="AE7" s="270"/>
      <c r="AF7" s="271">
        <f>SUMIF('Budgeting Worksheet'!AJ15,$B$4,'Budgeting Worksheet'!AL15)</f>
        <v>0</v>
      </c>
      <c r="AG7" s="270"/>
      <c r="AH7" s="270"/>
      <c r="AI7" s="270"/>
      <c r="AJ7" s="271">
        <f>SUMIF('Budgeting Worksheet'!AN15,$B$4,'Budgeting Worksheet'!AP15)</f>
        <v>0</v>
      </c>
      <c r="AK7" s="270"/>
      <c r="AL7" s="270"/>
      <c r="AM7" s="270"/>
      <c r="AN7" s="271">
        <f>SUMIF('Budgeting Worksheet'!AR15,$B$4,'Budgeting Worksheet'!AT15)</f>
        <v>0</v>
      </c>
      <c r="AO7" s="270"/>
      <c r="AP7" s="270"/>
      <c r="AQ7" s="270"/>
      <c r="AR7" s="271">
        <f>SUMIF('Budgeting Worksheet'!AV15,$B$4,'Budgeting Worksheet'!AX15)</f>
        <v>0</v>
      </c>
      <c r="AS7" s="270"/>
      <c r="AT7" s="270"/>
      <c r="AU7" s="270"/>
      <c r="AV7" s="271">
        <f>SUMIF('Budgeting Worksheet'!AZ15,$B$4,'Budgeting Worksheet'!BB15)</f>
        <v>0</v>
      </c>
      <c r="AW7" s="270"/>
      <c r="AX7" s="271">
        <f>SUM(D7:AV7)</f>
        <v>0</v>
      </c>
      <c r="AY7" s="270"/>
      <c r="AZ7" s="78">
        <f>SUMIF('Budgeting Worksheet'!H15,$B$4,'Budgeting Worksheet'!BJ15)</f>
        <v>0</v>
      </c>
      <c r="BA7" s="270"/>
      <c r="BB7" s="273">
        <v>104244.99</v>
      </c>
      <c r="BC7" s="274"/>
    </row>
    <row r="8" spans="1:55" s="15" customFormat="1" x14ac:dyDescent="0.2">
      <c r="A8" s="763">
        <v>41020</v>
      </c>
      <c r="B8" s="58"/>
      <c r="C8" s="270" t="s">
        <v>257</v>
      </c>
      <c r="D8" s="271">
        <f>SUMIF('Budgeting Worksheet'!H16,$B$4,'Budgeting Worksheet'!J16)</f>
        <v>0</v>
      </c>
      <c r="E8" s="270"/>
      <c r="F8" s="270"/>
      <c r="G8" s="270"/>
      <c r="H8" s="271">
        <f>SUMIF('Budgeting Worksheet'!L16,$B$4,'Budgeting Worksheet'!N16)</f>
        <v>0</v>
      </c>
      <c r="I8" s="270"/>
      <c r="J8" s="270"/>
      <c r="K8" s="270"/>
      <c r="L8" s="271">
        <f>SUMIF('Budgeting Worksheet'!P16,$B$4,'Budgeting Worksheet'!R16)</f>
        <v>0</v>
      </c>
      <c r="M8" s="270"/>
      <c r="N8" s="270"/>
      <c r="O8" s="270"/>
      <c r="P8" s="271">
        <f>SUMIF('Budgeting Worksheet'!T16,$B$4,'Budgeting Worksheet'!V16)</f>
        <v>0</v>
      </c>
      <c r="Q8" s="270"/>
      <c r="R8" s="270"/>
      <c r="S8" s="270"/>
      <c r="T8" s="271">
        <f>SUMIF('Budgeting Worksheet'!X16,$B$4,'Budgeting Worksheet'!Z16)</f>
        <v>0</v>
      </c>
      <c r="U8" s="270"/>
      <c r="V8" s="270"/>
      <c r="W8" s="270"/>
      <c r="X8" s="271">
        <f>SUMIF('Budgeting Worksheet'!AB16,$B$4,'Budgeting Worksheet'!AD16)</f>
        <v>0</v>
      </c>
      <c r="Y8" s="270"/>
      <c r="Z8" s="270"/>
      <c r="AA8" s="270"/>
      <c r="AB8" s="271">
        <f>SUMIF('Budgeting Worksheet'!AF16,$B$4,'Budgeting Worksheet'!AH16)</f>
        <v>0</v>
      </c>
      <c r="AC8" s="270"/>
      <c r="AD8" s="270"/>
      <c r="AE8" s="270"/>
      <c r="AF8" s="271">
        <f>SUMIF('Budgeting Worksheet'!AJ16,$B$4,'Budgeting Worksheet'!AL16)</f>
        <v>0</v>
      </c>
      <c r="AG8" s="270"/>
      <c r="AH8" s="270"/>
      <c r="AI8" s="270"/>
      <c r="AJ8" s="271">
        <f>SUMIF('Budgeting Worksheet'!AN16,$B$4,'Budgeting Worksheet'!AP16)</f>
        <v>0</v>
      </c>
      <c r="AK8" s="270"/>
      <c r="AL8" s="270"/>
      <c r="AM8" s="270"/>
      <c r="AN8" s="271">
        <f>SUMIF('Budgeting Worksheet'!AR16,$B$4,'Budgeting Worksheet'!AT16)</f>
        <v>0</v>
      </c>
      <c r="AO8" s="270"/>
      <c r="AP8" s="270"/>
      <c r="AQ8" s="270"/>
      <c r="AR8" s="271">
        <f>SUMIF('Budgeting Worksheet'!AV16,$B$4,'Budgeting Worksheet'!AX16)</f>
        <v>0</v>
      </c>
      <c r="AS8" s="270"/>
      <c r="AT8" s="270"/>
      <c r="AU8" s="270"/>
      <c r="AV8" s="271">
        <f>SUMIF('Budgeting Worksheet'!AZ16,$B$4,'Budgeting Worksheet'!BB16)</f>
        <v>0</v>
      </c>
      <c r="AW8" s="270"/>
      <c r="AX8" s="271">
        <f t="shared" ref="AX8:AX10" si="0">SUM(D8:AV8)</f>
        <v>0</v>
      </c>
      <c r="AY8" s="270"/>
      <c r="AZ8" s="78">
        <f>SUMIF('Budgeting Worksheet'!H16,$B$4,'Budgeting Worksheet'!BJ16)</f>
        <v>0</v>
      </c>
      <c r="BA8" s="270"/>
      <c r="BB8" s="273">
        <v>1112641.3799999999</v>
      </c>
      <c r="BC8" s="274"/>
    </row>
    <row r="9" spans="1:55" s="15" customFormat="1" x14ac:dyDescent="0.2">
      <c r="A9" s="763">
        <v>41040</v>
      </c>
      <c r="B9" s="58"/>
      <c r="C9" s="270" t="s">
        <v>258</v>
      </c>
      <c r="D9" s="271">
        <f>SUMIF('Budgeting Worksheet'!H17,$B$4,'Budgeting Worksheet'!J17)</f>
        <v>0</v>
      </c>
      <c r="E9" s="270"/>
      <c r="F9" s="270"/>
      <c r="G9" s="270"/>
      <c r="H9" s="271">
        <f>SUMIF('Budgeting Worksheet'!L17,$B$4,'Budgeting Worksheet'!N17)</f>
        <v>0</v>
      </c>
      <c r="I9" s="270"/>
      <c r="J9" s="270"/>
      <c r="K9" s="270"/>
      <c r="L9" s="271">
        <f>SUMIF('Budgeting Worksheet'!P17,$B$4,'Budgeting Worksheet'!R17)</f>
        <v>0</v>
      </c>
      <c r="M9" s="270"/>
      <c r="N9" s="270"/>
      <c r="O9" s="270"/>
      <c r="P9" s="271">
        <f>SUMIF('Budgeting Worksheet'!T17,$B$4,'Budgeting Worksheet'!V17)</f>
        <v>0</v>
      </c>
      <c r="Q9" s="270"/>
      <c r="R9" s="270"/>
      <c r="S9" s="270"/>
      <c r="T9" s="271">
        <f>SUMIF('Budgeting Worksheet'!X17,$B$4,'Budgeting Worksheet'!Z17)</f>
        <v>0</v>
      </c>
      <c r="U9" s="270"/>
      <c r="V9" s="270"/>
      <c r="W9" s="270"/>
      <c r="X9" s="271">
        <f>SUMIF('Budgeting Worksheet'!AB17,$B$4,'Budgeting Worksheet'!AD17)</f>
        <v>0</v>
      </c>
      <c r="Y9" s="270"/>
      <c r="Z9" s="270"/>
      <c r="AA9" s="270"/>
      <c r="AB9" s="271">
        <f>SUMIF('Budgeting Worksheet'!AF17,$B$4,'Budgeting Worksheet'!AH17)</f>
        <v>0</v>
      </c>
      <c r="AC9" s="270"/>
      <c r="AD9" s="270"/>
      <c r="AE9" s="270"/>
      <c r="AF9" s="271">
        <f>SUMIF('Budgeting Worksheet'!AJ17,$B$4,'Budgeting Worksheet'!AL17)</f>
        <v>0</v>
      </c>
      <c r="AG9" s="270"/>
      <c r="AH9" s="270"/>
      <c r="AI9" s="270"/>
      <c r="AJ9" s="271">
        <f>SUMIF('Budgeting Worksheet'!AN17,$B$4,'Budgeting Worksheet'!AP17)</f>
        <v>0</v>
      </c>
      <c r="AK9" s="270"/>
      <c r="AL9" s="270"/>
      <c r="AM9" s="270"/>
      <c r="AN9" s="271">
        <f>SUMIF('Budgeting Worksheet'!AR17,$B$4,'Budgeting Worksheet'!AT17)</f>
        <v>0</v>
      </c>
      <c r="AO9" s="270"/>
      <c r="AP9" s="270"/>
      <c r="AQ9" s="270"/>
      <c r="AR9" s="271">
        <f>SUMIF('Budgeting Worksheet'!AV17,$B$4,'Budgeting Worksheet'!AX17)</f>
        <v>0</v>
      </c>
      <c r="AS9" s="270"/>
      <c r="AT9" s="270"/>
      <c r="AU9" s="270"/>
      <c r="AV9" s="271">
        <f>SUMIF('Budgeting Worksheet'!AZ17,$B$4,'Budgeting Worksheet'!BB17)</f>
        <v>0</v>
      </c>
      <c r="AW9" s="270"/>
      <c r="AX9" s="271">
        <f t="shared" si="0"/>
        <v>0</v>
      </c>
      <c r="AY9" s="270"/>
      <c r="AZ9" s="78">
        <f>SUMIF('Budgeting Worksheet'!H17,$B$4,'Budgeting Worksheet'!BJ17)</f>
        <v>0</v>
      </c>
      <c r="BA9" s="270"/>
      <c r="BB9" s="273">
        <v>310.83999999999997</v>
      </c>
      <c r="BC9" s="274"/>
    </row>
    <row r="10" spans="1:55" s="15" customFormat="1" x14ac:dyDescent="0.2">
      <c r="A10" s="763">
        <v>41045</v>
      </c>
      <c r="B10" s="58"/>
      <c r="C10" s="270" t="s">
        <v>259</v>
      </c>
      <c r="D10" s="271">
        <f>SUMIF('Budgeting Worksheet'!H33:H38,$B$4,'Budgeting Worksheet'!J33:J38)</f>
        <v>0</v>
      </c>
      <c r="E10" s="270"/>
      <c r="F10" s="270"/>
      <c r="G10" s="270"/>
      <c r="H10" s="271">
        <f>SUMIF('Budgeting Worksheet'!L33:L38,$B$4,'Budgeting Worksheet'!N33:N38)</f>
        <v>0</v>
      </c>
      <c r="I10" s="270"/>
      <c r="J10" s="270"/>
      <c r="K10" s="270"/>
      <c r="L10" s="271">
        <f>SUMIF('Budgeting Worksheet'!P33:P38,$B$4,'Budgeting Worksheet'!R33:R38)</f>
        <v>0</v>
      </c>
      <c r="M10" s="270"/>
      <c r="N10" s="270"/>
      <c r="O10" s="270"/>
      <c r="P10" s="271">
        <f>SUMIF('Budgeting Worksheet'!T33:T38,$B$4,'Budgeting Worksheet'!V33:V38)</f>
        <v>0</v>
      </c>
      <c r="Q10" s="270"/>
      <c r="R10" s="270"/>
      <c r="S10" s="270"/>
      <c r="T10" s="271">
        <f>SUMIF('Budgeting Worksheet'!X33:X38,$B$4,'Budgeting Worksheet'!Z33:Z38)</f>
        <v>0</v>
      </c>
      <c r="U10" s="270"/>
      <c r="V10" s="270"/>
      <c r="W10" s="270"/>
      <c r="X10" s="271">
        <f>SUMIF('Budgeting Worksheet'!AB33:AB38,$B$4,'Budgeting Worksheet'!AD33:AD38)</f>
        <v>0</v>
      </c>
      <c r="Y10" s="270"/>
      <c r="Z10" s="270"/>
      <c r="AA10" s="270"/>
      <c r="AB10" s="271">
        <f>SUMIF('Budgeting Worksheet'!AF33:AF38,$B$4,'Budgeting Worksheet'!AH33:AH38)</f>
        <v>0</v>
      </c>
      <c r="AC10" s="270"/>
      <c r="AD10" s="270"/>
      <c r="AE10" s="270"/>
      <c r="AF10" s="271">
        <f>SUMIF('Budgeting Worksheet'!AJ33:AJ38,$B$4,'Budgeting Worksheet'!AL33:AL38)</f>
        <v>0</v>
      </c>
      <c r="AG10" s="270"/>
      <c r="AH10" s="270"/>
      <c r="AI10" s="270"/>
      <c r="AJ10" s="271">
        <f>SUMIF('Budgeting Worksheet'!AN33:AN38,$B$4,'Budgeting Worksheet'!AP33:AP38)</f>
        <v>0</v>
      </c>
      <c r="AK10" s="270"/>
      <c r="AL10" s="270"/>
      <c r="AM10" s="270"/>
      <c r="AN10" s="271">
        <f>SUMIF('Budgeting Worksheet'!AR33:AR38,$B$4,'Budgeting Worksheet'!AT33:AT38)</f>
        <v>0</v>
      </c>
      <c r="AO10" s="270"/>
      <c r="AP10" s="270"/>
      <c r="AQ10" s="270"/>
      <c r="AR10" s="271">
        <f>SUMIF('Budgeting Worksheet'!AV33:AV38,$B$4,'Budgeting Worksheet'!AX33:AX38)</f>
        <v>0</v>
      </c>
      <c r="AS10" s="270"/>
      <c r="AT10" s="270"/>
      <c r="AU10" s="270"/>
      <c r="AV10" s="271">
        <f>SUMIF('Budgeting Worksheet'!AZ33:AZ38,$B$4,'Budgeting Worksheet'!BB33:BB38)</f>
        <v>0</v>
      </c>
      <c r="AW10" s="270"/>
      <c r="AX10" s="271">
        <f t="shared" si="0"/>
        <v>0</v>
      </c>
      <c r="AY10" s="270"/>
      <c r="AZ10" s="778">
        <f>SUMIF('Budgeting Worksheet'!H18,$B$4,'Budgeting Worksheet'!BJ18)</f>
        <v>0</v>
      </c>
      <c r="BA10" s="270"/>
      <c r="BB10" s="273">
        <v>-44.12</v>
      </c>
      <c r="BC10" s="274"/>
    </row>
    <row r="11" spans="1:55" s="15" customFormat="1" x14ac:dyDescent="0.2">
      <c r="A11" s="763"/>
      <c r="B11" s="58" t="s">
        <v>130</v>
      </c>
      <c r="C11" s="270"/>
      <c r="D11" s="640">
        <f>SUM(D6:D10)</f>
        <v>0</v>
      </c>
      <c r="E11" s="270"/>
      <c r="F11" s="270"/>
      <c r="G11" s="270"/>
      <c r="H11" s="640">
        <f>SUM(H6:H10)</f>
        <v>0</v>
      </c>
      <c r="I11" s="270"/>
      <c r="J11" s="270"/>
      <c r="K11" s="270"/>
      <c r="L11" s="640">
        <f>SUM(L6:L10)</f>
        <v>0</v>
      </c>
      <c r="M11" s="270"/>
      <c r="N11" s="270"/>
      <c r="O11" s="270"/>
      <c r="P11" s="640">
        <f>SUM(P6:P10)</f>
        <v>0</v>
      </c>
      <c r="Q11" s="270"/>
      <c r="R11" s="270"/>
      <c r="S11" s="270"/>
      <c r="T11" s="640">
        <f>SUM(T6:T10)</f>
        <v>0</v>
      </c>
      <c r="U11" s="270"/>
      <c r="V11" s="270"/>
      <c r="W11" s="270"/>
      <c r="X11" s="640">
        <f>SUM(X6:X10)</f>
        <v>0</v>
      </c>
      <c r="Y11" s="270"/>
      <c r="Z11" s="270"/>
      <c r="AA11" s="270"/>
      <c r="AB11" s="640">
        <f>SUM(AB6:AB10)</f>
        <v>0</v>
      </c>
      <c r="AC11" s="270"/>
      <c r="AD11" s="270"/>
      <c r="AE11" s="270"/>
      <c r="AF11" s="640">
        <f>SUM(AF6:AF10)</f>
        <v>0</v>
      </c>
      <c r="AG11" s="270"/>
      <c r="AH11" s="270"/>
      <c r="AI11" s="270"/>
      <c r="AJ11" s="640">
        <f>SUM(AJ6:AJ10)</f>
        <v>0</v>
      </c>
      <c r="AK11" s="270"/>
      <c r="AL11" s="270"/>
      <c r="AM11" s="270"/>
      <c r="AN11" s="640">
        <f>SUM(AN6:AN10)</f>
        <v>0</v>
      </c>
      <c r="AO11" s="270"/>
      <c r="AP11" s="270"/>
      <c r="AQ11" s="270"/>
      <c r="AR11" s="640">
        <f>SUM(AR6:AR10)</f>
        <v>0</v>
      </c>
      <c r="AS11" s="270"/>
      <c r="AT11" s="270"/>
      <c r="AU11" s="270"/>
      <c r="AV11" s="640">
        <f>SUM(AV6:AV10)</f>
        <v>0</v>
      </c>
      <c r="AW11" s="270"/>
      <c r="AX11" s="640">
        <f>SUM(AX6:AX10)</f>
        <v>0</v>
      </c>
      <c r="AY11" s="270"/>
      <c r="AZ11" s="78">
        <f>SUM(AZ7:AZ10)</f>
        <v>0</v>
      </c>
      <c r="BA11" s="270"/>
      <c r="BB11" s="275">
        <f>SUM(BB7:BB10)</f>
        <v>1217153.0899999999</v>
      </c>
      <c r="BC11" s="274"/>
    </row>
    <row r="12" spans="1:55" s="15" customFormat="1" x14ac:dyDescent="0.2">
      <c r="A12" s="763"/>
      <c r="B12" s="58"/>
      <c r="C12" s="270"/>
      <c r="D12" s="271"/>
      <c r="E12" s="270"/>
      <c r="F12" s="270"/>
      <c r="G12" s="270"/>
      <c r="H12" s="271"/>
      <c r="I12" s="270"/>
      <c r="J12" s="270"/>
      <c r="K12" s="270"/>
      <c r="L12" s="271"/>
      <c r="M12" s="270"/>
      <c r="N12" s="270"/>
      <c r="O12" s="270"/>
      <c r="P12" s="271"/>
      <c r="Q12" s="270"/>
      <c r="R12" s="270"/>
      <c r="S12" s="270"/>
      <c r="T12" s="271"/>
      <c r="U12" s="270"/>
      <c r="V12" s="270"/>
      <c r="W12" s="270"/>
      <c r="X12" s="271"/>
      <c r="Y12" s="270"/>
      <c r="Z12" s="270"/>
      <c r="AA12" s="270"/>
      <c r="AB12" s="271"/>
      <c r="AC12" s="270"/>
      <c r="AD12" s="270"/>
      <c r="AE12" s="270"/>
      <c r="AF12" s="271"/>
      <c r="AG12" s="270"/>
      <c r="AH12" s="270"/>
      <c r="AI12" s="270"/>
      <c r="AJ12" s="271"/>
      <c r="AK12" s="270"/>
      <c r="AL12" s="270"/>
      <c r="AM12" s="270"/>
      <c r="AN12" s="271"/>
      <c r="AO12" s="270"/>
      <c r="AP12" s="270"/>
      <c r="AQ12" s="270"/>
      <c r="AR12" s="271"/>
      <c r="AS12" s="270"/>
      <c r="AT12" s="270"/>
      <c r="AU12" s="270"/>
      <c r="AV12" s="271"/>
      <c r="AW12" s="270"/>
      <c r="AX12" s="271"/>
      <c r="AY12" s="270"/>
      <c r="AZ12" s="272"/>
      <c r="BA12" s="270"/>
      <c r="BB12" s="273"/>
      <c r="BC12" s="274"/>
    </row>
    <row r="13" spans="1:55" s="15" customFormat="1" x14ac:dyDescent="0.2">
      <c r="A13" s="12">
        <v>42000</v>
      </c>
      <c r="B13" s="58" t="s">
        <v>260</v>
      </c>
      <c r="C13" s="270"/>
      <c r="D13" s="271"/>
      <c r="E13" s="270"/>
      <c r="F13" s="270"/>
      <c r="G13" s="270"/>
      <c r="H13" s="271"/>
      <c r="I13" s="270"/>
      <c r="J13" s="270"/>
      <c r="K13" s="270"/>
      <c r="L13" s="271"/>
      <c r="M13" s="270"/>
      <c r="N13" s="270"/>
      <c r="O13" s="270"/>
      <c r="P13" s="271"/>
      <c r="Q13" s="270"/>
      <c r="R13" s="270"/>
      <c r="S13" s="270"/>
      <c r="T13" s="271"/>
      <c r="U13" s="270"/>
      <c r="V13" s="270"/>
      <c r="W13" s="270"/>
      <c r="X13" s="271"/>
      <c r="Y13" s="270"/>
      <c r="Z13" s="270"/>
      <c r="AA13" s="270"/>
      <c r="AB13" s="271"/>
      <c r="AC13" s="270"/>
      <c r="AD13" s="270"/>
      <c r="AE13" s="270"/>
      <c r="AF13" s="271"/>
      <c r="AG13" s="270"/>
      <c r="AH13" s="270"/>
      <c r="AI13" s="270"/>
      <c r="AJ13" s="271"/>
      <c r="AK13" s="270"/>
      <c r="AL13" s="270"/>
      <c r="AM13" s="270"/>
      <c r="AN13" s="271"/>
      <c r="AO13" s="270"/>
      <c r="AP13" s="270"/>
      <c r="AQ13" s="270"/>
      <c r="AR13" s="271"/>
      <c r="AS13" s="270"/>
      <c r="AT13" s="270"/>
      <c r="AU13" s="270"/>
      <c r="AV13" s="271"/>
      <c r="AW13" s="270"/>
      <c r="AX13" s="271"/>
      <c r="AY13" s="270"/>
      <c r="AZ13" s="272"/>
      <c r="BA13" s="270"/>
      <c r="BB13" s="273">
        <v>350</v>
      </c>
      <c r="BC13" s="274"/>
    </row>
    <row r="14" spans="1:55" s="15" customFormat="1" x14ac:dyDescent="0.2">
      <c r="A14" s="763">
        <v>42040</v>
      </c>
      <c r="B14" s="58"/>
      <c r="C14" s="713" t="s">
        <v>603</v>
      </c>
      <c r="D14" s="271">
        <f>SUMIF('Budgeting Worksheet'!H25:H30,$B$4,'Budgeting Worksheet'!J25:J30)</f>
        <v>0</v>
      </c>
      <c r="E14" s="270"/>
      <c r="F14" s="270"/>
      <c r="G14" s="270"/>
      <c r="H14" s="271">
        <f>SUMIF('Budgeting Worksheet'!L25:L30,$B$4,'Budgeting Worksheet'!N25:N30)</f>
        <v>0</v>
      </c>
      <c r="I14" s="270"/>
      <c r="J14" s="270"/>
      <c r="K14" s="270"/>
      <c r="L14" s="271">
        <f>SUMIF('Budgeting Worksheet'!P25:P30,$B$4,'Budgeting Worksheet'!R25:R30)</f>
        <v>0</v>
      </c>
      <c r="M14" s="270"/>
      <c r="N14" s="270"/>
      <c r="O14" s="270"/>
      <c r="P14" s="271">
        <f>SUMIF('Budgeting Worksheet'!T25:T30,$B$4,'Budgeting Worksheet'!V25:V30)</f>
        <v>0</v>
      </c>
      <c r="Q14" s="270"/>
      <c r="R14" s="270"/>
      <c r="S14" s="270"/>
      <c r="T14" s="271">
        <f>SUMIF('Budgeting Worksheet'!X25:X30,$B$4,'Budgeting Worksheet'!Z25:Z30)</f>
        <v>0</v>
      </c>
      <c r="U14" s="270"/>
      <c r="V14" s="270"/>
      <c r="W14" s="270"/>
      <c r="X14" s="271">
        <f>SUMIF('Budgeting Worksheet'!AB25:AB30,$B$4,'Budgeting Worksheet'!AD25:AD30)</f>
        <v>0</v>
      </c>
      <c r="Y14" s="270"/>
      <c r="Z14" s="270"/>
      <c r="AA14" s="270"/>
      <c r="AB14" s="271">
        <f>SUMIF('Budgeting Worksheet'!AF25:AF30,$B$4,'Budgeting Worksheet'!AH25:AH30)</f>
        <v>0</v>
      </c>
      <c r="AC14" s="270"/>
      <c r="AD14" s="270"/>
      <c r="AE14" s="270"/>
      <c r="AF14" s="271">
        <f>SUMIF('Budgeting Worksheet'!AJ25:AJ30,$B$4,'Budgeting Worksheet'!AL25:AL30)</f>
        <v>0</v>
      </c>
      <c r="AG14" s="270"/>
      <c r="AH14" s="270"/>
      <c r="AI14" s="270"/>
      <c r="AJ14" s="271">
        <f>SUMIF('Budgeting Worksheet'!AN25:AN30,$B$4,'Budgeting Worksheet'!AP25:AP30)</f>
        <v>0</v>
      </c>
      <c r="AK14" s="270"/>
      <c r="AL14" s="270"/>
      <c r="AM14" s="270"/>
      <c r="AN14" s="271">
        <f>SUMIF('Budgeting Worksheet'!AR25:AR30,$B$4,'Budgeting Worksheet'!AT25:AT30)</f>
        <v>0</v>
      </c>
      <c r="AO14" s="270"/>
      <c r="AP14" s="270"/>
      <c r="AQ14" s="270"/>
      <c r="AR14" s="271">
        <f>SUMIF('Budgeting Worksheet'!AV25:AV30,$B$4,'Budgeting Worksheet'!AX25:AX30)</f>
        <v>0</v>
      </c>
      <c r="AS14" s="270"/>
      <c r="AT14" s="270"/>
      <c r="AU14" s="270"/>
      <c r="AV14" s="271">
        <f>SUMIF('Budgeting Worksheet'!AZ25:AZ30,$B$4,'Budgeting Worksheet'!BB25:BB30)</f>
        <v>0</v>
      </c>
      <c r="AW14" s="270"/>
      <c r="AX14" s="271">
        <f>SUM(D14:AV14)</f>
        <v>0</v>
      </c>
      <c r="AY14" s="270"/>
      <c r="AZ14" s="272">
        <f ca="1">SUMIF('Budgeting Worksheet'!H31:H35,$B$4,'Budgeting Worksheet'!BJ30)</f>
        <v>0</v>
      </c>
      <c r="BA14" s="270"/>
      <c r="BB14" s="273">
        <v>6471.49</v>
      </c>
      <c r="BC14" s="274"/>
    </row>
    <row r="15" spans="1:55" s="15" customFormat="1" x14ac:dyDescent="0.2">
      <c r="A15" s="763">
        <v>42050</v>
      </c>
      <c r="B15" s="58"/>
      <c r="C15" s="270" t="s">
        <v>261</v>
      </c>
      <c r="D15" s="271">
        <f>SUMIF('Budgeting Worksheet'!H32:H37,$B$4,'Budgeting Worksheet'!J32:J37)</f>
        <v>572.13333</v>
      </c>
      <c r="E15" s="270"/>
      <c r="F15" s="270"/>
      <c r="G15" s="270"/>
      <c r="H15" s="271">
        <f>SUMIF('Budgeting Worksheet'!L32:L37,$B$4,'Budgeting Worksheet'!N32:N37)</f>
        <v>572.13333</v>
      </c>
      <c r="I15" s="270"/>
      <c r="J15" s="270"/>
      <c r="K15" s="270"/>
      <c r="L15" s="271">
        <f>SUMIF('Budgeting Worksheet'!P32:P37,$B$4,'Budgeting Worksheet'!R32:R37)</f>
        <v>572.13333</v>
      </c>
      <c r="M15" s="270"/>
      <c r="N15" s="270"/>
      <c r="O15" s="270"/>
      <c r="P15" s="271">
        <f>SUMIF('Budgeting Worksheet'!T32:T37,$B$4,'Budgeting Worksheet'!V32:V37)</f>
        <v>572.13333</v>
      </c>
      <c r="Q15" s="270"/>
      <c r="R15" s="270"/>
      <c r="S15" s="270"/>
      <c r="T15" s="271">
        <f>SUMIF('Budgeting Worksheet'!X32:X37,$B$4,'Budgeting Worksheet'!Z32:Z37)</f>
        <v>572.13333</v>
      </c>
      <c r="U15" s="270"/>
      <c r="V15" s="270"/>
      <c r="W15" s="270"/>
      <c r="X15" s="271">
        <f>SUMIF('Budgeting Worksheet'!AB32:AB37,$B$4,'Budgeting Worksheet'!AD32:AD37)</f>
        <v>572.13333</v>
      </c>
      <c r="Y15" s="270"/>
      <c r="Z15" s="270"/>
      <c r="AA15" s="270"/>
      <c r="AB15" s="271">
        <f>SUMIF('Budgeting Worksheet'!AF32:AF37,$B$4,'Budgeting Worksheet'!AH32:AH37)</f>
        <v>572.13333</v>
      </c>
      <c r="AC15" s="270"/>
      <c r="AD15" s="270"/>
      <c r="AE15" s="270"/>
      <c r="AF15" s="271">
        <f>SUMIF('Budgeting Worksheet'!AJ32:AJ37,$B$4,'Budgeting Worksheet'!AL32:AL37)</f>
        <v>572.13333</v>
      </c>
      <c r="AG15" s="270"/>
      <c r="AH15" s="270"/>
      <c r="AI15" s="270"/>
      <c r="AJ15" s="271">
        <f>SUMIF('Budgeting Worksheet'!AN32:AN37,$B$4,'Budgeting Worksheet'!AP32:AP37)</f>
        <v>572.13333</v>
      </c>
      <c r="AK15" s="270"/>
      <c r="AL15" s="270"/>
      <c r="AM15" s="270"/>
      <c r="AN15" s="271">
        <f>SUMIF('Budgeting Worksheet'!AR32:AR37,$B$4,'Budgeting Worksheet'!AT32:AT37)</f>
        <v>572.13333</v>
      </c>
      <c r="AO15" s="270"/>
      <c r="AP15" s="270"/>
      <c r="AQ15" s="270"/>
      <c r="AR15" s="271">
        <f>SUMIF('Budgeting Worksheet'!AV32:AV37,$B$4,'Budgeting Worksheet'!AX32:AX37)</f>
        <v>572.13333</v>
      </c>
      <c r="AS15" s="270"/>
      <c r="AT15" s="270"/>
      <c r="AU15" s="270"/>
      <c r="AV15" s="271">
        <f>SUMIF('Budgeting Worksheet'!AZ32:AZ37,$B$4,'Budgeting Worksheet'!BB32:BB37)</f>
        <v>572.13333</v>
      </c>
      <c r="AW15" s="270"/>
      <c r="AX15" s="271">
        <f>SUM(D15:AV15)</f>
        <v>6865.5999599999986</v>
      </c>
      <c r="AY15" s="270"/>
      <c r="AZ15" s="272">
        <f ca="1">SUMIF('Budgeting Worksheet'!H32:H36,$B$4,'Budgeting Worksheet'!BJ37)</f>
        <v>6665.63</v>
      </c>
      <c r="BA15" s="270"/>
      <c r="BB15" s="273">
        <v>0</v>
      </c>
      <c r="BC15" s="274"/>
    </row>
    <row r="16" spans="1:55" s="15" customFormat="1" x14ac:dyDescent="0.2">
      <c r="A16" s="763">
        <v>42060</v>
      </c>
      <c r="B16" s="58"/>
      <c r="C16" s="270" t="s">
        <v>262</v>
      </c>
      <c r="D16" s="271">
        <f>SUMIF('Budgeting Worksheet'!H39:H43,$B$4,'Budgeting Worksheet'!J39:J43)</f>
        <v>0</v>
      </c>
      <c r="E16" s="270"/>
      <c r="F16" s="270"/>
      <c r="G16" s="270"/>
      <c r="H16" s="271">
        <f>SUMIF('Budgeting Worksheet'!L39:L43,$B$4,'Budgeting Worksheet'!N39:N43)</f>
        <v>0</v>
      </c>
      <c r="I16" s="270"/>
      <c r="J16" s="270"/>
      <c r="K16" s="270"/>
      <c r="L16" s="271">
        <f>SUMIF('Budgeting Worksheet'!P39:P43,$B$4,'Budgeting Worksheet'!R39:R43)</f>
        <v>0</v>
      </c>
      <c r="M16" s="270"/>
      <c r="N16" s="270"/>
      <c r="O16" s="270"/>
      <c r="P16" s="271">
        <f>SUMIF('Budgeting Worksheet'!T39:T43,$B$4,'Budgeting Worksheet'!V39:V43)</f>
        <v>0</v>
      </c>
      <c r="Q16" s="270"/>
      <c r="R16" s="270"/>
      <c r="S16" s="270"/>
      <c r="T16" s="271">
        <f>SUMIF('Budgeting Worksheet'!X39:X43,$B$4,'Budgeting Worksheet'!Z39:Z43)</f>
        <v>0</v>
      </c>
      <c r="U16" s="270"/>
      <c r="V16" s="270"/>
      <c r="W16" s="270"/>
      <c r="X16" s="271">
        <f>SUMIF('Budgeting Worksheet'!AB39:AB43,$B$4,'Budgeting Worksheet'!AD39:AD43)</f>
        <v>0</v>
      </c>
      <c r="Y16" s="270"/>
      <c r="Z16" s="270"/>
      <c r="AA16" s="270"/>
      <c r="AB16" s="271">
        <f>SUMIF('Budgeting Worksheet'!AF39:AF43,$B$4,'Budgeting Worksheet'!AH39:AH43)</f>
        <v>0</v>
      </c>
      <c r="AC16" s="270"/>
      <c r="AD16" s="270"/>
      <c r="AE16" s="270"/>
      <c r="AF16" s="271">
        <f>SUMIF('Budgeting Worksheet'!AJ39:AJ43,$B$4,'Budgeting Worksheet'!AL39:AL43)</f>
        <v>0</v>
      </c>
      <c r="AG16" s="270"/>
      <c r="AH16" s="270"/>
      <c r="AI16" s="270"/>
      <c r="AJ16" s="271">
        <f>SUMIF('Budgeting Worksheet'!AN39:AN43,$B$4,'Budgeting Worksheet'!AP39:AP43)</f>
        <v>0</v>
      </c>
      <c r="AK16" s="270"/>
      <c r="AL16" s="270"/>
      <c r="AM16" s="270"/>
      <c r="AN16" s="271">
        <f>SUMIF('Budgeting Worksheet'!AR39:AR43,$B$4,'Budgeting Worksheet'!AT39:AT43)</f>
        <v>0</v>
      </c>
      <c r="AO16" s="270"/>
      <c r="AP16" s="270"/>
      <c r="AQ16" s="270"/>
      <c r="AR16" s="271">
        <f>SUMIF('Budgeting Worksheet'!AV39:AV43,$B$4,'Budgeting Worksheet'!AX39:AX43)</f>
        <v>0</v>
      </c>
      <c r="AS16" s="270"/>
      <c r="AT16" s="270"/>
      <c r="AU16" s="270"/>
      <c r="AV16" s="271">
        <f>SUMIF('Budgeting Worksheet'!AZ39:AZ43,$B$4,'Budgeting Worksheet'!BB39:BB43)</f>
        <v>0</v>
      </c>
      <c r="AW16" s="270"/>
      <c r="AX16" s="271">
        <f>SUM(D16:AV16)</f>
        <v>0</v>
      </c>
      <c r="AY16" s="270"/>
      <c r="AZ16" s="272">
        <f ca="1">SUMIF('Budgeting Worksheet'!H33:H37,$B$4,'Budgeting Worksheet'!BJ44)</f>
        <v>0</v>
      </c>
      <c r="BA16" s="270"/>
      <c r="BB16" s="273">
        <v>0</v>
      </c>
      <c r="BC16" s="274"/>
    </row>
    <row r="17" spans="1:55" s="15" customFormat="1" x14ac:dyDescent="0.2">
      <c r="A17" s="763">
        <v>42070</v>
      </c>
      <c r="B17" s="58"/>
      <c r="C17" s="270" t="s">
        <v>263</v>
      </c>
      <c r="D17" s="271">
        <f>SUMIF('Budgeting Worksheet'!H46:H50,$B$4,'Budgeting Worksheet'!J46:J50)</f>
        <v>58.333329999999997</v>
      </c>
      <c r="E17" s="270"/>
      <c r="F17" s="270"/>
      <c r="G17" s="270"/>
      <c r="H17" s="271">
        <f>SUMIF('Budgeting Worksheet'!L46:L50,$B$4,'Budgeting Worksheet'!N46:N50)</f>
        <v>58.333329999999997</v>
      </c>
      <c r="I17" s="270"/>
      <c r="J17" s="270"/>
      <c r="K17" s="270"/>
      <c r="L17" s="271">
        <f>SUMIF('Budgeting Worksheet'!P46:P50,$B$4,'Budgeting Worksheet'!R46:R50)</f>
        <v>58.333329999999997</v>
      </c>
      <c r="M17" s="270"/>
      <c r="N17" s="270"/>
      <c r="O17" s="270"/>
      <c r="P17" s="271">
        <f>SUMIF('Budgeting Worksheet'!T46:T50,$B$4,'Budgeting Worksheet'!V46:V50)</f>
        <v>58.333329999999997</v>
      </c>
      <c r="Q17" s="270"/>
      <c r="R17" s="270"/>
      <c r="S17" s="270"/>
      <c r="T17" s="271">
        <f>SUMIF('Budgeting Worksheet'!X46:X50,$B$4,'Budgeting Worksheet'!Z46:Z50)</f>
        <v>58.333329999999997</v>
      </c>
      <c r="U17" s="270"/>
      <c r="V17" s="270"/>
      <c r="W17" s="270"/>
      <c r="X17" s="271">
        <f>SUMIF('Budgeting Worksheet'!AB46:AB50,$B$4,'Budgeting Worksheet'!AD46:AD50)</f>
        <v>58.333329999999997</v>
      </c>
      <c r="Y17" s="270"/>
      <c r="Z17" s="270"/>
      <c r="AA17" s="270"/>
      <c r="AB17" s="271">
        <f>SUMIF('Budgeting Worksheet'!AF46:AF50,$B$4,'Budgeting Worksheet'!AH46:AH50)</f>
        <v>58.333329999999997</v>
      </c>
      <c r="AC17" s="270"/>
      <c r="AD17" s="270"/>
      <c r="AE17" s="270"/>
      <c r="AF17" s="271">
        <f>SUMIF('Budgeting Worksheet'!AJ46:AJ50,$B$4,'Budgeting Worksheet'!AL46:AL50)</f>
        <v>58.333329999999997</v>
      </c>
      <c r="AG17" s="270"/>
      <c r="AH17" s="270"/>
      <c r="AI17" s="270"/>
      <c r="AJ17" s="271">
        <f>SUMIF('Budgeting Worksheet'!AN46:AN50,$B$4,'Budgeting Worksheet'!AP46:AP50)</f>
        <v>58.333329999999997</v>
      </c>
      <c r="AK17" s="270"/>
      <c r="AL17" s="270"/>
      <c r="AM17" s="270"/>
      <c r="AN17" s="271">
        <f>SUMIF('Budgeting Worksheet'!AR46:AR50,$B$4,'Budgeting Worksheet'!AT46:AT50)</f>
        <v>58.333329999999997</v>
      </c>
      <c r="AO17" s="270"/>
      <c r="AP17" s="270"/>
      <c r="AQ17" s="270"/>
      <c r="AR17" s="271">
        <f>SUMIF('Budgeting Worksheet'!AV46:AV50,$B$4,'Budgeting Worksheet'!AX46:AX50)</f>
        <v>58.333329999999997</v>
      </c>
      <c r="AS17" s="270"/>
      <c r="AT17" s="270"/>
      <c r="AU17" s="270"/>
      <c r="AV17" s="271">
        <f>SUMIF('Budgeting Worksheet'!AZ46:AZ50,$B$4,'Budgeting Worksheet'!BB46:BB50)</f>
        <v>58.333329999999997</v>
      </c>
      <c r="AW17" s="270"/>
      <c r="AX17" s="271">
        <f>SUM(D17:AV17)</f>
        <v>699.9999600000001</v>
      </c>
      <c r="AY17" s="270"/>
      <c r="AZ17" s="272">
        <f ca="1">SUMIF('Budgeting Worksheet'!H34:H38,$B$4,'Budgeting Worksheet'!BJ51)</f>
        <v>0</v>
      </c>
      <c r="BA17" s="270"/>
      <c r="BB17" s="273">
        <v>0</v>
      </c>
      <c r="BC17" s="274"/>
    </row>
    <row r="18" spans="1:55" s="15" customFormat="1" x14ac:dyDescent="0.2">
      <c r="A18" s="763">
        <v>42080</v>
      </c>
      <c r="B18" s="407"/>
      <c r="C18" s="270" t="s">
        <v>264</v>
      </c>
      <c r="D18" s="271">
        <f>SUMIF('Budgeting Worksheet'!H40:H45,$B$4,'Budgeting Worksheet'!J40:J45)</f>
        <v>0</v>
      </c>
      <c r="E18" s="270"/>
      <c r="F18" s="270"/>
      <c r="G18" s="270"/>
      <c r="H18" s="271">
        <f>SUMIF('Budgeting Worksheet'!L40:L45,$B$4,'Budgeting Worksheet'!N40:N45)</f>
        <v>0</v>
      </c>
      <c r="I18" s="270"/>
      <c r="J18" s="270"/>
      <c r="K18" s="270"/>
      <c r="L18" s="271">
        <f>SUMIF('Budgeting Worksheet'!P40:P45,$B$4,'Budgeting Worksheet'!R40:R45)</f>
        <v>0</v>
      </c>
      <c r="M18" s="270"/>
      <c r="N18" s="270"/>
      <c r="O18" s="270"/>
      <c r="P18" s="271">
        <f>SUMIF('Budgeting Worksheet'!T40:T45,$B$4,'Budgeting Worksheet'!V40:V45)</f>
        <v>0</v>
      </c>
      <c r="Q18" s="270"/>
      <c r="R18" s="270"/>
      <c r="S18" s="270"/>
      <c r="T18" s="271">
        <f>SUMIF('Budgeting Worksheet'!X40:X45,$B$4,'Budgeting Worksheet'!Z40:Z45)</f>
        <v>0</v>
      </c>
      <c r="U18" s="270"/>
      <c r="V18" s="270"/>
      <c r="W18" s="270"/>
      <c r="X18" s="271">
        <f>SUMIF('Budgeting Worksheet'!AB40:AB45,$B$4,'Budgeting Worksheet'!AD40:AD45)</f>
        <v>0</v>
      </c>
      <c r="Y18" s="270"/>
      <c r="Z18" s="270"/>
      <c r="AA18" s="270"/>
      <c r="AB18" s="271">
        <f>SUMIF('Budgeting Worksheet'!AF40:AF45,$B$4,'Budgeting Worksheet'!AH40:AH45)</f>
        <v>0</v>
      </c>
      <c r="AC18" s="270"/>
      <c r="AD18" s="270"/>
      <c r="AE18" s="270"/>
      <c r="AF18" s="271">
        <f>SUMIF('Budgeting Worksheet'!AJ40:AJ45,$B$4,'Budgeting Worksheet'!AL40:AL45)</f>
        <v>0</v>
      </c>
      <c r="AG18" s="270"/>
      <c r="AH18" s="270"/>
      <c r="AI18" s="270"/>
      <c r="AJ18" s="271">
        <f>SUMIF('Budgeting Worksheet'!AN40:AN45,$B$4,'Budgeting Worksheet'!AP40:AP45)</f>
        <v>0</v>
      </c>
      <c r="AK18" s="270"/>
      <c r="AL18" s="270"/>
      <c r="AM18" s="270"/>
      <c r="AN18" s="271">
        <f>SUMIF('Budgeting Worksheet'!AR40:AR45,$B$4,'Budgeting Worksheet'!AT40:AT45)</f>
        <v>0</v>
      </c>
      <c r="AO18" s="270"/>
      <c r="AP18" s="270"/>
      <c r="AQ18" s="270"/>
      <c r="AR18" s="271">
        <f>SUMIF('Budgeting Worksheet'!AV40:AV45,$B$4,'Budgeting Worksheet'!AX40:AX45)</f>
        <v>0</v>
      </c>
      <c r="AS18" s="270"/>
      <c r="AT18" s="270"/>
      <c r="AU18" s="270"/>
      <c r="AV18" s="271">
        <f>SUMIF('Budgeting Worksheet'!AZ40:AZ45,$B$4,'Budgeting Worksheet'!BB40:BB45)</f>
        <v>0</v>
      </c>
      <c r="AW18" s="270"/>
      <c r="AX18" s="271">
        <f>SUM(D18:AV18)</f>
        <v>0</v>
      </c>
      <c r="AY18" s="270"/>
      <c r="AZ18" s="272">
        <f ca="1">SUMIF('Budgeting Worksheet'!H35:H39,$B$4,'Budgeting Worksheet'!BJ58)</f>
        <v>0</v>
      </c>
      <c r="BA18" s="270"/>
      <c r="BB18" s="273">
        <v>0</v>
      </c>
      <c r="BC18" s="274"/>
    </row>
    <row r="19" spans="1:55" s="15" customFormat="1" x14ac:dyDescent="0.2">
      <c r="A19" s="763">
        <v>42000</v>
      </c>
      <c r="C19" s="270" t="s">
        <v>265</v>
      </c>
      <c r="D19" s="503">
        <f>SUM(D13:D18)</f>
        <v>630.46666000000005</v>
      </c>
      <c r="E19" s="270"/>
      <c r="F19" s="270"/>
      <c r="G19" s="270"/>
      <c r="H19" s="503">
        <f>SUM(H13:H18)</f>
        <v>630.46666000000005</v>
      </c>
      <c r="I19" s="270"/>
      <c r="J19" s="270"/>
      <c r="K19" s="270"/>
      <c r="L19" s="503">
        <f>SUM(L13:L18)</f>
        <v>630.46666000000005</v>
      </c>
      <c r="M19" s="270"/>
      <c r="N19" s="270"/>
      <c r="O19" s="270"/>
      <c r="P19" s="503">
        <f>SUM(P13:P18)</f>
        <v>630.46666000000005</v>
      </c>
      <c r="Q19" s="270"/>
      <c r="R19" s="270"/>
      <c r="S19" s="270"/>
      <c r="T19" s="503">
        <f>SUM(T13:T18)</f>
        <v>630.46666000000005</v>
      </c>
      <c r="U19" s="270"/>
      <c r="V19" s="270"/>
      <c r="W19" s="270"/>
      <c r="X19" s="503">
        <f>SUM(X13:X18)</f>
        <v>630.46666000000005</v>
      </c>
      <c r="Y19" s="270"/>
      <c r="Z19" s="270"/>
      <c r="AA19" s="270"/>
      <c r="AB19" s="503">
        <f>SUM(AB13:AB18)</f>
        <v>630.46666000000005</v>
      </c>
      <c r="AC19" s="270"/>
      <c r="AD19" s="270"/>
      <c r="AE19" s="270"/>
      <c r="AF19" s="503">
        <f>SUM(AF13:AF18)</f>
        <v>630.46666000000005</v>
      </c>
      <c r="AG19" s="270"/>
      <c r="AH19" s="270"/>
      <c r="AI19" s="270"/>
      <c r="AJ19" s="503">
        <f>SUM(AJ13:AJ18)</f>
        <v>630.46666000000005</v>
      </c>
      <c r="AK19" s="270"/>
      <c r="AL19" s="270"/>
      <c r="AM19" s="270"/>
      <c r="AN19" s="503">
        <f>SUM(AN13:AN18)</f>
        <v>630.46666000000005</v>
      </c>
      <c r="AO19" s="270"/>
      <c r="AP19" s="270"/>
      <c r="AQ19" s="270"/>
      <c r="AR19" s="503">
        <f>SUM(AR13:AR18)</f>
        <v>630.46666000000005</v>
      </c>
      <c r="AS19" s="270"/>
      <c r="AT19" s="270"/>
      <c r="AU19" s="270"/>
      <c r="AV19" s="503">
        <f>SUM(AV13:AV18)</f>
        <v>630.46666000000005</v>
      </c>
      <c r="AW19" s="270"/>
      <c r="AX19" s="271">
        <f>SUM(AX13:AX18)</f>
        <v>7565.5999199999987</v>
      </c>
      <c r="AY19" s="270"/>
      <c r="AZ19" s="272">
        <f ca="1">SUMIF('Budgeting Worksheet'!H36:H40,$B$4,'Budgeting Worksheet'!BJ65)</f>
        <v>0</v>
      </c>
      <c r="BA19" s="270"/>
      <c r="BB19" s="273">
        <v>0</v>
      </c>
      <c r="BC19" s="274"/>
    </row>
    <row r="20" spans="1:55" s="15" customFormat="1" x14ac:dyDescent="0.2">
      <c r="A20" s="763"/>
      <c r="B20" s="58" t="s">
        <v>135</v>
      </c>
      <c r="C20" s="270"/>
      <c r="D20" s="640">
        <f>SUM(D15:D19)</f>
        <v>1260.9333200000001</v>
      </c>
      <c r="E20" s="270"/>
      <c r="F20" s="270"/>
      <c r="G20" s="270"/>
      <c r="H20" s="271">
        <f>SUM(H15:H19)</f>
        <v>1260.9333200000001</v>
      </c>
      <c r="I20" s="270"/>
      <c r="J20" s="270"/>
      <c r="K20" s="270"/>
      <c r="L20" s="271">
        <f>SUM(L15:L19)</f>
        <v>1260.9333200000001</v>
      </c>
      <c r="M20" s="270"/>
      <c r="N20" s="270"/>
      <c r="O20" s="270"/>
      <c r="P20" s="271">
        <f>SUM(P15:P19)</f>
        <v>1260.9333200000001</v>
      </c>
      <c r="Q20" s="270"/>
      <c r="R20" s="270"/>
      <c r="S20" s="270"/>
      <c r="T20" s="271">
        <f>SUM(T15:T19)</f>
        <v>1260.9333200000001</v>
      </c>
      <c r="U20" s="270"/>
      <c r="V20" s="270"/>
      <c r="W20" s="270"/>
      <c r="X20" s="271">
        <f>SUM(X15:X19)</f>
        <v>1260.9333200000001</v>
      </c>
      <c r="Y20" s="270"/>
      <c r="Z20" s="270"/>
      <c r="AA20" s="270"/>
      <c r="AB20" s="271">
        <f>SUM(AB15:AB19)</f>
        <v>1260.9333200000001</v>
      </c>
      <c r="AC20" s="270"/>
      <c r="AD20" s="270"/>
      <c r="AE20" s="270"/>
      <c r="AF20" s="271">
        <f>SUM(AF15:AF19)</f>
        <v>1260.9333200000001</v>
      </c>
      <c r="AG20" s="270"/>
      <c r="AH20" s="270"/>
      <c r="AI20" s="270"/>
      <c r="AJ20" s="271">
        <f>SUM(AJ15:AJ19)</f>
        <v>1260.9333200000001</v>
      </c>
      <c r="AK20" s="270"/>
      <c r="AL20" s="270"/>
      <c r="AM20" s="270"/>
      <c r="AN20" s="271">
        <f>SUM(AN15:AN19)</f>
        <v>1260.9333200000001</v>
      </c>
      <c r="AO20" s="270"/>
      <c r="AP20" s="270"/>
      <c r="AQ20" s="270"/>
      <c r="AR20" s="271">
        <f>SUM(AR15:AR19)</f>
        <v>1260.9333200000001</v>
      </c>
      <c r="AS20" s="270"/>
      <c r="AT20" s="270"/>
      <c r="AU20" s="270"/>
      <c r="AV20" s="271">
        <f>SUM(AV15:AV19)</f>
        <v>1260.9333200000001</v>
      </c>
      <c r="AW20" s="270"/>
      <c r="AX20" s="664"/>
      <c r="AY20" s="270"/>
      <c r="AZ20" s="665"/>
      <c r="BA20" s="270"/>
      <c r="BB20" s="666">
        <f>SUM(BB13:BB19)</f>
        <v>6821.49</v>
      </c>
      <c r="BC20" s="274"/>
    </row>
    <row r="21" spans="1:55" s="15" customFormat="1" x14ac:dyDescent="0.2">
      <c r="A21" s="763"/>
      <c r="B21" s="58"/>
      <c r="C21" s="270"/>
      <c r="D21" s="271"/>
      <c r="E21" s="270"/>
      <c r="F21" s="270"/>
      <c r="G21" s="270"/>
      <c r="H21" s="271"/>
      <c r="I21" s="270"/>
      <c r="J21" s="270"/>
      <c r="K21" s="270"/>
      <c r="L21" s="271"/>
      <c r="M21" s="270"/>
      <c r="N21" s="270"/>
      <c r="O21" s="270"/>
      <c r="P21" s="271"/>
      <c r="Q21" s="270"/>
      <c r="R21" s="270"/>
      <c r="S21" s="270"/>
      <c r="T21" s="271"/>
      <c r="U21" s="270"/>
      <c r="V21" s="270"/>
      <c r="W21" s="270"/>
      <c r="X21" s="271"/>
      <c r="Y21" s="270"/>
      <c r="Z21" s="270"/>
      <c r="AA21" s="270"/>
      <c r="AB21" s="271"/>
      <c r="AC21" s="270"/>
      <c r="AD21" s="270"/>
      <c r="AE21" s="270"/>
      <c r="AF21" s="271"/>
      <c r="AG21" s="270"/>
      <c r="AH21" s="270"/>
      <c r="AI21" s="270"/>
      <c r="AJ21" s="271"/>
      <c r="AK21" s="270"/>
      <c r="AL21" s="270"/>
      <c r="AM21" s="270"/>
      <c r="AN21" s="271"/>
      <c r="AO21" s="270"/>
      <c r="AP21" s="270"/>
      <c r="AQ21" s="270"/>
      <c r="AR21" s="271"/>
      <c r="AS21" s="270"/>
      <c r="AT21" s="270"/>
      <c r="AU21" s="270"/>
      <c r="AV21" s="271"/>
      <c r="AW21" s="270"/>
      <c r="AX21" s="271"/>
      <c r="AY21" s="270"/>
      <c r="AZ21" s="272"/>
      <c r="BA21" s="270"/>
      <c r="BB21" s="273"/>
      <c r="BC21" s="274"/>
    </row>
    <row r="22" spans="1:55" s="15" customFormat="1" x14ac:dyDescent="0.2">
      <c r="A22" s="12">
        <v>42400</v>
      </c>
      <c r="B22" s="58" t="s">
        <v>266</v>
      </c>
      <c r="C22" s="270"/>
      <c r="D22" s="271"/>
      <c r="E22" s="270"/>
      <c r="F22" s="270"/>
      <c r="G22" s="270"/>
      <c r="H22" s="271"/>
      <c r="I22" s="270"/>
      <c r="J22" s="270"/>
      <c r="K22" s="270"/>
      <c r="L22" s="271"/>
      <c r="M22" s="270"/>
      <c r="N22" s="270"/>
      <c r="O22" s="270"/>
      <c r="P22" s="271"/>
      <c r="Q22" s="270"/>
      <c r="R22" s="270"/>
      <c r="S22" s="270"/>
      <c r="T22" s="271"/>
      <c r="U22" s="270"/>
      <c r="V22" s="270"/>
      <c r="W22" s="270"/>
      <c r="X22" s="271"/>
      <c r="Y22" s="270"/>
      <c r="Z22" s="270"/>
      <c r="AA22" s="270"/>
      <c r="AB22" s="271"/>
      <c r="AC22" s="270"/>
      <c r="AD22" s="270"/>
      <c r="AE22" s="270"/>
      <c r="AF22" s="271"/>
      <c r="AG22" s="270"/>
      <c r="AH22" s="270"/>
      <c r="AI22" s="270"/>
      <c r="AJ22" s="271"/>
      <c r="AK22" s="270"/>
      <c r="AL22" s="270"/>
      <c r="AM22" s="270"/>
      <c r="AN22" s="271"/>
      <c r="AO22" s="270"/>
      <c r="AP22" s="270"/>
      <c r="AQ22" s="270"/>
      <c r="AR22" s="271"/>
      <c r="AS22" s="270"/>
      <c r="AT22" s="270"/>
      <c r="AU22" s="270"/>
      <c r="AV22" s="271"/>
      <c r="AW22" s="270"/>
      <c r="AX22" s="271"/>
      <c r="AY22" s="270"/>
      <c r="AZ22" s="272"/>
      <c r="BA22" s="270"/>
      <c r="BB22" s="273"/>
      <c r="BC22" s="274"/>
    </row>
    <row r="23" spans="1:55" s="15" customFormat="1" x14ac:dyDescent="0.2">
      <c r="A23" s="763">
        <v>42410</v>
      </c>
      <c r="B23" s="58"/>
      <c r="C23" s="58" t="s">
        <v>267</v>
      </c>
      <c r="D23" s="271">
        <f>SUMIF('Budgeting Worksheet'!H71:H75,$B$4,'Budgeting Worksheet'!J71:J75)</f>
        <v>0</v>
      </c>
      <c r="E23" s="270"/>
      <c r="F23" s="270"/>
      <c r="G23" s="270"/>
      <c r="H23" s="271">
        <f>SUMIF('Budgeting Worksheet'!L71:L75,$B$4,'Budgeting Worksheet'!N71:N75)</f>
        <v>0</v>
      </c>
      <c r="I23" s="270"/>
      <c r="J23" s="270"/>
      <c r="K23" s="270"/>
      <c r="L23" s="271">
        <f>SUMIF('Budgeting Worksheet'!P71:P75,$B$4,'Budgeting Worksheet'!R71:R75)</f>
        <v>0</v>
      </c>
      <c r="M23" s="270"/>
      <c r="N23" s="270"/>
      <c r="O23" s="270"/>
      <c r="P23" s="271">
        <f>SUMIF('Budgeting Worksheet'!T71:T75,$B$4,'Budgeting Worksheet'!V71:V75)</f>
        <v>0</v>
      </c>
      <c r="Q23" s="270"/>
      <c r="R23" s="270"/>
      <c r="S23" s="270"/>
      <c r="T23" s="271">
        <f>SUMIF('Budgeting Worksheet'!X71:X75,$B$4,'Budgeting Worksheet'!Z71:Z75)</f>
        <v>0</v>
      </c>
      <c r="U23" s="270"/>
      <c r="V23" s="270"/>
      <c r="W23" s="270"/>
      <c r="X23" s="271">
        <f>SUMIF('Budgeting Worksheet'!AB71:AB75,$B$4,'Budgeting Worksheet'!AD71:AD75)</f>
        <v>0</v>
      </c>
      <c r="Y23" s="270"/>
      <c r="Z23" s="270"/>
      <c r="AA23" s="270"/>
      <c r="AB23" s="271">
        <f>SUMIF('Budgeting Worksheet'!AF71:AF75,$B$4,'Budgeting Worksheet'!AH71:AH75)</f>
        <v>0</v>
      </c>
      <c r="AC23" s="270"/>
      <c r="AD23" s="270"/>
      <c r="AE23" s="270"/>
      <c r="AF23" s="271">
        <f>SUMIF('Budgeting Worksheet'!AJ71:AJ75,$B$4,'Budgeting Worksheet'!AL71:AL75)</f>
        <v>0</v>
      </c>
      <c r="AG23" s="270"/>
      <c r="AH23" s="270"/>
      <c r="AI23" s="270"/>
      <c r="AJ23" s="271">
        <f>SUMIF('Budgeting Worksheet'!AN71:AN75,$B$4,'Budgeting Worksheet'!AP71:AP75)</f>
        <v>0</v>
      </c>
      <c r="AK23" s="270"/>
      <c r="AL23" s="270"/>
      <c r="AM23" s="270"/>
      <c r="AN23" s="271">
        <f>SUMIF('Budgeting Worksheet'!AR71:AR75,$B$4,'Budgeting Worksheet'!AT71:AT75)</f>
        <v>0</v>
      </c>
      <c r="AO23" s="270"/>
      <c r="AP23" s="270"/>
      <c r="AQ23" s="270"/>
      <c r="AR23" s="271">
        <f>SUMIF('Budgeting Worksheet'!AV71:AV75,$B$4,'Budgeting Worksheet'!AX71:AX75)</f>
        <v>0</v>
      </c>
      <c r="AS23" s="270"/>
      <c r="AT23" s="270"/>
      <c r="AU23" s="270"/>
      <c r="AV23" s="271">
        <f>SUMIF('Budgeting Worksheet'!AZ71:AZ75,$B$4,'Budgeting Worksheet'!BB71:BB75)</f>
        <v>0</v>
      </c>
      <c r="AW23" s="270"/>
      <c r="AX23" s="271">
        <f>SUM(D23:AV23)</f>
        <v>0</v>
      </c>
      <c r="AY23" s="270"/>
      <c r="AZ23" s="272">
        <f ca="1">SUMIF('Budgeting Worksheet'!H71:H75,$B$4,'Budgeting Worksheet'!BJ76)</f>
        <v>0</v>
      </c>
      <c r="BA23" s="270"/>
      <c r="BB23" s="273">
        <v>0</v>
      </c>
      <c r="BC23" s="274"/>
    </row>
    <row r="24" spans="1:55" s="15" customFormat="1" x14ac:dyDescent="0.2">
      <c r="A24" s="763"/>
      <c r="B24" s="58"/>
      <c r="C24" s="270"/>
      <c r="D24" s="271"/>
      <c r="E24" s="270"/>
      <c r="F24" s="270"/>
      <c r="G24" s="270"/>
      <c r="H24" s="271"/>
      <c r="I24" s="270"/>
      <c r="J24" s="270"/>
      <c r="K24" s="270"/>
      <c r="L24" s="271"/>
      <c r="M24" s="270"/>
      <c r="N24" s="270"/>
      <c r="O24" s="270"/>
      <c r="P24" s="271"/>
      <c r="Q24" s="270"/>
      <c r="R24" s="270"/>
      <c r="S24" s="270"/>
      <c r="T24" s="271"/>
      <c r="U24" s="270"/>
      <c r="V24" s="270"/>
      <c r="W24" s="270"/>
      <c r="X24" s="271"/>
      <c r="Y24" s="270"/>
      <c r="Z24" s="270"/>
      <c r="AA24" s="270"/>
      <c r="AB24" s="271"/>
      <c r="AC24" s="270"/>
      <c r="AD24" s="270"/>
      <c r="AE24" s="270"/>
      <c r="AF24" s="271"/>
      <c r="AG24" s="270"/>
      <c r="AH24" s="270"/>
      <c r="AI24" s="270"/>
      <c r="AJ24" s="271"/>
      <c r="AK24" s="270"/>
      <c r="AL24" s="270"/>
      <c r="AM24" s="270"/>
      <c r="AN24" s="271"/>
      <c r="AO24" s="270"/>
      <c r="AP24" s="270"/>
      <c r="AQ24" s="270"/>
      <c r="AR24" s="271"/>
      <c r="AS24" s="270"/>
      <c r="AT24" s="270"/>
      <c r="AU24" s="270"/>
      <c r="AV24" s="271"/>
      <c r="AW24" s="270"/>
      <c r="AX24" s="271"/>
      <c r="AY24" s="270"/>
      <c r="AZ24" s="272"/>
      <c r="BA24" s="270"/>
      <c r="BB24" s="273"/>
      <c r="BC24" s="274"/>
    </row>
    <row r="25" spans="1:55" s="15" customFormat="1" x14ac:dyDescent="0.2">
      <c r="A25" s="12">
        <v>43000</v>
      </c>
      <c r="B25" s="58" t="s">
        <v>268</v>
      </c>
      <c r="C25" s="270"/>
      <c r="D25" s="271"/>
      <c r="E25" s="270"/>
      <c r="F25" s="270"/>
      <c r="G25" s="270"/>
      <c r="H25" s="271"/>
      <c r="I25" s="270"/>
      <c r="J25" s="270"/>
      <c r="K25" s="270"/>
      <c r="L25" s="271"/>
      <c r="M25" s="270"/>
      <c r="N25" s="270"/>
      <c r="O25" s="270"/>
      <c r="P25" s="271"/>
      <c r="Q25" s="270"/>
      <c r="R25" s="270"/>
      <c r="S25" s="270"/>
      <c r="T25" s="271"/>
      <c r="U25" s="270"/>
      <c r="V25" s="270"/>
      <c r="W25" s="270"/>
      <c r="X25" s="271"/>
      <c r="Y25" s="270"/>
      <c r="Z25" s="270"/>
      <c r="AA25" s="270"/>
      <c r="AB25" s="271"/>
      <c r="AC25" s="270"/>
      <c r="AD25" s="270"/>
      <c r="AE25" s="270"/>
      <c r="AF25" s="271"/>
      <c r="AG25" s="270"/>
      <c r="AH25" s="270"/>
      <c r="AI25" s="270"/>
      <c r="AJ25" s="271"/>
      <c r="AK25" s="270"/>
      <c r="AL25" s="270"/>
      <c r="AM25" s="270"/>
      <c r="AN25" s="271"/>
      <c r="AO25" s="270"/>
      <c r="AP25" s="270"/>
      <c r="AQ25" s="270"/>
      <c r="AR25" s="271"/>
      <c r="AS25" s="270"/>
      <c r="AT25" s="270"/>
      <c r="AU25" s="270"/>
      <c r="AV25" s="271"/>
      <c r="AW25" s="270"/>
      <c r="AX25" s="271"/>
      <c r="AY25" s="270"/>
      <c r="AZ25" s="272"/>
      <c r="BA25" s="270"/>
      <c r="BB25" s="273"/>
      <c r="BC25" s="274"/>
    </row>
    <row r="26" spans="1:55" s="15" customFormat="1" ht="12.75" customHeight="1" x14ac:dyDescent="0.2">
      <c r="A26" s="763">
        <v>43010</v>
      </c>
      <c r="B26" s="58"/>
      <c r="C26" s="270" t="s">
        <v>269</v>
      </c>
      <c r="D26" s="271">
        <f>SUMIF('Budgeting Worksheet'!H80:H84,$B$4,'Budgeting Worksheet'!J80:J84)</f>
        <v>0</v>
      </c>
      <c r="E26" s="270"/>
      <c r="F26" s="270"/>
      <c r="G26" s="270"/>
      <c r="H26" s="271">
        <f>SUMIF('Budgeting Worksheet'!L80:L84,$B$4,'Budgeting Worksheet'!N80:N84)</f>
        <v>0</v>
      </c>
      <c r="I26" s="270"/>
      <c r="J26" s="270"/>
      <c r="K26" s="270"/>
      <c r="L26" s="271">
        <f>SUMIF('Budgeting Worksheet'!P80:P84,$B$4,'Budgeting Worksheet'!R80:R84)</f>
        <v>0</v>
      </c>
      <c r="M26" s="270"/>
      <c r="N26" s="270"/>
      <c r="O26" s="270"/>
      <c r="P26" s="271">
        <f>SUMIF('Budgeting Worksheet'!T80:T84,$B$4,'Budgeting Worksheet'!V80:V84)</f>
        <v>0</v>
      </c>
      <c r="Q26" s="270"/>
      <c r="R26" s="270"/>
      <c r="S26" s="270"/>
      <c r="T26" s="271">
        <f>SUMIF('Budgeting Worksheet'!X80:X84,$B$4,'Budgeting Worksheet'!Z80:Z84)</f>
        <v>0</v>
      </c>
      <c r="U26" s="270"/>
      <c r="V26" s="270"/>
      <c r="W26" s="270"/>
      <c r="X26" s="271">
        <f>SUMIF('Budgeting Worksheet'!AB80:AB84,$B$4,'Budgeting Worksheet'!AD80:AD84)</f>
        <v>0</v>
      </c>
      <c r="Y26" s="270"/>
      <c r="Z26" s="270"/>
      <c r="AA26" s="270"/>
      <c r="AB26" s="271">
        <f>SUMIF('Budgeting Worksheet'!AF80:AF84,$B$4,'Budgeting Worksheet'!AH80:AH84)</f>
        <v>0</v>
      </c>
      <c r="AC26" s="270"/>
      <c r="AD26" s="270"/>
      <c r="AE26" s="270"/>
      <c r="AF26" s="271">
        <f>SUMIF('Budgeting Worksheet'!AJ80:AJ84,$B$4,'Budgeting Worksheet'!AL80:AL84)</f>
        <v>0</v>
      </c>
      <c r="AG26" s="270"/>
      <c r="AH26" s="270"/>
      <c r="AI26" s="270"/>
      <c r="AJ26" s="271">
        <f>SUMIF('Budgeting Worksheet'!AN80:AN84,$B$4,'Budgeting Worksheet'!AP80:AP84)</f>
        <v>0</v>
      </c>
      <c r="AK26" s="270"/>
      <c r="AL26" s="270"/>
      <c r="AM26" s="270"/>
      <c r="AN26" s="271">
        <f>SUMIF('Budgeting Worksheet'!AR80:AR84,$B$4,'Budgeting Worksheet'!AT80:AT84)</f>
        <v>0</v>
      </c>
      <c r="AO26" s="270"/>
      <c r="AP26" s="270"/>
      <c r="AQ26" s="270"/>
      <c r="AR26" s="271">
        <f>SUMIF('Budgeting Worksheet'!AV80:AV84,$B$4,'Budgeting Worksheet'!AX80:AX84)</f>
        <v>0</v>
      </c>
      <c r="AS26" s="270"/>
      <c r="AT26" s="270"/>
      <c r="AU26" s="270"/>
      <c r="AV26" s="271">
        <f>SUMIF('Budgeting Worksheet'!AZ80:AZ84,$B$4,'Budgeting Worksheet'!BB80:BB84)</f>
        <v>0</v>
      </c>
      <c r="AW26" s="270"/>
      <c r="AX26" s="271">
        <f>SUM(D26:AV26)</f>
        <v>0</v>
      </c>
      <c r="AY26" s="270"/>
      <c r="AZ26" s="272">
        <f ca="1">SUMIF('Budgeting Worksheet'!H80:H84,$B$4,'Budgeting Worksheet'!BJ85)</f>
        <v>0</v>
      </c>
      <c r="BA26" s="270"/>
      <c r="BB26" s="273">
        <v>455</v>
      </c>
      <c r="BC26" s="274"/>
    </row>
    <row r="27" spans="1:55" s="15" customFormat="1" ht="12.75" customHeight="1" x14ac:dyDescent="0.2">
      <c r="A27" s="763">
        <v>43020</v>
      </c>
      <c r="B27" s="58"/>
      <c r="C27" s="270" t="s">
        <v>270</v>
      </c>
      <c r="D27" s="271">
        <f>SUMIF('Budgeting Worksheet'!H87:H91,$B$4,'Budgeting Worksheet'!J87:J91)</f>
        <v>0</v>
      </c>
      <c r="E27" s="270"/>
      <c r="F27" s="270"/>
      <c r="G27" s="270"/>
      <c r="H27" s="271">
        <f>SUMIF('Budgeting Worksheet'!L87:L91,$B$4,'Budgeting Worksheet'!N87:N91)</f>
        <v>0</v>
      </c>
      <c r="I27" s="270"/>
      <c r="J27" s="270"/>
      <c r="K27" s="270"/>
      <c r="L27" s="271">
        <f>SUMIF('Budgeting Worksheet'!P87:P91,$B$4,'Budgeting Worksheet'!R87:R91)</f>
        <v>0</v>
      </c>
      <c r="M27" s="270"/>
      <c r="N27" s="270"/>
      <c r="O27" s="270"/>
      <c r="P27" s="271">
        <f>SUMIF('Budgeting Worksheet'!T87:T91,$B$4,'Budgeting Worksheet'!V87:V91)</f>
        <v>0</v>
      </c>
      <c r="Q27" s="270"/>
      <c r="R27" s="270"/>
      <c r="S27" s="270"/>
      <c r="T27" s="271">
        <f>SUMIF('Budgeting Worksheet'!X87:X91,$B$4,'Budgeting Worksheet'!Z87:Z91)</f>
        <v>0</v>
      </c>
      <c r="U27" s="270"/>
      <c r="V27" s="270"/>
      <c r="W27" s="270"/>
      <c r="X27" s="271">
        <f>SUMIF('Budgeting Worksheet'!AB87:AB91,$B$4,'Budgeting Worksheet'!AD87:AD91)</f>
        <v>0</v>
      </c>
      <c r="Y27" s="270"/>
      <c r="Z27" s="270"/>
      <c r="AA27" s="270"/>
      <c r="AB27" s="271">
        <f>SUMIF('Budgeting Worksheet'!AF87:AF91,$B$4,'Budgeting Worksheet'!AH87:AH91)</f>
        <v>0</v>
      </c>
      <c r="AC27" s="270"/>
      <c r="AD27" s="270"/>
      <c r="AE27" s="270"/>
      <c r="AF27" s="271">
        <f>SUMIF('Budgeting Worksheet'!AJ87:AJ91,$B$4,'Budgeting Worksheet'!AL87:AL91)</f>
        <v>0</v>
      </c>
      <c r="AG27" s="270"/>
      <c r="AH27" s="270"/>
      <c r="AI27" s="270"/>
      <c r="AJ27" s="271">
        <f>SUMIF('Budgeting Worksheet'!AN87:AN91,$B$4,'Budgeting Worksheet'!AP87:AP91)</f>
        <v>0</v>
      </c>
      <c r="AK27" s="270"/>
      <c r="AL27" s="270"/>
      <c r="AM27" s="270"/>
      <c r="AN27" s="271">
        <f>SUMIF('Budgeting Worksheet'!AR87:AR91,$B$4,'Budgeting Worksheet'!AT87:AT91)</f>
        <v>0</v>
      </c>
      <c r="AO27" s="270"/>
      <c r="AP27" s="270"/>
      <c r="AQ27" s="270"/>
      <c r="AR27" s="271">
        <f>SUMIF('Budgeting Worksheet'!AV87:AV91,$B$4,'Budgeting Worksheet'!AX87:AX91)</f>
        <v>0</v>
      </c>
      <c r="AS27" s="270"/>
      <c r="AT27" s="270"/>
      <c r="AU27" s="270"/>
      <c r="AV27" s="271">
        <f>SUMIF('Budgeting Worksheet'!AZ87:AZ91,$B$4,'Budgeting Worksheet'!BB87:BB91)</f>
        <v>0</v>
      </c>
      <c r="AW27" s="270"/>
      <c r="AX27" s="271">
        <f t="shared" ref="AX27:AX31" si="1">SUM(D27:AV27)</f>
        <v>0</v>
      </c>
      <c r="AY27" s="270"/>
      <c r="AZ27" s="272">
        <f ca="1">SUMIF('Budgeting Worksheet'!H87:H91,$B$4,'Budgeting Worksheet'!BJ92)</f>
        <v>0</v>
      </c>
      <c r="BA27" s="270"/>
      <c r="BB27" s="273">
        <v>842.5</v>
      </c>
      <c r="BC27" s="274"/>
    </row>
    <row r="28" spans="1:55" s="15" customFormat="1" ht="12.75" customHeight="1" x14ac:dyDescent="0.2">
      <c r="A28" s="763">
        <v>43030</v>
      </c>
      <c r="B28" s="58"/>
      <c r="C28" s="270" t="s">
        <v>271</v>
      </c>
      <c r="D28" s="271">
        <f>SUMIF('Budgeting Worksheet'!H94:H98,$B$4,'Budgeting Worksheet'!J94:J98)</f>
        <v>0</v>
      </c>
      <c r="E28" s="270"/>
      <c r="F28" s="270"/>
      <c r="G28" s="270"/>
      <c r="H28" s="271">
        <f>SUMIF('Budgeting Worksheet'!L94:L98,$B$4,'Budgeting Worksheet'!N94:N98)</f>
        <v>0</v>
      </c>
      <c r="I28" s="270"/>
      <c r="J28" s="270"/>
      <c r="K28" s="270"/>
      <c r="L28" s="271">
        <f>SUMIF('Budgeting Worksheet'!P94:P98,$B$4,'Budgeting Worksheet'!R94:R98)</f>
        <v>0</v>
      </c>
      <c r="M28" s="270"/>
      <c r="N28" s="270"/>
      <c r="O28" s="270"/>
      <c r="P28" s="271">
        <f>SUMIF('Budgeting Worksheet'!T94:T98,$B$4,'Budgeting Worksheet'!V94:V98)</f>
        <v>0</v>
      </c>
      <c r="Q28" s="270"/>
      <c r="R28" s="270"/>
      <c r="S28" s="270"/>
      <c r="T28" s="271">
        <f>SUMIF('Budgeting Worksheet'!X94:X98,$B$4,'Budgeting Worksheet'!Z94:Z98)</f>
        <v>0</v>
      </c>
      <c r="U28" s="270"/>
      <c r="V28" s="270"/>
      <c r="W28" s="270"/>
      <c r="X28" s="271">
        <f>SUMIF('Budgeting Worksheet'!AB94:AB98,$B$4,'Budgeting Worksheet'!AD94:AD98)</f>
        <v>0</v>
      </c>
      <c r="Y28" s="270"/>
      <c r="Z28" s="270"/>
      <c r="AA28" s="270"/>
      <c r="AB28" s="271">
        <f>SUMIF('Budgeting Worksheet'!AF94:AF98,$B$4,'Budgeting Worksheet'!AH94:AH98)</f>
        <v>0</v>
      </c>
      <c r="AC28" s="270"/>
      <c r="AD28" s="270"/>
      <c r="AE28" s="270"/>
      <c r="AF28" s="271">
        <f>SUMIF('Budgeting Worksheet'!AJ94:AJ98,$B$4,'Budgeting Worksheet'!AL94:AL98)</f>
        <v>0</v>
      </c>
      <c r="AG28" s="270"/>
      <c r="AH28" s="270"/>
      <c r="AI28" s="270"/>
      <c r="AJ28" s="271">
        <f>SUMIF('Budgeting Worksheet'!AN94:AN98,$B$4,'Budgeting Worksheet'!AP94:AP98)</f>
        <v>0</v>
      </c>
      <c r="AK28" s="270"/>
      <c r="AL28" s="270"/>
      <c r="AM28" s="270"/>
      <c r="AN28" s="271">
        <f>SUMIF('Budgeting Worksheet'!AR94:AR98,$B$4,'Budgeting Worksheet'!AT94:AT98)</f>
        <v>0</v>
      </c>
      <c r="AO28" s="270"/>
      <c r="AP28" s="270"/>
      <c r="AQ28" s="270"/>
      <c r="AR28" s="271">
        <f>SUMIF('Budgeting Worksheet'!AV94:AV98,$B$4,'Budgeting Worksheet'!AX94:AX98)</f>
        <v>0</v>
      </c>
      <c r="AS28" s="270"/>
      <c r="AT28" s="270"/>
      <c r="AU28" s="270"/>
      <c r="AV28" s="271">
        <f>SUMIF('Budgeting Worksheet'!AZ94:AZ98,$B$4,'Budgeting Worksheet'!BB94:BB98)</f>
        <v>0</v>
      </c>
      <c r="AW28" s="270"/>
      <c r="AX28" s="271">
        <f t="shared" si="1"/>
        <v>0</v>
      </c>
      <c r="AY28" s="270"/>
      <c r="AZ28" s="272">
        <f ca="1">SUMIF('Budgeting Worksheet'!H94:H98,$B$4,'Budgeting Worksheet'!BJ99)</f>
        <v>0</v>
      </c>
      <c r="BA28" s="270"/>
      <c r="BB28" s="273">
        <v>25080</v>
      </c>
      <c r="BC28" s="274"/>
    </row>
    <row r="29" spans="1:55" s="15" customFormat="1" ht="12.75" customHeight="1" x14ac:dyDescent="0.2">
      <c r="A29" s="763">
        <v>43040</v>
      </c>
      <c r="B29" s="58"/>
      <c r="C29" s="270" t="s">
        <v>272</v>
      </c>
      <c r="D29" s="271">
        <f>SUMIF('Budgeting Worksheet'!H101:H105,$B$4,'Budgeting Worksheet'!J101:J105)</f>
        <v>0</v>
      </c>
      <c r="E29" s="270"/>
      <c r="F29" s="270"/>
      <c r="G29" s="270"/>
      <c r="H29" s="271">
        <f>SUMIF('Budgeting Worksheet'!L101:L105,$B$4,'Budgeting Worksheet'!N101:N105)</f>
        <v>0</v>
      </c>
      <c r="I29" s="270"/>
      <c r="J29" s="270"/>
      <c r="K29" s="270"/>
      <c r="L29" s="271">
        <f>SUMIF('Budgeting Worksheet'!P101:P105,$B$4,'Budgeting Worksheet'!R101:R105)</f>
        <v>0</v>
      </c>
      <c r="M29" s="270"/>
      <c r="N29" s="270"/>
      <c r="O29" s="270"/>
      <c r="P29" s="271">
        <f>SUMIF('Budgeting Worksheet'!T101:T105,$B$4,'Budgeting Worksheet'!V101:V105)</f>
        <v>0</v>
      </c>
      <c r="Q29" s="270"/>
      <c r="R29" s="270"/>
      <c r="S29" s="270"/>
      <c r="T29" s="271">
        <f>SUMIF('Budgeting Worksheet'!X101:X105,$B$4,'Budgeting Worksheet'!Z101:Z105)</f>
        <v>0</v>
      </c>
      <c r="U29" s="270"/>
      <c r="V29" s="270"/>
      <c r="W29" s="270"/>
      <c r="X29" s="271">
        <f>SUMIF('Budgeting Worksheet'!AB101:AB105,$B$4,'Budgeting Worksheet'!AD101:AD105)</f>
        <v>0</v>
      </c>
      <c r="Y29" s="270"/>
      <c r="Z29" s="270"/>
      <c r="AA29" s="270"/>
      <c r="AB29" s="271">
        <f>SUMIF('Budgeting Worksheet'!AF101:AF105,$B$4,'Budgeting Worksheet'!AH101:AH105)</f>
        <v>0</v>
      </c>
      <c r="AC29" s="270"/>
      <c r="AD29" s="270"/>
      <c r="AE29" s="270"/>
      <c r="AF29" s="271">
        <f>SUMIF('Budgeting Worksheet'!AJ101:AJ105,$B$4,'Budgeting Worksheet'!AL101:AL105)</f>
        <v>0</v>
      </c>
      <c r="AG29" s="270"/>
      <c r="AH29" s="270"/>
      <c r="AI29" s="270"/>
      <c r="AJ29" s="271">
        <f>SUMIF('Budgeting Worksheet'!AN101:AN105,$B$4,'Budgeting Worksheet'!AP101:AP105)</f>
        <v>0</v>
      </c>
      <c r="AK29" s="270"/>
      <c r="AL29" s="270"/>
      <c r="AM29" s="270"/>
      <c r="AN29" s="271">
        <f>SUMIF('Budgeting Worksheet'!AR101:AR105,$B$4,'Budgeting Worksheet'!AT101:AT105)</f>
        <v>0</v>
      </c>
      <c r="AO29" s="270"/>
      <c r="AP29" s="270"/>
      <c r="AQ29" s="270"/>
      <c r="AR29" s="271">
        <f>SUMIF('Budgeting Worksheet'!AV101:AV105,$B$4,'Budgeting Worksheet'!AX101:AX105)</f>
        <v>0</v>
      </c>
      <c r="AS29" s="270"/>
      <c r="AT29" s="270"/>
      <c r="AU29" s="270"/>
      <c r="AV29" s="271">
        <f>SUMIF('Budgeting Worksheet'!AZ101:AZ105,$B$4,'Budgeting Worksheet'!BB101:BB105)</f>
        <v>0</v>
      </c>
      <c r="AW29" s="270"/>
      <c r="AX29" s="271">
        <f t="shared" si="1"/>
        <v>0</v>
      </c>
      <c r="AY29" s="270"/>
      <c r="AZ29" s="272">
        <f ca="1">SUMIF('Budgeting Worksheet'!H101:H105,$B$4,'Budgeting Worksheet'!BJ106)</f>
        <v>0</v>
      </c>
      <c r="BA29" s="270"/>
      <c r="BB29" s="273">
        <v>0</v>
      </c>
      <c r="BC29" s="274"/>
    </row>
    <row r="30" spans="1:55" s="15" customFormat="1" ht="12.75" customHeight="1" x14ac:dyDescent="0.2">
      <c r="A30" s="763">
        <v>43050</v>
      </c>
      <c r="B30" s="58"/>
      <c r="C30" s="270" t="s">
        <v>273</v>
      </c>
      <c r="D30" s="271">
        <f>SUMIF('Budgeting Worksheet'!H108:H112,$B$4,'Budgeting Worksheet'!J108:J112)</f>
        <v>0</v>
      </c>
      <c r="E30" s="270"/>
      <c r="F30" s="270"/>
      <c r="G30" s="270"/>
      <c r="H30" s="271">
        <f>SUMIF('Budgeting Worksheet'!L108:L112,$B$4,'Budgeting Worksheet'!N108:N112)</f>
        <v>0</v>
      </c>
      <c r="I30" s="270"/>
      <c r="J30" s="270"/>
      <c r="K30" s="270"/>
      <c r="L30" s="271">
        <f>SUMIF('Budgeting Worksheet'!P108:P112,$B$4,'Budgeting Worksheet'!R108:R112)</f>
        <v>0</v>
      </c>
      <c r="M30" s="270"/>
      <c r="N30" s="270"/>
      <c r="O30" s="270"/>
      <c r="P30" s="271">
        <f>SUMIF('Budgeting Worksheet'!T108:T112,$B$4,'Budgeting Worksheet'!V108:V112)</f>
        <v>0</v>
      </c>
      <c r="Q30" s="270"/>
      <c r="R30" s="270"/>
      <c r="S30" s="270"/>
      <c r="T30" s="271">
        <f>SUMIF('Budgeting Worksheet'!X108:X112,$B$4,'Budgeting Worksheet'!Z108:Z112)</f>
        <v>0</v>
      </c>
      <c r="U30" s="270"/>
      <c r="V30" s="270"/>
      <c r="W30" s="270"/>
      <c r="X30" s="271">
        <f>SUMIF('Budgeting Worksheet'!AB108:AB112,$B$4,'Budgeting Worksheet'!AD108:AD112)</f>
        <v>0</v>
      </c>
      <c r="Y30" s="270"/>
      <c r="Z30" s="270"/>
      <c r="AA30" s="270"/>
      <c r="AB30" s="271">
        <f>SUMIF('Budgeting Worksheet'!AF108:AF112,$B$4,'Budgeting Worksheet'!AH108:AH112)</f>
        <v>0</v>
      </c>
      <c r="AC30" s="270"/>
      <c r="AD30" s="270"/>
      <c r="AE30" s="270"/>
      <c r="AF30" s="271">
        <f>SUMIF('Budgeting Worksheet'!AJ108:AJ112,$B$4,'Budgeting Worksheet'!AL108:AL112)</f>
        <v>0</v>
      </c>
      <c r="AG30" s="270"/>
      <c r="AH30" s="270"/>
      <c r="AI30" s="270"/>
      <c r="AJ30" s="271">
        <f>SUMIF('Budgeting Worksheet'!AN108:AN112,$B$4,'Budgeting Worksheet'!AP108:AP112)</f>
        <v>0</v>
      </c>
      <c r="AK30" s="270"/>
      <c r="AL30" s="270"/>
      <c r="AM30" s="270"/>
      <c r="AN30" s="271">
        <f>SUMIF('Budgeting Worksheet'!AR108:AR112,$B$4,'Budgeting Worksheet'!AT108:AT112)</f>
        <v>0</v>
      </c>
      <c r="AO30" s="270"/>
      <c r="AP30" s="270"/>
      <c r="AQ30" s="270"/>
      <c r="AR30" s="271">
        <f>SUMIF('Budgeting Worksheet'!AV108:AV112,$B$4,'Budgeting Worksheet'!AX108:AX112)</f>
        <v>0</v>
      </c>
      <c r="AS30" s="270"/>
      <c r="AT30" s="270"/>
      <c r="AU30" s="270"/>
      <c r="AV30" s="271">
        <f>SUMIF('Budgeting Worksheet'!AZ108:AZ112,$B$4,'Budgeting Worksheet'!BB108:BB112)</f>
        <v>0</v>
      </c>
      <c r="AW30" s="270"/>
      <c r="AX30" s="271">
        <f t="shared" si="1"/>
        <v>0</v>
      </c>
      <c r="AY30" s="270"/>
      <c r="AZ30" s="272">
        <f ca="1">SUMIF('Budgeting Worksheet'!H108:H112,$B$4,'Budgeting Worksheet'!BJ113)</f>
        <v>0</v>
      </c>
      <c r="BA30" s="270"/>
      <c r="BB30" s="273">
        <v>2980</v>
      </c>
      <c r="BC30" s="274"/>
    </row>
    <row r="31" spans="1:55" s="15" customFormat="1" ht="12.75" customHeight="1" x14ac:dyDescent="0.2">
      <c r="A31" s="763">
        <v>43060</v>
      </c>
      <c r="B31" s="58"/>
      <c r="C31" s="270" t="s">
        <v>274</v>
      </c>
      <c r="D31" s="503">
        <f>SUMIF('Budgeting Worksheet'!H115:H119,$B$4,'Budgeting Worksheet'!J115:J119)</f>
        <v>0</v>
      </c>
      <c r="E31" s="270"/>
      <c r="F31" s="270"/>
      <c r="G31" s="270"/>
      <c r="H31" s="503">
        <f>SUMIF('Budgeting Worksheet'!L115:L119,$B$4,'Budgeting Worksheet'!N115:N119)</f>
        <v>0</v>
      </c>
      <c r="I31" s="270"/>
      <c r="J31" s="270"/>
      <c r="K31" s="270"/>
      <c r="L31" s="503">
        <f>SUMIF('Budgeting Worksheet'!P115:P119,$B$4,'Budgeting Worksheet'!R115:R119)</f>
        <v>0</v>
      </c>
      <c r="M31" s="270"/>
      <c r="N31" s="270"/>
      <c r="O31" s="270"/>
      <c r="P31" s="503">
        <f>SUMIF('Budgeting Worksheet'!T115:T119,$B$4,'Budgeting Worksheet'!V115:V119)</f>
        <v>0</v>
      </c>
      <c r="Q31" s="270"/>
      <c r="R31" s="270"/>
      <c r="S31" s="270"/>
      <c r="T31" s="503">
        <f>SUMIF('Budgeting Worksheet'!X115:X119,$B$4,'Budgeting Worksheet'!Z115:Z119)</f>
        <v>0</v>
      </c>
      <c r="U31" s="270"/>
      <c r="V31" s="270"/>
      <c r="W31" s="270"/>
      <c r="X31" s="503">
        <f>SUMIF('Budgeting Worksheet'!AB115:AB119,$B$4,'Budgeting Worksheet'!AD115:AD119)</f>
        <v>0</v>
      </c>
      <c r="Y31" s="270"/>
      <c r="Z31" s="270"/>
      <c r="AA31" s="270"/>
      <c r="AB31" s="503">
        <f>SUMIF('Budgeting Worksheet'!AF115:AF119,$B$4,'Budgeting Worksheet'!AH115:AH119)</f>
        <v>0</v>
      </c>
      <c r="AC31" s="270"/>
      <c r="AD31" s="270"/>
      <c r="AE31" s="270"/>
      <c r="AF31" s="503">
        <f>SUMIF('Budgeting Worksheet'!AJ115:AJ119,$B$4,'Budgeting Worksheet'!AL115:AL119)</f>
        <v>0</v>
      </c>
      <c r="AG31" s="270"/>
      <c r="AH31" s="270"/>
      <c r="AI31" s="270"/>
      <c r="AJ31" s="503">
        <f>SUMIF('Budgeting Worksheet'!AN115:AN119,$B$4,'Budgeting Worksheet'!AP115:AP119)</f>
        <v>0</v>
      </c>
      <c r="AK31" s="270"/>
      <c r="AL31" s="270"/>
      <c r="AM31" s="270"/>
      <c r="AN31" s="503">
        <f>SUMIF('Budgeting Worksheet'!AR115:AR119,$B$4,'Budgeting Worksheet'!AT115:AT119)</f>
        <v>0</v>
      </c>
      <c r="AO31" s="270"/>
      <c r="AP31" s="270"/>
      <c r="AQ31" s="270"/>
      <c r="AR31" s="503">
        <f>SUMIF('Budgeting Worksheet'!AV115:AV119,$B$4,'Budgeting Worksheet'!AX115:AX119)</f>
        <v>0</v>
      </c>
      <c r="AS31" s="270"/>
      <c r="AT31" s="270"/>
      <c r="AU31" s="270"/>
      <c r="AV31" s="503">
        <f>SUMIF('Budgeting Worksheet'!AZ115:AZ119,$B$4,'Budgeting Worksheet'!BB115:BB119)</f>
        <v>0</v>
      </c>
      <c r="AW31" s="270"/>
      <c r="AX31" s="271">
        <f t="shared" si="1"/>
        <v>0</v>
      </c>
      <c r="AY31" s="270"/>
      <c r="AZ31" s="272">
        <f ca="1">SUMIF('Budgeting Worksheet'!H115:H119,$B$4,'Budgeting Worksheet'!BJ120)</f>
        <v>0</v>
      </c>
      <c r="BA31" s="270"/>
      <c r="BB31" s="779">
        <v>25</v>
      </c>
      <c r="BC31" s="274"/>
    </row>
    <row r="32" spans="1:55" s="15" customFormat="1" ht="12.75" customHeight="1" x14ac:dyDescent="0.2">
      <c r="A32" s="763"/>
      <c r="B32" s="58" t="s">
        <v>275</v>
      </c>
      <c r="C32" s="270"/>
      <c r="D32" s="640">
        <f>SUM(D26:D31)</f>
        <v>0</v>
      </c>
      <c r="E32" s="270"/>
      <c r="F32" s="270"/>
      <c r="G32" s="270"/>
      <c r="H32" s="271">
        <f>SUM(H26:H31)</f>
        <v>0</v>
      </c>
      <c r="I32" s="270"/>
      <c r="J32" s="270"/>
      <c r="K32" s="270"/>
      <c r="L32" s="271">
        <f>SUM(L26:L31)</f>
        <v>0</v>
      </c>
      <c r="M32" s="270"/>
      <c r="N32" s="270"/>
      <c r="O32" s="270"/>
      <c r="P32" s="271">
        <f>SUM(P26:P31)</f>
        <v>0</v>
      </c>
      <c r="Q32" s="270"/>
      <c r="R32" s="270"/>
      <c r="S32" s="270"/>
      <c r="T32" s="271">
        <f>SUM(T26:T31)</f>
        <v>0</v>
      </c>
      <c r="U32" s="270"/>
      <c r="V32" s="270"/>
      <c r="W32" s="270"/>
      <c r="X32" s="271">
        <f>SUM(X26:X31)</f>
        <v>0</v>
      </c>
      <c r="Y32" s="270"/>
      <c r="Z32" s="270"/>
      <c r="AA32" s="270"/>
      <c r="AB32" s="271">
        <f>SUM(AB26:AB31)</f>
        <v>0</v>
      </c>
      <c r="AC32" s="270"/>
      <c r="AD32" s="270"/>
      <c r="AE32" s="270"/>
      <c r="AF32" s="271">
        <f>SUM(AF26:AF31)</f>
        <v>0</v>
      </c>
      <c r="AG32" s="270"/>
      <c r="AH32" s="270"/>
      <c r="AI32" s="270"/>
      <c r="AJ32" s="271">
        <f>SUM(AJ26:AJ31)</f>
        <v>0</v>
      </c>
      <c r="AK32" s="270"/>
      <c r="AL32" s="270"/>
      <c r="AM32" s="270"/>
      <c r="AN32" s="271">
        <f>SUM(AN26:AN31)</f>
        <v>0</v>
      </c>
      <c r="AO32" s="270"/>
      <c r="AP32" s="270"/>
      <c r="AQ32" s="270"/>
      <c r="AR32" s="271">
        <f>SUM(AR26:AR31)</f>
        <v>0</v>
      </c>
      <c r="AS32" s="270"/>
      <c r="AT32" s="270"/>
      <c r="AU32" s="270"/>
      <c r="AV32" s="271">
        <f>SUM(AV26:AV31)</f>
        <v>0</v>
      </c>
      <c r="AW32" s="270"/>
      <c r="AX32" s="668">
        <f>SUM(AX26:AX31)</f>
        <v>0</v>
      </c>
      <c r="AY32" s="270"/>
      <c r="AZ32" s="667">
        <f ca="1">SUM(AZ26:AZ31)</f>
        <v>0</v>
      </c>
      <c r="BA32" s="270"/>
      <c r="BB32" s="273">
        <f>SUM(BB26:BB31)</f>
        <v>29382.5</v>
      </c>
      <c r="BC32" s="274"/>
    </row>
    <row r="33" spans="1:55" s="15" customFormat="1" x14ac:dyDescent="0.2">
      <c r="A33" s="763"/>
      <c r="B33" s="58"/>
      <c r="C33" s="270"/>
      <c r="D33" s="271"/>
      <c r="E33" s="270"/>
      <c r="F33" s="270"/>
      <c r="G33" s="270"/>
      <c r="H33" s="271"/>
      <c r="I33" s="270"/>
      <c r="J33" s="270"/>
      <c r="K33" s="270"/>
      <c r="L33" s="271"/>
      <c r="M33" s="270"/>
      <c r="N33" s="270"/>
      <c r="O33" s="270"/>
      <c r="P33" s="271"/>
      <c r="Q33" s="270"/>
      <c r="R33" s="270"/>
      <c r="S33" s="270"/>
      <c r="T33" s="271"/>
      <c r="U33" s="270"/>
      <c r="V33" s="270"/>
      <c r="W33" s="270"/>
      <c r="X33" s="271"/>
      <c r="Y33" s="270"/>
      <c r="Z33" s="270"/>
      <c r="AA33" s="270"/>
      <c r="AB33" s="271"/>
      <c r="AC33" s="270"/>
      <c r="AD33" s="270"/>
      <c r="AE33" s="270"/>
      <c r="AF33" s="271"/>
      <c r="AG33" s="270"/>
      <c r="AH33" s="270"/>
      <c r="AI33" s="270"/>
      <c r="AJ33" s="271"/>
      <c r="AK33" s="270"/>
      <c r="AL33" s="270"/>
      <c r="AM33" s="270"/>
      <c r="AN33" s="271"/>
      <c r="AO33" s="270"/>
      <c r="AP33" s="270"/>
      <c r="AQ33" s="270"/>
      <c r="AR33" s="271"/>
      <c r="AS33" s="270"/>
      <c r="AT33" s="270"/>
      <c r="AU33" s="270"/>
      <c r="AV33" s="271"/>
      <c r="AW33" s="270"/>
      <c r="AX33" s="271"/>
      <c r="AY33" s="270"/>
      <c r="AZ33" s="272"/>
      <c r="BA33" s="270"/>
      <c r="BB33" s="273"/>
      <c r="BC33" s="274"/>
    </row>
    <row r="34" spans="1:55" s="15" customFormat="1" x14ac:dyDescent="0.2">
      <c r="A34" s="12">
        <v>45000</v>
      </c>
      <c r="B34" s="58" t="s">
        <v>276</v>
      </c>
      <c r="C34" s="270"/>
      <c r="D34" s="271"/>
      <c r="E34" s="270"/>
      <c r="F34" s="270"/>
      <c r="G34" s="270"/>
      <c r="H34" s="271"/>
      <c r="I34" s="270"/>
      <c r="J34" s="270"/>
      <c r="K34" s="270"/>
      <c r="L34" s="271"/>
      <c r="M34" s="270"/>
      <c r="N34" s="270"/>
      <c r="O34" s="270"/>
      <c r="P34" s="271"/>
      <c r="Q34" s="270"/>
      <c r="R34" s="270"/>
      <c r="S34" s="270"/>
      <c r="T34" s="271"/>
      <c r="U34" s="270"/>
      <c r="V34" s="270"/>
      <c r="W34" s="270"/>
      <c r="X34" s="271"/>
      <c r="Y34" s="270"/>
      <c r="Z34" s="270"/>
      <c r="AA34" s="270"/>
      <c r="AB34" s="271"/>
      <c r="AC34" s="270"/>
      <c r="AD34" s="270"/>
      <c r="AE34" s="270"/>
      <c r="AF34" s="271"/>
      <c r="AG34" s="270"/>
      <c r="AH34" s="270"/>
      <c r="AI34" s="270"/>
      <c r="AJ34" s="271"/>
      <c r="AK34" s="270"/>
      <c r="AL34" s="270"/>
      <c r="AM34" s="270"/>
      <c r="AN34" s="271"/>
      <c r="AO34" s="270"/>
      <c r="AP34" s="270"/>
      <c r="AQ34" s="270"/>
      <c r="AR34" s="271"/>
      <c r="AS34" s="270"/>
      <c r="AT34" s="270"/>
      <c r="AU34" s="270"/>
      <c r="AV34" s="271"/>
      <c r="AW34" s="270"/>
      <c r="AX34" s="271"/>
      <c r="AY34" s="270"/>
      <c r="AZ34" s="272"/>
      <c r="BA34" s="270"/>
      <c r="BB34" s="273"/>
      <c r="BC34" s="274"/>
    </row>
    <row r="35" spans="1:55" s="15" customFormat="1" x14ac:dyDescent="0.2">
      <c r="A35" s="763">
        <v>45040</v>
      </c>
      <c r="B35" s="58"/>
      <c r="C35" s="270" t="s">
        <v>277</v>
      </c>
      <c r="D35" s="271">
        <f>SUMIF('Budgeting Worksheet'!H126:H130,$B$4,'Budgeting Worksheet'!J126:J130)</f>
        <v>0</v>
      </c>
      <c r="E35" s="270"/>
      <c r="F35" s="270"/>
      <c r="G35" s="270"/>
      <c r="H35" s="271">
        <f>SUMIF('Budgeting Worksheet'!L126:L130,$B$4,'Budgeting Worksheet'!N126:N130)</f>
        <v>0</v>
      </c>
      <c r="I35" s="270"/>
      <c r="J35" s="270"/>
      <c r="K35" s="270"/>
      <c r="L35" s="271">
        <f>SUMIF('Budgeting Worksheet'!P126:P130,$B$4,'Budgeting Worksheet'!R126:R130)</f>
        <v>0</v>
      </c>
      <c r="M35" s="270"/>
      <c r="N35" s="270"/>
      <c r="O35" s="270"/>
      <c r="P35" s="271">
        <f>SUMIF('Budgeting Worksheet'!T126:T130,$B$4,'Budgeting Worksheet'!V126:V130)</f>
        <v>0</v>
      </c>
      <c r="Q35" s="270"/>
      <c r="R35" s="270"/>
      <c r="S35" s="270"/>
      <c r="T35" s="271">
        <f>SUMIF('Budgeting Worksheet'!X126:X130,$B$4,'Budgeting Worksheet'!Z126:Z130)</f>
        <v>0</v>
      </c>
      <c r="U35" s="270"/>
      <c r="V35" s="270"/>
      <c r="W35" s="270"/>
      <c r="X35" s="271">
        <f>SUMIF('Budgeting Worksheet'!AB126:AB130,$B$4,'Budgeting Worksheet'!AD126:AD130)</f>
        <v>0</v>
      </c>
      <c r="Y35" s="270"/>
      <c r="Z35" s="270"/>
      <c r="AA35" s="270"/>
      <c r="AB35" s="271">
        <f>SUMIF('Budgeting Worksheet'!AF126:AF130,$B$4,'Budgeting Worksheet'!AH126:AH130)</f>
        <v>0</v>
      </c>
      <c r="AC35" s="270"/>
      <c r="AD35" s="270"/>
      <c r="AE35" s="270"/>
      <c r="AF35" s="271">
        <f>SUMIF('Budgeting Worksheet'!AJ126:AJ130,$B$4,'Budgeting Worksheet'!AL126:AL130)</f>
        <v>0</v>
      </c>
      <c r="AG35" s="270"/>
      <c r="AH35" s="270"/>
      <c r="AI35" s="270"/>
      <c r="AJ35" s="271">
        <f>SUMIF('Budgeting Worksheet'!AN126:AN130,$B$4,'Budgeting Worksheet'!AP126:AP130)</f>
        <v>0</v>
      </c>
      <c r="AK35" s="270"/>
      <c r="AL35" s="270"/>
      <c r="AM35" s="270"/>
      <c r="AN35" s="271">
        <f>SUMIF('Budgeting Worksheet'!AR126:AR130,$B$4,'Budgeting Worksheet'!AT126:AT130)</f>
        <v>0</v>
      </c>
      <c r="AO35" s="270"/>
      <c r="AP35" s="270"/>
      <c r="AQ35" s="270"/>
      <c r="AR35" s="271">
        <f>SUMIF('Budgeting Worksheet'!AV126:AV130,$B$4,'Budgeting Worksheet'!AX126:AX130)</f>
        <v>0</v>
      </c>
      <c r="AS35" s="270"/>
      <c r="AT35" s="270"/>
      <c r="AU35" s="270"/>
      <c r="AV35" s="271">
        <f>SUMIF('Budgeting Worksheet'!AZ126:AZ130,$B$4,'Budgeting Worksheet'!BB126:BB130)</f>
        <v>0</v>
      </c>
      <c r="AW35" s="270"/>
      <c r="AX35" s="271">
        <f t="shared" ref="AX35:AX36" si="2">SUM(D35:AV35)</f>
        <v>0</v>
      </c>
      <c r="AY35" s="270"/>
      <c r="AZ35" s="272">
        <f ca="1">SUMIF('Budgeting Worksheet'!H126:H130,$B$4,'Budgeting Worksheet'!BJ131)</f>
        <v>0</v>
      </c>
      <c r="BA35" s="270"/>
      <c r="BB35" s="273">
        <v>0</v>
      </c>
      <c r="BC35" s="274"/>
    </row>
    <row r="36" spans="1:55" s="15" customFormat="1" x14ac:dyDescent="0.2">
      <c r="A36" s="763">
        <v>45050</v>
      </c>
      <c r="B36" s="58"/>
      <c r="C36" s="270" t="s">
        <v>278</v>
      </c>
      <c r="D36" s="271">
        <f>SUMIF('Budgeting Worksheet'!H133:H137,$B$4,'Budgeting Worksheet'!J133:J137)</f>
        <v>0</v>
      </c>
      <c r="E36" s="270"/>
      <c r="F36" s="270"/>
      <c r="G36" s="270"/>
      <c r="H36" s="271">
        <f>SUMIF('Budgeting Worksheet'!L133:L137,$B$4,'Budgeting Worksheet'!N133:N137)</f>
        <v>0</v>
      </c>
      <c r="I36" s="270"/>
      <c r="J36" s="270"/>
      <c r="K36" s="270"/>
      <c r="L36" s="271">
        <f>SUMIF('Budgeting Worksheet'!P133:P137,$B$4,'Budgeting Worksheet'!R133:R137)</f>
        <v>0</v>
      </c>
      <c r="M36" s="270"/>
      <c r="N36" s="270"/>
      <c r="O36" s="270"/>
      <c r="P36" s="271">
        <f>SUMIF('Budgeting Worksheet'!T133:T137,$B$4,'Budgeting Worksheet'!V133:V137)</f>
        <v>0</v>
      </c>
      <c r="Q36" s="270"/>
      <c r="R36" s="270"/>
      <c r="S36" s="270"/>
      <c r="T36" s="271">
        <f>SUMIF('Budgeting Worksheet'!X133:X137,$B$4,'Budgeting Worksheet'!Z133:Z137)</f>
        <v>0</v>
      </c>
      <c r="U36" s="270"/>
      <c r="V36" s="270"/>
      <c r="W36" s="270"/>
      <c r="X36" s="271">
        <f>SUMIF('Budgeting Worksheet'!AB133:AB137,$B$4,'Budgeting Worksheet'!AD133:AD137)</f>
        <v>0</v>
      </c>
      <c r="Y36" s="270"/>
      <c r="Z36" s="270"/>
      <c r="AA36" s="270"/>
      <c r="AB36" s="271">
        <f>SUMIF('Budgeting Worksheet'!AF133:AF137,$B$4,'Budgeting Worksheet'!AH133:AH137)</f>
        <v>0</v>
      </c>
      <c r="AC36" s="270"/>
      <c r="AD36" s="270"/>
      <c r="AE36" s="270"/>
      <c r="AF36" s="271">
        <f>SUMIF('Budgeting Worksheet'!AJ133:AJ137,$B$4,'Budgeting Worksheet'!AL133:AL137)</f>
        <v>0</v>
      </c>
      <c r="AG36" s="270"/>
      <c r="AH36" s="270"/>
      <c r="AI36" s="270"/>
      <c r="AJ36" s="271">
        <f>SUMIF('Budgeting Worksheet'!AN133:AN137,$B$4,'Budgeting Worksheet'!AP133:AP137)</f>
        <v>0</v>
      </c>
      <c r="AK36" s="270"/>
      <c r="AL36" s="270"/>
      <c r="AM36" s="270"/>
      <c r="AN36" s="271">
        <f>SUMIF('Budgeting Worksheet'!AR133:AR137,$B$4,'Budgeting Worksheet'!AT133:AT137)</f>
        <v>0</v>
      </c>
      <c r="AO36" s="270"/>
      <c r="AP36" s="270"/>
      <c r="AQ36" s="270"/>
      <c r="AR36" s="271">
        <f>SUMIF('Budgeting Worksheet'!AV133:AV137,$B$4,'Budgeting Worksheet'!AX133:AX137)</f>
        <v>0</v>
      </c>
      <c r="AS36" s="270"/>
      <c r="AT36" s="270"/>
      <c r="AU36" s="270"/>
      <c r="AV36" s="271">
        <f>SUMIF('Budgeting Worksheet'!AZ133:AZ137,$B$4,'Budgeting Worksheet'!BB133:BB137)</f>
        <v>0</v>
      </c>
      <c r="AW36" s="270"/>
      <c r="AX36" s="271">
        <f t="shared" si="2"/>
        <v>0</v>
      </c>
      <c r="AY36" s="270"/>
      <c r="AZ36" s="272">
        <f ca="1">SUMIF('Budgeting Worksheet'!H133:H137,$B$4,'Budgeting Worksheet'!BJ138)</f>
        <v>0</v>
      </c>
      <c r="BA36" s="270"/>
      <c r="BB36" s="273">
        <v>0</v>
      </c>
      <c r="BC36" s="274"/>
    </row>
    <row r="37" spans="1:55" s="15" customFormat="1" x14ac:dyDescent="0.2">
      <c r="A37" s="763">
        <v>45000</v>
      </c>
      <c r="B37" s="58"/>
      <c r="C37" s="270" t="s">
        <v>279</v>
      </c>
      <c r="D37" s="503">
        <f>SUMIF('Budgeting Worksheet'!H140:H144,$B$4,'Budgeting Worksheet'!J140:J144)</f>
        <v>0</v>
      </c>
      <c r="E37" s="270"/>
      <c r="F37" s="270"/>
      <c r="G37" s="270"/>
      <c r="H37" s="503">
        <f>SUMIF('Budgeting Worksheet'!L140:L144,$B$4,'Budgeting Worksheet'!N140:N144)</f>
        <v>0</v>
      </c>
      <c r="I37" s="270"/>
      <c r="J37" s="270"/>
      <c r="K37" s="270"/>
      <c r="L37" s="503">
        <f>SUMIF('Budgeting Worksheet'!P140:P144,$B$4,'Budgeting Worksheet'!R140:R144)</f>
        <v>0</v>
      </c>
      <c r="M37" s="270"/>
      <c r="N37" s="270"/>
      <c r="O37" s="270"/>
      <c r="P37" s="503">
        <f>SUMIF('Budgeting Worksheet'!T140:T144,$B$4,'Budgeting Worksheet'!V140:V144)</f>
        <v>0</v>
      </c>
      <c r="Q37" s="270"/>
      <c r="R37" s="270"/>
      <c r="S37" s="270"/>
      <c r="T37" s="503">
        <f>SUMIF('Budgeting Worksheet'!X140:X144,$B$4,'Budgeting Worksheet'!Z140:Z144)</f>
        <v>0</v>
      </c>
      <c r="U37" s="270"/>
      <c r="V37" s="270"/>
      <c r="W37" s="270"/>
      <c r="X37" s="503">
        <f>SUMIF('Budgeting Worksheet'!AB140:AB144,$B$4,'Budgeting Worksheet'!AD140:AD144)</f>
        <v>0</v>
      </c>
      <c r="Y37" s="270"/>
      <c r="Z37" s="270"/>
      <c r="AA37" s="270"/>
      <c r="AB37" s="503">
        <f>SUMIF('Budgeting Worksheet'!AF140:AF144,$B$4,'Budgeting Worksheet'!AH140:AH144)</f>
        <v>0</v>
      </c>
      <c r="AC37" s="270"/>
      <c r="AD37" s="270"/>
      <c r="AE37" s="270"/>
      <c r="AF37" s="503">
        <f>SUMIF('Budgeting Worksheet'!AJ140:AJ144,$B$4,'Budgeting Worksheet'!AL140:AL144)</f>
        <v>0</v>
      </c>
      <c r="AG37" s="270"/>
      <c r="AH37" s="270"/>
      <c r="AI37" s="270"/>
      <c r="AJ37" s="503">
        <f>SUMIF('Budgeting Worksheet'!AN140:AN144,$B$4,'Budgeting Worksheet'!AP140:AP144)</f>
        <v>0</v>
      </c>
      <c r="AK37" s="270"/>
      <c r="AL37" s="270"/>
      <c r="AM37" s="270"/>
      <c r="AN37" s="503">
        <f>SUMIF('Budgeting Worksheet'!AR140:AR144,$B$4,'Budgeting Worksheet'!AT140:AT144)</f>
        <v>0</v>
      </c>
      <c r="AO37" s="270"/>
      <c r="AP37" s="270"/>
      <c r="AQ37" s="270"/>
      <c r="AR37" s="503">
        <f>SUMIF('Budgeting Worksheet'!AV140:AV144,$B$4,'Budgeting Worksheet'!AX140:AX144)</f>
        <v>0</v>
      </c>
      <c r="AS37" s="270"/>
      <c r="AT37" s="270"/>
      <c r="AU37" s="270"/>
      <c r="AV37" s="503">
        <f>SUMIF('Budgeting Worksheet'!AZ140:AZ144,$B$4,'Budgeting Worksheet'!BB140:BB144)</f>
        <v>0</v>
      </c>
      <c r="AW37" s="270"/>
      <c r="AX37" s="271">
        <f>SUM(D37:AV37)</f>
        <v>0</v>
      </c>
      <c r="AY37" s="270"/>
      <c r="AZ37" s="272">
        <f ca="1">SUMIF('Budgeting Worksheet'!H140:H144,$B$4,'Budgeting Worksheet'!BJ145)</f>
        <v>0</v>
      </c>
      <c r="BA37" s="270"/>
      <c r="BB37" s="779">
        <v>0</v>
      </c>
      <c r="BC37" s="274"/>
    </row>
    <row r="38" spans="1:55" s="15" customFormat="1" x14ac:dyDescent="0.2">
      <c r="A38" s="763"/>
      <c r="B38" s="58" t="s">
        <v>137</v>
      </c>
      <c r="C38" s="270"/>
      <c r="D38" s="640">
        <f>SUM(D35:D37)</f>
        <v>0</v>
      </c>
      <c r="E38" s="270"/>
      <c r="F38" s="270"/>
      <c r="G38" s="270"/>
      <c r="H38" s="271">
        <f>SUM(H35:H37)</f>
        <v>0</v>
      </c>
      <c r="I38" s="270"/>
      <c r="J38" s="270"/>
      <c r="K38" s="270"/>
      <c r="L38" s="271">
        <f>SUM(L35:L37)</f>
        <v>0</v>
      </c>
      <c r="M38" s="270"/>
      <c r="N38" s="270"/>
      <c r="O38" s="270"/>
      <c r="P38" s="271">
        <f>SUM(P35:P37)</f>
        <v>0</v>
      </c>
      <c r="Q38" s="270"/>
      <c r="R38" s="270"/>
      <c r="S38" s="270"/>
      <c r="T38" s="271">
        <f>SUM(T35:T37)</f>
        <v>0</v>
      </c>
      <c r="U38" s="270"/>
      <c r="V38" s="270"/>
      <c r="W38" s="270"/>
      <c r="X38" s="271">
        <f>SUM(X35:X37)</f>
        <v>0</v>
      </c>
      <c r="Y38" s="270"/>
      <c r="Z38" s="270"/>
      <c r="AA38" s="270"/>
      <c r="AB38" s="271">
        <f>SUM(AB35:AB37)</f>
        <v>0</v>
      </c>
      <c r="AC38" s="270"/>
      <c r="AD38" s="270"/>
      <c r="AE38" s="270"/>
      <c r="AF38" s="271">
        <f>SUM(AF35:AF37)</f>
        <v>0</v>
      </c>
      <c r="AG38" s="270"/>
      <c r="AH38" s="270"/>
      <c r="AI38" s="270"/>
      <c r="AJ38" s="271">
        <f>SUM(AJ35:AJ37)</f>
        <v>0</v>
      </c>
      <c r="AK38" s="270"/>
      <c r="AL38" s="270"/>
      <c r="AM38" s="270"/>
      <c r="AN38" s="271">
        <f>SUM(AN35:AN37)</f>
        <v>0</v>
      </c>
      <c r="AO38" s="270"/>
      <c r="AP38" s="270"/>
      <c r="AQ38" s="270"/>
      <c r="AR38" s="271">
        <f>SUM(AR35:AR37)</f>
        <v>0</v>
      </c>
      <c r="AS38" s="270"/>
      <c r="AT38" s="270"/>
      <c r="AU38" s="270"/>
      <c r="AV38" s="271">
        <f>SUM(AV35:AV37)</f>
        <v>0</v>
      </c>
      <c r="AW38" s="270"/>
      <c r="AX38" s="668">
        <f>SUM(AX35:AX37)</f>
        <v>0</v>
      </c>
      <c r="AY38" s="270"/>
      <c r="AZ38" s="667">
        <f ca="1">SUM(AZ35:AZ37)</f>
        <v>0</v>
      </c>
      <c r="BA38" s="270"/>
      <c r="BB38" s="273">
        <f>SUM(BB35:BB37)</f>
        <v>0</v>
      </c>
      <c r="BC38" s="274"/>
    </row>
    <row r="39" spans="1:55" s="15" customFormat="1" x14ac:dyDescent="0.2">
      <c r="A39" s="763"/>
      <c r="B39" s="58"/>
      <c r="C39" s="270"/>
      <c r="D39" s="271"/>
      <c r="E39" s="270"/>
      <c r="F39" s="270"/>
      <c r="G39" s="270"/>
      <c r="H39" s="271"/>
      <c r="I39" s="270"/>
      <c r="J39" s="270"/>
      <c r="K39" s="270"/>
      <c r="L39" s="271"/>
      <c r="M39" s="270"/>
      <c r="N39" s="270"/>
      <c r="O39" s="270"/>
      <c r="P39" s="271"/>
      <c r="Q39" s="270"/>
      <c r="R39" s="270"/>
      <c r="S39" s="270"/>
      <c r="T39" s="271"/>
      <c r="U39" s="270"/>
      <c r="V39" s="270"/>
      <c r="W39" s="270"/>
      <c r="X39" s="271"/>
      <c r="Y39" s="270"/>
      <c r="Z39" s="270"/>
      <c r="AA39" s="270"/>
      <c r="AB39" s="271"/>
      <c r="AC39" s="270"/>
      <c r="AD39" s="270"/>
      <c r="AE39" s="270"/>
      <c r="AF39" s="271"/>
      <c r="AG39" s="270"/>
      <c r="AH39" s="270"/>
      <c r="AI39" s="270"/>
      <c r="AJ39" s="271"/>
      <c r="AK39" s="270"/>
      <c r="AL39" s="270"/>
      <c r="AM39" s="270"/>
      <c r="AN39" s="271"/>
      <c r="AO39" s="270"/>
      <c r="AP39" s="270"/>
      <c r="AQ39" s="270"/>
      <c r="AR39" s="271"/>
      <c r="AS39" s="270"/>
      <c r="AT39" s="270"/>
      <c r="AU39" s="270"/>
      <c r="AV39" s="271"/>
      <c r="AW39" s="270"/>
      <c r="AX39" s="271"/>
      <c r="AY39" s="270"/>
      <c r="AZ39" s="272"/>
      <c r="BA39" s="270"/>
      <c r="BB39" s="273"/>
      <c r="BC39" s="274"/>
    </row>
    <row r="40" spans="1:55" s="15" customFormat="1" x14ac:dyDescent="0.2">
      <c r="A40" s="763">
        <v>46000</v>
      </c>
      <c r="B40" s="58" t="s">
        <v>280</v>
      </c>
      <c r="C40" s="270"/>
      <c r="D40" s="271"/>
      <c r="E40" s="270"/>
      <c r="F40" s="270"/>
      <c r="G40" s="270"/>
      <c r="H40" s="271"/>
      <c r="I40" s="270"/>
      <c r="J40" s="270"/>
      <c r="K40" s="270"/>
      <c r="L40" s="271"/>
      <c r="M40" s="270"/>
      <c r="N40" s="270"/>
      <c r="O40" s="270"/>
      <c r="P40" s="271"/>
      <c r="Q40" s="270"/>
      <c r="R40" s="270"/>
      <c r="S40" s="270"/>
      <c r="T40" s="271"/>
      <c r="U40" s="270"/>
      <c r="V40" s="270"/>
      <c r="W40" s="270"/>
      <c r="X40" s="271"/>
      <c r="Y40" s="270"/>
      <c r="Z40" s="270"/>
      <c r="AA40" s="270"/>
      <c r="AB40" s="271"/>
      <c r="AC40" s="270"/>
      <c r="AD40" s="270"/>
      <c r="AE40" s="270"/>
      <c r="AF40" s="271"/>
      <c r="AG40" s="270"/>
      <c r="AH40" s="270"/>
      <c r="AI40" s="270"/>
      <c r="AJ40" s="271"/>
      <c r="AK40" s="270"/>
      <c r="AL40" s="270"/>
      <c r="AM40" s="270"/>
      <c r="AN40" s="271"/>
      <c r="AO40" s="270"/>
      <c r="AP40" s="270"/>
      <c r="AQ40" s="270"/>
      <c r="AR40" s="271"/>
      <c r="AS40" s="270"/>
      <c r="AT40" s="270"/>
      <c r="AU40" s="270"/>
      <c r="AV40" s="271"/>
      <c r="AW40" s="270"/>
      <c r="AX40" s="271"/>
      <c r="AY40" s="270"/>
      <c r="AZ40" s="272"/>
      <c r="BA40" s="270"/>
      <c r="BB40" s="273"/>
      <c r="BC40" s="274"/>
    </row>
    <row r="41" spans="1:55" s="15" customFormat="1" x14ac:dyDescent="0.2">
      <c r="A41" s="763">
        <v>46010</v>
      </c>
      <c r="B41" s="58"/>
      <c r="C41" s="270" t="s">
        <v>281</v>
      </c>
      <c r="D41" s="271">
        <f>SUMIF('Budgeting Worksheet'!H151:H155,$B$4,'Budgeting Worksheet'!J132:J136)</f>
        <v>0</v>
      </c>
      <c r="E41" s="270"/>
      <c r="F41" s="270"/>
      <c r="G41" s="270"/>
      <c r="H41" s="271">
        <f>SUMIF('Budgeting Worksheet'!L151:L155,$B$4,'Budgeting Worksheet'!N132:N136)</f>
        <v>0</v>
      </c>
      <c r="I41" s="270"/>
      <c r="J41" s="270"/>
      <c r="K41" s="270"/>
      <c r="L41" s="271">
        <f>SUMIF('Budgeting Worksheet'!P151:P155,$B$4,'Budgeting Worksheet'!R132:R136)</f>
        <v>0</v>
      </c>
      <c r="M41" s="270"/>
      <c r="N41" s="270"/>
      <c r="O41" s="270"/>
      <c r="P41" s="271">
        <f>SUMIF('Budgeting Worksheet'!T151:T155,$B$4,'Budgeting Worksheet'!V132:V136)</f>
        <v>0</v>
      </c>
      <c r="Q41" s="270"/>
      <c r="R41" s="270"/>
      <c r="S41" s="270"/>
      <c r="T41" s="271">
        <f>SUMIF('Budgeting Worksheet'!X151:X155,$B$4,'Budgeting Worksheet'!Z132:Z136)</f>
        <v>0</v>
      </c>
      <c r="U41" s="270"/>
      <c r="V41" s="270"/>
      <c r="W41" s="270"/>
      <c r="X41" s="271">
        <f>SUMIF('Budgeting Worksheet'!AB151:AB155,$B$4,'Budgeting Worksheet'!AD132:AD136)</f>
        <v>0</v>
      </c>
      <c r="Y41" s="270"/>
      <c r="Z41" s="270"/>
      <c r="AA41" s="270"/>
      <c r="AB41" s="271">
        <f>SUMIF('Budgeting Worksheet'!AF151:AF155,$B$4,'Budgeting Worksheet'!AH132:AH136)</f>
        <v>0</v>
      </c>
      <c r="AC41" s="270"/>
      <c r="AD41" s="270"/>
      <c r="AE41" s="270"/>
      <c r="AF41" s="271">
        <f>SUMIF('Budgeting Worksheet'!AJ151:AJ155,$B$4,'Budgeting Worksheet'!AL132:AL136)</f>
        <v>0</v>
      </c>
      <c r="AG41" s="270"/>
      <c r="AH41" s="270"/>
      <c r="AI41" s="270"/>
      <c r="AJ41" s="271">
        <f>SUMIF('Budgeting Worksheet'!AN151:AN155,$B$4,'Budgeting Worksheet'!AP132:AP136)</f>
        <v>0</v>
      </c>
      <c r="AK41" s="270"/>
      <c r="AL41" s="270"/>
      <c r="AM41" s="270"/>
      <c r="AN41" s="271">
        <f>SUMIF('Budgeting Worksheet'!AR151:AR155,$B$4,'Budgeting Worksheet'!AT132:AT136)</f>
        <v>0</v>
      </c>
      <c r="AO41" s="270"/>
      <c r="AP41" s="270"/>
      <c r="AQ41" s="270"/>
      <c r="AR41" s="271">
        <f>SUMIF('Budgeting Worksheet'!AV151:AV155,$B$4,'Budgeting Worksheet'!AX132:AX136)</f>
        <v>0</v>
      </c>
      <c r="AS41" s="270"/>
      <c r="AT41" s="270"/>
      <c r="AU41" s="270"/>
      <c r="AV41" s="271">
        <f>SUMIF('Budgeting Worksheet'!AZ151:AZ155,$B$4,'Budgeting Worksheet'!BB132:BB136)</f>
        <v>0</v>
      </c>
      <c r="AW41" s="270"/>
      <c r="AX41" s="271">
        <f>SUM(D41:AV41)</f>
        <v>0</v>
      </c>
      <c r="AY41" s="270"/>
      <c r="AZ41" s="272">
        <f ca="1">SUMIF('Budgeting Worksheet'!H151:H155,$B$4,'Budgeting Worksheet'!BJ156)</f>
        <v>0</v>
      </c>
      <c r="BA41" s="270"/>
      <c r="BB41" s="273">
        <v>517.79</v>
      </c>
      <c r="BC41" s="274"/>
    </row>
    <row r="42" spans="1:55" s="15" customFormat="1" x14ac:dyDescent="0.2">
      <c r="A42" s="763">
        <v>46020</v>
      </c>
      <c r="B42" s="58"/>
      <c r="C42" s="270" t="s">
        <v>282</v>
      </c>
      <c r="D42" s="503">
        <f>SUMIF('Budgeting Worksheet'!H158:H162,$B$4,'Budgeting Worksheet'!J158:J162)</f>
        <v>0</v>
      </c>
      <c r="E42" s="270"/>
      <c r="F42" s="270"/>
      <c r="G42" s="270"/>
      <c r="H42" s="503">
        <f>SUMIF('Budgeting Worksheet'!L158:L162,$B$4,'Budgeting Worksheet'!N158:N162)</f>
        <v>0</v>
      </c>
      <c r="I42" s="270"/>
      <c r="J42" s="270"/>
      <c r="K42" s="270"/>
      <c r="L42" s="503">
        <f>SUMIF('Budgeting Worksheet'!P158:P162,$B$4,'Budgeting Worksheet'!R158:R162)</f>
        <v>0</v>
      </c>
      <c r="M42" s="270"/>
      <c r="N42" s="270"/>
      <c r="O42" s="270"/>
      <c r="P42" s="503">
        <f>SUMIF('Budgeting Worksheet'!T158:T162,$B$4,'Budgeting Worksheet'!V158:V162)</f>
        <v>0</v>
      </c>
      <c r="Q42" s="270"/>
      <c r="R42" s="270"/>
      <c r="S42" s="270"/>
      <c r="T42" s="503">
        <f>SUMIF('Budgeting Worksheet'!X158:X162,$B$4,'Budgeting Worksheet'!Z158:Z162)</f>
        <v>0</v>
      </c>
      <c r="U42" s="270"/>
      <c r="V42" s="270"/>
      <c r="W42" s="270"/>
      <c r="X42" s="503">
        <f>SUMIF('Budgeting Worksheet'!AB158:AB162,$B$4,'Budgeting Worksheet'!AD158:AD162)</f>
        <v>0</v>
      </c>
      <c r="Y42" s="270"/>
      <c r="Z42" s="270"/>
      <c r="AA42" s="270"/>
      <c r="AB42" s="503">
        <f>SUMIF('Budgeting Worksheet'!AF158:AF162,$B$4,'Budgeting Worksheet'!AH158:AH162)</f>
        <v>0</v>
      </c>
      <c r="AC42" s="270"/>
      <c r="AD42" s="270"/>
      <c r="AE42" s="270"/>
      <c r="AF42" s="503">
        <f>SUMIF('Budgeting Worksheet'!AJ158:AJ162,$B$4,'Budgeting Worksheet'!AL158:AL162)</f>
        <v>0</v>
      </c>
      <c r="AG42" s="270"/>
      <c r="AH42" s="270"/>
      <c r="AI42" s="270"/>
      <c r="AJ42" s="503">
        <f>SUMIF('Budgeting Worksheet'!AN158:AN162,$B$4,'Budgeting Worksheet'!AP158:AP162)</f>
        <v>0</v>
      </c>
      <c r="AK42" s="270"/>
      <c r="AL42" s="270"/>
      <c r="AM42" s="270"/>
      <c r="AN42" s="503">
        <f>SUMIF('Budgeting Worksheet'!AR158:AR162,$B$4,'Budgeting Worksheet'!AT158:AT162)</f>
        <v>0</v>
      </c>
      <c r="AO42" s="270"/>
      <c r="AP42" s="270"/>
      <c r="AQ42" s="270"/>
      <c r="AR42" s="503">
        <f>SUMIF('Budgeting Worksheet'!AV158:AV162,$B$4,'Budgeting Worksheet'!AX158:AX162)</f>
        <v>0</v>
      </c>
      <c r="AS42" s="270"/>
      <c r="AT42" s="270"/>
      <c r="AU42" s="270"/>
      <c r="AV42" s="503">
        <f>SUMIF('Budgeting Worksheet'!AZ158:AZ162,$B$4,'Budgeting Worksheet'!BB158:BB162)</f>
        <v>0</v>
      </c>
      <c r="AW42" s="270"/>
      <c r="AX42" s="271">
        <f>SUM(D42:AV42)</f>
        <v>0</v>
      </c>
      <c r="AY42" s="270"/>
      <c r="AZ42" s="272">
        <f ca="1">SUMIF('Budgeting Worksheet'!H158:H162,$B$4,'Budgeting Worksheet'!BJ163)</f>
        <v>0</v>
      </c>
      <c r="BA42" s="270"/>
      <c r="BB42" s="779">
        <v>18669.59</v>
      </c>
      <c r="BC42" s="274"/>
    </row>
    <row r="43" spans="1:55" s="15" customFormat="1" x14ac:dyDescent="0.2">
      <c r="A43" s="763"/>
      <c r="B43" s="58" t="s">
        <v>138</v>
      </c>
      <c r="C43" s="270"/>
      <c r="D43" s="640">
        <f>SUM(D41:D42)</f>
        <v>0</v>
      </c>
      <c r="E43" s="270"/>
      <c r="F43" s="270"/>
      <c r="G43" s="270"/>
      <c r="H43" s="271">
        <f>SUM(H41:H42)</f>
        <v>0</v>
      </c>
      <c r="I43" s="270"/>
      <c r="J43" s="270"/>
      <c r="K43" s="270"/>
      <c r="L43" s="271">
        <f>SUM(L41:L42)</f>
        <v>0</v>
      </c>
      <c r="M43" s="270"/>
      <c r="N43" s="270"/>
      <c r="O43" s="270"/>
      <c r="P43" s="271">
        <f>SUM(P41:P42)</f>
        <v>0</v>
      </c>
      <c r="Q43" s="270"/>
      <c r="R43" s="270"/>
      <c r="S43" s="270"/>
      <c r="T43" s="271">
        <f>SUM(T41:T42)</f>
        <v>0</v>
      </c>
      <c r="U43" s="270"/>
      <c r="V43" s="270"/>
      <c r="W43" s="270"/>
      <c r="X43" s="271">
        <f>SUM(X41:X42)</f>
        <v>0</v>
      </c>
      <c r="Y43" s="270"/>
      <c r="Z43" s="270"/>
      <c r="AA43" s="270"/>
      <c r="AB43" s="271">
        <f>SUM(AB41:AB42)</f>
        <v>0</v>
      </c>
      <c r="AC43" s="270"/>
      <c r="AD43" s="270"/>
      <c r="AE43" s="270"/>
      <c r="AF43" s="271">
        <f>SUM(AF41:AF42)</f>
        <v>0</v>
      </c>
      <c r="AG43" s="270"/>
      <c r="AH43" s="270"/>
      <c r="AI43" s="270"/>
      <c r="AJ43" s="271">
        <f>SUM(AJ41:AJ42)</f>
        <v>0</v>
      </c>
      <c r="AK43" s="270"/>
      <c r="AL43" s="270"/>
      <c r="AM43" s="270"/>
      <c r="AN43" s="271">
        <f>SUM(AN41:AN42)</f>
        <v>0</v>
      </c>
      <c r="AO43" s="270"/>
      <c r="AP43" s="270"/>
      <c r="AQ43" s="270"/>
      <c r="AR43" s="271">
        <f>SUM(AR41:AR42)</f>
        <v>0</v>
      </c>
      <c r="AS43" s="270"/>
      <c r="AT43" s="270"/>
      <c r="AU43" s="270"/>
      <c r="AV43" s="271">
        <f>SUM(AV41:AV42)</f>
        <v>0</v>
      </c>
      <c r="AW43" s="270"/>
      <c r="AX43" s="668">
        <f>SUM(AX41:AX42)</f>
        <v>0</v>
      </c>
      <c r="AY43" s="270"/>
      <c r="AZ43" s="667">
        <f ca="1">SUM(AZ41:AZ42)</f>
        <v>0</v>
      </c>
      <c r="BA43" s="270"/>
      <c r="BB43" s="273">
        <f>SUM(BB41:BB42)</f>
        <v>19187.38</v>
      </c>
      <c r="BC43" s="274"/>
    </row>
    <row r="44" spans="1:55" s="15" customFormat="1" x14ac:dyDescent="0.2">
      <c r="A44" s="763"/>
      <c r="B44" s="58"/>
      <c r="C44" s="270"/>
      <c r="D44" s="271"/>
      <c r="E44" s="270"/>
      <c r="F44" s="270"/>
      <c r="G44" s="270"/>
      <c r="H44" s="271"/>
      <c r="I44" s="270"/>
      <c r="J44" s="270"/>
      <c r="K44" s="270"/>
      <c r="L44" s="271"/>
      <c r="M44" s="270"/>
      <c r="N44" s="270"/>
      <c r="O44" s="270"/>
      <c r="P44" s="271"/>
      <c r="Q44" s="270"/>
      <c r="R44" s="270"/>
      <c r="S44" s="270"/>
      <c r="T44" s="271"/>
      <c r="U44" s="270"/>
      <c r="V44" s="270"/>
      <c r="W44" s="270"/>
      <c r="X44" s="271"/>
      <c r="Y44" s="270"/>
      <c r="Z44" s="270"/>
      <c r="AA44" s="270"/>
      <c r="AB44" s="271"/>
      <c r="AC44" s="270"/>
      <c r="AD44" s="270"/>
      <c r="AE44" s="270"/>
      <c r="AF44" s="271"/>
      <c r="AG44" s="270"/>
      <c r="AH44" s="270"/>
      <c r="AI44" s="270"/>
      <c r="AJ44" s="271"/>
      <c r="AK44" s="270"/>
      <c r="AL44" s="270"/>
      <c r="AM44" s="270"/>
      <c r="AN44" s="271"/>
      <c r="AO44" s="270"/>
      <c r="AP44" s="270"/>
      <c r="AQ44" s="270"/>
      <c r="AR44" s="271"/>
      <c r="AS44" s="270"/>
      <c r="AT44" s="270"/>
      <c r="AU44" s="270"/>
      <c r="AV44" s="271"/>
      <c r="AW44" s="270"/>
      <c r="AX44" s="271"/>
      <c r="AY44" s="270"/>
      <c r="AZ44" s="272"/>
      <c r="BA44" s="270"/>
      <c r="BB44" s="273"/>
      <c r="BC44" s="274"/>
    </row>
    <row r="45" spans="1:55" s="15" customFormat="1" x14ac:dyDescent="0.2">
      <c r="A45" s="763">
        <v>47500</v>
      </c>
      <c r="B45" s="58" t="s">
        <v>283</v>
      </c>
      <c r="C45" s="270"/>
      <c r="D45" s="271">
        <f>SUMIF('Budgeting Worksheet'!H170:H174,$B$4,'Budgeting Worksheet'!J170:J174)</f>
        <v>0</v>
      </c>
      <c r="E45" s="270"/>
      <c r="F45" s="270"/>
      <c r="G45" s="270"/>
      <c r="H45" s="271">
        <f>SUMIF('Budgeting Worksheet'!L170:L174,$B$4,'Budgeting Worksheet'!N170:N174)</f>
        <v>0</v>
      </c>
      <c r="I45" s="270"/>
      <c r="J45" s="270"/>
      <c r="K45" s="270"/>
      <c r="L45" s="271">
        <f>SUMIF('Budgeting Worksheet'!P170:P174,$B$4,'Budgeting Worksheet'!R170:R174)</f>
        <v>0</v>
      </c>
      <c r="M45" s="270"/>
      <c r="N45" s="270"/>
      <c r="O45" s="270"/>
      <c r="P45" s="271">
        <f>SUMIF('Budgeting Worksheet'!T170:T174,$B$4,'Budgeting Worksheet'!V170:V174)</f>
        <v>0</v>
      </c>
      <c r="Q45" s="270"/>
      <c r="R45" s="270"/>
      <c r="S45" s="270"/>
      <c r="T45" s="271">
        <f>SUMIF('Budgeting Worksheet'!X170:X174,$B$4,'Budgeting Worksheet'!Z170:Z174)</f>
        <v>0</v>
      </c>
      <c r="U45" s="270"/>
      <c r="V45" s="270"/>
      <c r="W45" s="270"/>
      <c r="X45" s="271">
        <f>SUMIF('Budgeting Worksheet'!AB170:AB174,$B$4,'Budgeting Worksheet'!AD170:AD174)</f>
        <v>0</v>
      </c>
      <c r="Y45" s="270"/>
      <c r="Z45" s="270"/>
      <c r="AA45" s="270"/>
      <c r="AB45" s="271">
        <f>SUMIF('Budgeting Worksheet'!AF170:AF174,$B$4,'Budgeting Worksheet'!AH170:AH174)</f>
        <v>0</v>
      </c>
      <c r="AC45" s="270"/>
      <c r="AD45" s="270"/>
      <c r="AE45" s="270"/>
      <c r="AF45" s="271">
        <f>SUMIF('Budgeting Worksheet'!AJ170:AJ174,$B$4,'Budgeting Worksheet'!AL170:AL174)</f>
        <v>0</v>
      </c>
      <c r="AG45" s="270"/>
      <c r="AH45" s="270"/>
      <c r="AI45" s="270"/>
      <c r="AJ45" s="271">
        <f>SUMIF('Budgeting Worksheet'!AN170:AN174,$B$4,'Budgeting Worksheet'!AP170:AP174)</f>
        <v>0</v>
      </c>
      <c r="AK45" s="270"/>
      <c r="AL45" s="270"/>
      <c r="AM45" s="270"/>
      <c r="AN45" s="271">
        <f>SUMIF('Budgeting Worksheet'!AR170:AR174,$B$4,'Budgeting Worksheet'!AT170:AT174)</f>
        <v>0</v>
      </c>
      <c r="AO45" s="270"/>
      <c r="AP45" s="270"/>
      <c r="AQ45" s="270"/>
      <c r="AR45" s="271">
        <f>SUMIF('Budgeting Worksheet'!AV170:AV174,$B$4,'Budgeting Worksheet'!AX170:AX174)</f>
        <v>0</v>
      </c>
      <c r="AS45" s="270"/>
      <c r="AT45" s="270"/>
      <c r="AU45" s="270"/>
      <c r="AV45" s="271">
        <f>SUMIF('Budgeting Worksheet'!AZ170:AZ174,$B$4,'Budgeting Worksheet'!BB170:BB174)</f>
        <v>0</v>
      </c>
      <c r="AW45" s="270"/>
      <c r="AX45" s="271">
        <f>SUM(D45:AV45)</f>
        <v>0</v>
      </c>
      <c r="AY45" s="270"/>
      <c r="AZ45" s="272">
        <f ca="1">SUMIF('Budgeting Worksheet'!H170:H174,$B$4,'Budgeting Worksheet'!BJ175)</f>
        <v>0</v>
      </c>
      <c r="BA45" s="270"/>
      <c r="BB45" s="273">
        <v>82223.98</v>
      </c>
      <c r="BC45" s="274"/>
    </row>
    <row r="46" spans="1:55" s="15" customFormat="1" x14ac:dyDescent="0.2">
      <c r="A46" s="763">
        <v>48000</v>
      </c>
      <c r="B46" s="58" t="s">
        <v>284</v>
      </c>
      <c r="C46" s="270"/>
      <c r="D46" s="271">
        <f>SUMIF('Budgeting Worksheet'!H179:H183,$B$4,'Budgeting Worksheet'!J179:J183)</f>
        <v>0</v>
      </c>
      <c r="E46" s="270"/>
      <c r="F46" s="270"/>
      <c r="G46" s="270"/>
      <c r="H46" s="271">
        <f>SUMIF('Budgeting Worksheet'!L179:L183,$B$4,'Budgeting Worksheet'!N179:N183)</f>
        <v>0</v>
      </c>
      <c r="I46" s="270"/>
      <c r="J46" s="270"/>
      <c r="K46" s="270"/>
      <c r="L46" s="271">
        <f>SUMIF('Budgeting Worksheet'!P179:P183,$B$4,'Budgeting Worksheet'!R179:R183)</f>
        <v>0</v>
      </c>
      <c r="M46" s="270"/>
      <c r="N46" s="270"/>
      <c r="O46" s="270"/>
      <c r="P46" s="271">
        <f>SUMIF('Budgeting Worksheet'!T179:T183,$B$4,'Budgeting Worksheet'!V179:V183)</f>
        <v>0</v>
      </c>
      <c r="Q46" s="270"/>
      <c r="R46" s="270"/>
      <c r="S46" s="270"/>
      <c r="T46" s="271">
        <f>SUMIF('Budgeting Worksheet'!X179:X183,$B$4,'Budgeting Worksheet'!Z179:Z183)</f>
        <v>0</v>
      </c>
      <c r="U46" s="270"/>
      <c r="V46" s="270"/>
      <c r="W46" s="270"/>
      <c r="X46" s="271">
        <f>SUMIF('Budgeting Worksheet'!AB179:AB183,$B$4,'Budgeting Worksheet'!AD179:AD183)</f>
        <v>0</v>
      </c>
      <c r="Y46" s="270"/>
      <c r="Z46" s="270"/>
      <c r="AA46" s="270"/>
      <c r="AB46" s="271">
        <f>SUMIF('Budgeting Worksheet'!AF179:AF183,$B$4,'Budgeting Worksheet'!AH179:AH183)</f>
        <v>0</v>
      </c>
      <c r="AC46" s="270"/>
      <c r="AD46" s="270"/>
      <c r="AE46" s="270"/>
      <c r="AF46" s="271">
        <f>SUMIF('Budgeting Worksheet'!AJ179:AJ183,$B$4,'Budgeting Worksheet'!AL179:AL183)</f>
        <v>0</v>
      </c>
      <c r="AG46" s="270"/>
      <c r="AH46" s="270"/>
      <c r="AI46" s="270"/>
      <c r="AJ46" s="271">
        <f>SUMIF('Budgeting Worksheet'!AN179:AN183,$B$4,'Budgeting Worksheet'!AP179:AP183)</f>
        <v>0</v>
      </c>
      <c r="AK46" s="270"/>
      <c r="AL46" s="270"/>
      <c r="AM46" s="270"/>
      <c r="AN46" s="271">
        <f>SUMIF('Budgeting Worksheet'!AR179:AR183,$B$4,'Budgeting Worksheet'!AT179:AT183)</f>
        <v>0</v>
      </c>
      <c r="AO46" s="270"/>
      <c r="AP46" s="270"/>
      <c r="AQ46" s="270"/>
      <c r="AR46" s="271">
        <f>SUMIF('Budgeting Worksheet'!AV179:AV183,$B$4,'Budgeting Worksheet'!AX179:AX183)</f>
        <v>0</v>
      </c>
      <c r="AS46" s="270"/>
      <c r="AT46" s="270"/>
      <c r="AU46" s="270"/>
      <c r="AV46" s="271">
        <f>SUMIF('Budgeting Worksheet'!AZ179:AZ183,$B$4,'Budgeting Worksheet'!BB179:BB183)</f>
        <v>0</v>
      </c>
      <c r="AW46" s="270"/>
      <c r="AX46" s="271">
        <f t="shared" ref="AX46:AX50" si="3">SUM(D46:AV46)</f>
        <v>0</v>
      </c>
      <c r="AY46" s="270"/>
      <c r="AZ46" s="272">
        <f ca="1">SUMIF('Budgeting Worksheet'!H179:H183,$B$4,'Budgeting Worksheet'!BJ184)</f>
        <v>0</v>
      </c>
      <c r="BA46" s="270"/>
      <c r="BB46" s="273">
        <v>0</v>
      </c>
      <c r="BC46" s="274"/>
    </row>
    <row r="47" spans="1:55" s="15" customFormat="1" x14ac:dyDescent="0.2">
      <c r="A47" s="763">
        <v>49000</v>
      </c>
      <c r="B47" s="58" t="s">
        <v>285</v>
      </c>
      <c r="C47" s="270"/>
      <c r="D47" s="271"/>
      <c r="E47" s="270"/>
      <c r="F47" s="270"/>
      <c r="G47" s="270"/>
      <c r="H47" s="271"/>
      <c r="I47" s="270"/>
      <c r="J47" s="270"/>
      <c r="K47" s="270"/>
      <c r="L47" s="271"/>
      <c r="M47" s="270"/>
      <c r="N47" s="270"/>
      <c r="O47" s="270"/>
      <c r="P47" s="271"/>
      <c r="Q47" s="270"/>
      <c r="R47" s="270"/>
      <c r="S47" s="270"/>
      <c r="T47" s="271"/>
      <c r="U47" s="270"/>
      <c r="V47" s="270"/>
      <c r="W47" s="270"/>
      <c r="X47" s="271"/>
      <c r="Y47" s="270"/>
      <c r="Z47" s="270"/>
      <c r="AA47" s="270"/>
      <c r="AB47" s="271"/>
      <c r="AC47" s="270"/>
      <c r="AD47" s="270"/>
      <c r="AE47" s="270"/>
      <c r="AF47" s="271"/>
      <c r="AG47" s="270"/>
      <c r="AH47" s="270"/>
      <c r="AI47" s="270"/>
      <c r="AJ47" s="271"/>
      <c r="AK47" s="270"/>
      <c r="AL47" s="270"/>
      <c r="AM47" s="270"/>
      <c r="AN47" s="271"/>
      <c r="AO47" s="270"/>
      <c r="AP47" s="270"/>
      <c r="AQ47" s="270"/>
      <c r="AR47" s="271"/>
      <c r="AS47" s="270"/>
      <c r="AT47" s="270"/>
      <c r="AU47" s="270"/>
      <c r="AV47" s="271"/>
      <c r="AW47" s="270"/>
      <c r="AX47" s="271">
        <f t="shared" si="3"/>
        <v>0</v>
      </c>
      <c r="AY47" s="270"/>
      <c r="AZ47" s="272"/>
      <c r="BA47" s="270"/>
      <c r="BB47" s="273"/>
      <c r="BC47" s="274"/>
    </row>
    <row r="48" spans="1:55" s="15" customFormat="1" x14ac:dyDescent="0.2">
      <c r="A48" s="763">
        <v>49010</v>
      </c>
      <c r="B48" s="58"/>
      <c r="C48" s="270" t="s">
        <v>285</v>
      </c>
      <c r="D48" s="271">
        <f>SUMIF('Budgeting Worksheet'!H188:H192,$B$4,'Budgeting Worksheet'!J188:J192)</f>
        <v>0</v>
      </c>
      <c r="E48" s="270"/>
      <c r="F48" s="270"/>
      <c r="G48" s="270"/>
      <c r="H48" s="271">
        <f>SUMIF('Budgeting Worksheet'!L188:L192,$B$4,'Budgeting Worksheet'!N188:N192)</f>
        <v>0</v>
      </c>
      <c r="I48" s="270"/>
      <c r="J48" s="270"/>
      <c r="K48" s="270"/>
      <c r="L48" s="271">
        <f>SUMIF('Budgeting Worksheet'!P188:P192,$B$4,'Budgeting Worksheet'!R188:R192)</f>
        <v>0</v>
      </c>
      <c r="M48" s="270"/>
      <c r="N48" s="270"/>
      <c r="O48" s="270"/>
      <c r="P48" s="271">
        <f>SUMIF('Budgeting Worksheet'!T188:T192,$B$4,'Budgeting Worksheet'!V188:V192)</f>
        <v>0</v>
      </c>
      <c r="Q48" s="270"/>
      <c r="R48" s="270"/>
      <c r="S48" s="270"/>
      <c r="T48" s="271">
        <f>SUMIF('Budgeting Worksheet'!X188:X192,$B$4,'Budgeting Worksheet'!Z188:Z192)</f>
        <v>0</v>
      </c>
      <c r="U48" s="270"/>
      <c r="V48" s="270"/>
      <c r="W48" s="270"/>
      <c r="X48" s="271">
        <f>SUMIF('Budgeting Worksheet'!AB188:AB192,$B$4,'Budgeting Worksheet'!AD188:AD192)</f>
        <v>0</v>
      </c>
      <c r="Y48" s="270"/>
      <c r="Z48" s="270"/>
      <c r="AA48" s="270"/>
      <c r="AB48" s="271">
        <f>SUMIF('Budgeting Worksheet'!AF188:AF192,$B$4,'Budgeting Worksheet'!AH188:AH192)</f>
        <v>0</v>
      </c>
      <c r="AC48" s="270"/>
      <c r="AD48" s="270"/>
      <c r="AE48" s="270"/>
      <c r="AF48" s="271">
        <f>SUMIF('Budgeting Worksheet'!AJ188:AJ192,$B$4,'Budgeting Worksheet'!AL188:AL192)</f>
        <v>0</v>
      </c>
      <c r="AG48" s="270"/>
      <c r="AH48" s="270"/>
      <c r="AI48" s="270"/>
      <c r="AJ48" s="271">
        <f>SUMIF('Budgeting Worksheet'!AN188:AN192,$B$4,'Budgeting Worksheet'!AP188:AP192)</f>
        <v>0</v>
      </c>
      <c r="AK48" s="270"/>
      <c r="AL48" s="270"/>
      <c r="AM48" s="270"/>
      <c r="AN48" s="271">
        <f>SUMIF('Budgeting Worksheet'!AR188:AR192,$B$4,'Budgeting Worksheet'!AT188:AT192)</f>
        <v>0</v>
      </c>
      <c r="AO48" s="270"/>
      <c r="AP48" s="270"/>
      <c r="AQ48" s="270"/>
      <c r="AR48" s="271">
        <f>SUMIF('Budgeting Worksheet'!AV188:AV192,$B$4,'Budgeting Worksheet'!AX188:AX192)</f>
        <v>0</v>
      </c>
      <c r="AS48" s="270"/>
      <c r="AT48" s="270"/>
      <c r="AU48" s="270"/>
      <c r="AV48" s="271">
        <f>SUMIF('Budgeting Worksheet'!AZ188:AZ192,$B$4,'Budgeting Worksheet'!BB188:BB192)</f>
        <v>0</v>
      </c>
      <c r="AW48" s="270"/>
      <c r="AX48" s="271">
        <f t="shared" si="3"/>
        <v>0</v>
      </c>
      <c r="AY48" s="270"/>
      <c r="AZ48" s="272">
        <f ca="1">SUMIF('Budgeting Worksheet'!H188:H192,$B$4,'Budgeting Worksheet'!BJ193)</f>
        <v>808.92</v>
      </c>
      <c r="BA48" s="270"/>
      <c r="BB48" s="273">
        <v>1</v>
      </c>
      <c r="BC48" s="274"/>
    </row>
    <row r="49" spans="1:55" s="15" customFormat="1" x14ac:dyDescent="0.2">
      <c r="A49" s="763">
        <v>49020</v>
      </c>
      <c r="B49" s="58"/>
      <c r="C49" s="270" t="s">
        <v>286</v>
      </c>
      <c r="D49" s="271">
        <f>SUMIF('Budgeting Worksheet'!H195:H199,$B$4,'Budgeting Worksheet'!J195:J199)</f>
        <v>0</v>
      </c>
      <c r="E49" s="270"/>
      <c r="F49" s="270"/>
      <c r="G49" s="270"/>
      <c r="H49" s="271">
        <f>SUMIF('Budgeting Worksheet'!L195:L199,$B$4,'Budgeting Worksheet'!N195:N199)</f>
        <v>0</v>
      </c>
      <c r="I49" s="270"/>
      <c r="J49" s="270"/>
      <c r="K49" s="270"/>
      <c r="L49" s="271">
        <f>SUMIF('Budgeting Worksheet'!P195:P199,$B$4,'Budgeting Worksheet'!R195:R199)</f>
        <v>0</v>
      </c>
      <c r="M49" s="270"/>
      <c r="N49" s="270"/>
      <c r="O49" s="270"/>
      <c r="P49" s="271">
        <f>SUMIF('Budgeting Worksheet'!T195:T199,$B$4,'Budgeting Worksheet'!V195:V199)</f>
        <v>0</v>
      </c>
      <c r="Q49" s="270"/>
      <c r="R49" s="270"/>
      <c r="S49" s="270"/>
      <c r="T49" s="271">
        <f>SUMIF('Budgeting Worksheet'!X195:X199,$B$4,'Budgeting Worksheet'!Z195:Z199)</f>
        <v>0</v>
      </c>
      <c r="U49" s="270"/>
      <c r="V49" s="270"/>
      <c r="W49" s="270"/>
      <c r="X49" s="271">
        <f>SUMIF('Budgeting Worksheet'!AB195:AB199,$B$4,'Budgeting Worksheet'!AD195:AD199)</f>
        <v>0</v>
      </c>
      <c r="Y49" s="270"/>
      <c r="Z49" s="270"/>
      <c r="AA49" s="270"/>
      <c r="AB49" s="271">
        <f>SUMIF('Budgeting Worksheet'!AF195:AF199,$B$4,'Budgeting Worksheet'!AH195:AH199)</f>
        <v>0</v>
      </c>
      <c r="AC49" s="270"/>
      <c r="AD49" s="270"/>
      <c r="AE49" s="270"/>
      <c r="AF49" s="271">
        <f>SUMIF('Budgeting Worksheet'!AJ195:AJ199,$B$4,'Budgeting Worksheet'!AL195:AL199)</f>
        <v>0</v>
      </c>
      <c r="AG49" s="270"/>
      <c r="AH49" s="270"/>
      <c r="AI49" s="270"/>
      <c r="AJ49" s="271">
        <f>SUMIF('Budgeting Worksheet'!AN195:AN199,$B$4,'Budgeting Worksheet'!AP195:AP199)</f>
        <v>0</v>
      </c>
      <c r="AK49" s="270"/>
      <c r="AL49" s="270"/>
      <c r="AM49" s="270"/>
      <c r="AN49" s="271">
        <f>SUMIF('Budgeting Worksheet'!AR195:AR199,$B$4,'Budgeting Worksheet'!AT195:AT199)</f>
        <v>0</v>
      </c>
      <c r="AO49" s="270"/>
      <c r="AP49" s="270"/>
      <c r="AQ49" s="270"/>
      <c r="AR49" s="271">
        <f>SUMIF('Budgeting Worksheet'!AV195:AV199,$B$4,'Budgeting Worksheet'!AX195:AX199)</f>
        <v>0</v>
      </c>
      <c r="AS49" s="270"/>
      <c r="AT49" s="270"/>
      <c r="AU49" s="270"/>
      <c r="AV49" s="271">
        <f>SUMIF('Budgeting Worksheet'!AZ195:AZ199,$B$4,'Budgeting Worksheet'!BB195:BB199)</f>
        <v>0</v>
      </c>
      <c r="AW49" s="270"/>
      <c r="AX49" s="271">
        <f t="shared" si="3"/>
        <v>0</v>
      </c>
      <c r="AY49" s="270"/>
      <c r="AZ49" s="272">
        <f ca="1">SUMIF('Budgeting Worksheet'!H195:H199,$B$4,'Budgeting Worksheet'!BJ200)</f>
        <v>0</v>
      </c>
      <c r="BA49" s="270"/>
      <c r="BB49" s="273">
        <v>5296.34</v>
      </c>
      <c r="BC49" s="274"/>
    </row>
    <row r="50" spans="1:55" s="15" customFormat="1" x14ac:dyDescent="0.2">
      <c r="A50" s="763">
        <v>49030</v>
      </c>
      <c r="B50" s="58"/>
      <c r="C50" s="270" t="s">
        <v>287</v>
      </c>
      <c r="D50" s="503">
        <f>SUMIF('Budgeting Worksheet'!H202:H206,$B$4,'Budgeting Worksheet'!J202:J206)</f>
        <v>0</v>
      </c>
      <c r="E50" s="270"/>
      <c r="F50" s="270"/>
      <c r="G50" s="270"/>
      <c r="H50" s="503">
        <f>SUMIF('Budgeting Worksheet'!L202:L206,$B$4,'Budgeting Worksheet'!N202:N206)</f>
        <v>0</v>
      </c>
      <c r="I50" s="270"/>
      <c r="J50" s="270"/>
      <c r="K50" s="270"/>
      <c r="L50" s="503">
        <f>SUMIF('Budgeting Worksheet'!P202:P206,$B$4,'Budgeting Worksheet'!R202:R206)</f>
        <v>0</v>
      </c>
      <c r="M50" s="270"/>
      <c r="N50" s="270"/>
      <c r="O50" s="270"/>
      <c r="P50" s="503">
        <f>SUMIF('Budgeting Worksheet'!T202:T206,$B$4,'Budgeting Worksheet'!V202:V206)</f>
        <v>0</v>
      </c>
      <c r="Q50" s="270"/>
      <c r="R50" s="270"/>
      <c r="S50" s="270"/>
      <c r="T50" s="503">
        <f>SUMIF('Budgeting Worksheet'!X202:X206,$B$4,'Budgeting Worksheet'!Z202:Z206)</f>
        <v>0</v>
      </c>
      <c r="U50" s="270"/>
      <c r="V50" s="270"/>
      <c r="W50" s="270"/>
      <c r="X50" s="503">
        <f>SUMIF('Budgeting Worksheet'!AB202:AB206,$B$4,'Budgeting Worksheet'!AD202:AD206)</f>
        <v>0</v>
      </c>
      <c r="Y50" s="270"/>
      <c r="Z50" s="270"/>
      <c r="AA50" s="270"/>
      <c r="AB50" s="503">
        <f>SUMIF('Budgeting Worksheet'!AF202:AF206,$B$4,'Budgeting Worksheet'!AH202:AH206)</f>
        <v>0</v>
      </c>
      <c r="AC50" s="270"/>
      <c r="AD50" s="270"/>
      <c r="AE50" s="270"/>
      <c r="AF50" s="503">
        <f>SUMIF('Budgeting Worksheet'!AJ202:AJ206,$B$4,'Budgeting Worksheet'!AL202:AL206)</f>
        <v>0</v>
      </c>
      <c r="AG50" s="270"/>
      <c r="AH50" s="270"/>
      <c r="AI50" s="270"/>
      <c r="AJ50" s="503">
        <f>SUMIF('Budgeting Worksheet'!AN202:AN206,$B$4,'Budgeting Worksheet'!AP202:AP206)</f>
        <v>0</v>
      </c>
      <c r="AK50" s="270"/>
      <c r="AL50" s="270"/>
      <c r="AM50" s="270"/>
      <c r="AN50" s="503">
        <f>SUMIF('Budgeting Worksheet'!AR202:AR206,$B$4,'Budgeting Worksheet'!AT202:AT206)</f>
        <v>0</v>
      </c>
      <c r="AO50" s="270"/>
      <c r="AP50" s="270"/>
      <c r="AQ50" s="270"/>
      <c r="AR50" s="503">
        <f>SUMIF('Budgeting Worksheet'!AV202:AV206,$B$4,'Budgeting Worksheet'!AX202:AX206)</f>
        <v>0</v>
      </c>
      <c r="AS50" s="270"/>
      <c r="AT50" s="270"/>
      <c r="AU50" s="270"/>
      <c r="AV50" s="503">
        <f>SUMIF('Budgeting Worksheet'!AZ202:AZ206,$B$4,'Budgeting Worksheet'!BB202:BB206)</f>
        <v>0</v>
      </c>
      <c r="AW50" s="270"/>
      <c r="AX50" s="271">
        <f t="shared" si="3"/>
        <v>0</v>
      </c>
      <c r="AY50" s="270"/>
      <c r="AZ50" s="272">
        <f ca="1">SUMIF('Budgeting Worksheet'!H202:H206,$B$4,'Budgeting Worksheet'!BJ207)</f>
        <v>0</v>
      </c>
      <c r="BA50" s="270"/>
      <c r="BB50" s="779">
        <v>0</v>
      </c>
      <c r="BC50" s="274"/>
    </row>
    <row r="51" spans="1:55" s="15" customFormat="1" x14ac:dyDescent="0.2">
      <c r="A51" s="763"/>
      <c r="B51" s="58" t="s">
        <v>139</v>
      </c>
      <c r="C51" s="270"/>
      <c r="D51" s="640">
        <f>SUM(D48:D50)</f>
        <v>0</v>
      </c>
      <c r="E51" s="270"/>
      <c r="F51" s="270"/>
      <c r="G51" s="270"/>
      <c r="H51" s="271">
        <f>SUM(H48:H50)</f>
        <v>0</v>
      </c>
      <c r="I51" s="270"/>
      <c r="J51" s="270"/>
      <c r="K51" s="270"/>
      <c r="L51" s="271">
        <f>SUM(L48:L50)</f>
        <v>0</v>
      </c>
      <c r="M51" s="270"/>
      <c r="N51" s="270"/>
      <c r="O51" s="270"/>
      <c r="P51" s="271">
        <f>SUM(P48:P50)</f>
        <v>0</v>
      </c>
      <c r="Q51" s="270"/>
      <c r="R51" s="270"/>
      <c r="S51" s="270"/>
      <c r="T51" s="271">
        <f>SUM(T48:T50)</f>
        <v>0</v>
      </c>
      <c r="U51" s="270"/>
      <c r="V51" s="270"/>
      <c r="W51" s="270"/>
      <c r="X51" s="271">
        <f>SUM(X48:X50)</f>
        <v>0</v>
      </c>
      <c r="Y51" s="270"/>
      <c r="Z51" s="270"/>
      <c r="AA51" s="270"/>
      <c r="AB51" s="271">
        <f>SUM(AB48:AB50)</f>
        <v>0</v>
      </c>
      <c r="AC51" s="270"/>
      <c r="AD51" s="270"/>
      <c r="AE51" s="270"/>
      <c r="AF51" s="271">
        <f>SUM(AF48:AF50)</f>
        <v>0</v>
      </c>
      <c r="AG51" s="270"/>
      <c r="AH51" s="270"/>
      <c r="AI51" s="270"/>
      <c r="AJ51" s="271">
        <f>SUM(AJ48:AJ50)</f>
        <v>0</v>
      </c>
      <c r="AK51" s="270"/>
      <c r="AL51" s="270"/>
      <c r="AM51" s="270"/>
      <c r="AN51" s="271">
        <f>SUM(AN48:AN50)</f>
        <v>0</v>
      </c>
      <c r="AO51" s="270"/>
      <c r="AP51" s="270"/>
      <c r="AQ51" s="270"/>
      <c r="AR51" s="271">
        <f>SUM(AR48:AR50)</f>
        <v>0</v>
      </c>
      <c r="AS51" s="270"/>
      <c r="AT51" s="270"/>
      <c r="AU51" s="270"/>
      <c r="AV51" s="271">
        <f>SUM(AV48:AV50)</f>
        <v>0</v>
      </c>
      <c r="AW51" s="270"/>
      <c r="AX51" s="668">
        <f>SUM(AX45:AX50)</f>
        <v>0</v>
      </c>
      <c r="AY51" s="270"/>
      <c r="AZ51" s="667">
        <f ca="1">SUM(AZ48:AZ50)</f>
        <v>808.92</v>
      </c>
      <c r="BA51" s="270"/>
      <c r="BB51" s="273">
        <f>SUM(BB48:BB50)</f>
        <v>5297.34</v>
      </c>
      <c r="BC51" s="274"/>
    </row>
    <row r="52" spans="1:55" s="15" customFormat="1" x14ac:dyDescent="0.2">
      <c r="A52" s="763"/>
      <c r="B52" s="58"/>
      <c r="C52" s="270"/>
      <c r="D52" s="271"/>
      <c r="E52" s="270"/>
      <c r="F52" s="270"/>
      <c r="G52" s="270"/>
      <c r="H52" s="271"/>
      <c r="I52" s="270"/>
      <c r="J52" s="270"/>
      <c r="K52" s="270"/>
      <c r="L52" s="271"/>
      <c r="M52" s="270"/>
      <c r="N52" s="270"/>
      <c r="O52" s="270"/>
      <c r="P52" s="271"/>
      <c r="Q52" s="270"/>
      <c r="R52" s="270"/>
      <c r="S52" s="270"/>
      <c r="T52" s="271"/>
      <c r="U52" s="270"/>
      <c r="V52" s="270"/>
      <c r="W52" s="270"/>
      <c r="X52" s="271"/>
      <c r="Y52" s="270"/>
      <c r="Z52" s="270"/>
      <c r="AA52" s="270"/>
      <c r="AB52" s="271"/>
      <c r="AC52" s="270"/>
      <c r="AD52" s="270"/>
      <c r="AE52" s="270"/>
      <c r="AF52" s="271"/>
      <c r="AG52" s="270"/>
      <c r="AH52" s="270"/>
      <c r="AI52" s="270"/>
      <c r="AJ52" s="271"/>
      <c r="AK52" s="270"/>
      <c r="AL52" s="270"/>
      <c r="AM52" s="270"/>
      <c r="AN52" s="271"/>
      <c r="AO52" s="270"/>
      <c r="AP52" s="270"/>
      <c r="AQ52" s="270"/>
      <c r="AR52" s="271"/>
      <c r="AS52" s="270"/>
      <c r="AT52" s="270"/>
      <c r="AU52" s="270"/>
      <c r="AV52" s="271"/>
      <c r="AW52" s="270"/>
      <c r="AX52" s="271"/>
      <c r="AY52" s="270"/>
      <c r="AZ52" s="272"/>
      <c r="BA52" s="270"/>
      <c r="BB52" s="273"/>
      <c r="BC52" s="274"/>
    </row>
    <row r="53" spans="1:55" s="15" customFormat="1" ht="13.5" thickBot="1" x14ac:dyDescent="0.25">
      <c r="A53" s="763"/>
      <c r="B53" s="58"/>
      <c r="C53" s="270"/>
      <c r="D53" s="641"/>
      <c r="E53" s="270"/>
      <c r="F53" s="270"/>
      <c r="G53" s="270"/>
      <c r="H53" s="641"/>
      <c r="I53" s="270"/>
      <c r="J53" s="270"/>
      <c r="K53" s="270"/>
      <c r="L53" s="641"/>
      <c r="M53" s="270"/>
      <c r="N53" s="270"/>
      <c r="O53" s="270"/>
      <c r="P53" s="641"/>
      <c r="Q53" s="270"/>
      <c r="R53" s="270"/>
      <c r="S53" s="270"/>
      <c r="T53" s="641"/>
      <c r="U53" s="270"/>
      <c r="V53" s="270"/>
      <c r="W53" s="270"/>
      <c r="X53" s="641"/>
      <c r="Y53" s="270"/>
      <c r="Z53" s="270"/>
      <c r="AA53" s="270"/>
      <c r="AB53" s="641"/>
      <c r="AC53" s="270"/>
      <c r="AD53" s="270"/>
      <c r="AE53" s="270"/>
      <c r="AF53" s="641"/>
      <c r="AG53" s="270"/>
      <c r="AH53" s="270"/>
      <c r="AI53" s="270"/>
      <c r="AJ53" s="641"/>
      <c r="AK53" s="270"/>
      <c r="AL53" s="270"/>
      <c r="AM53" s="270"/>
      <c r="AN53" s="641"/>
      <c r="AO53" s="270"/>
      <c r="AP53" s="270"/>
      <c r="AQ53" s="270"/>
      <c r="AR53" s="641"/>
      <c r="AS53" s="270"/>
      <c r="AT53" s="270"/>
      <c r="AU53" s="270"/>
      <c r="AV53" s="641"/>
      <c r="AW53" s="270"/>
      <c r="AX53" s="641"/>
      <c r="AY53" s="270"/>
      <c r="AZ53" s="642"/>
      <c r="BA53" s="270"/>
      <c r="BB53" s="643"/>
      <c r="BC53" s="274"/>
    </row>
    <row r="54" spans="1:55" s="15" customFormat="1" ht="16.5" thickBot="1" x14ac:dyDescent="0.3">
      <c r="A54" s="59" t="s">
        <v>288</v>
      </c>
      <c r="B54" s="60"/>
      <c r="C54" s="60"/>
      <c r="D54" s="69">
        <f>SUM(D51,D46,D45,D43,D38,D32,D23,D20,D11)</f>
        <v>1260.9333200000001</v>
      </c>
      <c r="E54" s="60"/>
      <c r="F54" s="60"/>
      <c r="G54" s="60"/>
      <c r="H54" s="69">
        <f>SUM(H51,H46,H45,H43,H38,H32,H23,H20,H11)</f>
        <v>1260.9333200000001</v>
      </c>
      <c r="I54" s="60"/>
      <c r="J54" s="60"/>
      <c r="K54" s="60"/>
      <c r="L54" s="69">
        <f>SUM(L51,L46,L45,L43,L38,L32,L23,L20,L11)</f>
        <v>1260.9333200000001</v>
      </c>
      <c r="M54" s="60"/>
      <c r="N54" s="60"/>
      <c r="O54" s="60"/>
      <c r="P54" s="69">
        <f>SUM(P51,P46,P45,P43,P38,P32,P23,P20,P11)</f>
        <v>1260.9333200000001</v>
      </c>
      <c r="Q54" s="60"/>
      <c r="R54" s="60"/>
      <c r="S54" s="60"/>
      <c r="T54" s="69">
        <f>SUM(T51,T46,T45,T43,T38,T32,T23,T20,T11)</f>
        <v>1260.9333200000001</v>
      </c>
      <c r="U54" s="60"/>
      <c r="V54" s="60"/>
      <c r="W54" s="60"/>
      <c r="X54" s="69">
        <f>SUM(X51,X46,X45,X43,X38,X32,X23,X20,X11)</f>
        <v>1260.9333200000001</v>
      </c>
      <c r="Y54" s="60"/>
      <c r="Z54" s="60"/>
      <c r="AA54" s="60"/>
      <c r="AB54" s="69">
        <f>SUM(AB51,AB46,AB45,AB43,AB38,AB32,AB23,AB20,AB11)</f>
        <v>1260.9333200000001</v>
      </c>
      <c r="AC54" s="60"/>
      <c r="AD54" s="60"/>
      <c r="AE54" s="60"/>
      <c r="AF54" s="69">
        <f>SUM(AF51,AF46,AF45,AF43,AF38,AF32,AF23,AF20,AF11)</f>
        <v>1260.9333200000001</v>
      </c>
      <c r="AG54" s="60"/>
      <c r="AH54" s="60"/>
      <c r="AI54" s="60"/>
      <c r="AJ54" s="69">
        <f>SUM(AJ51,AJ46,AJ45,AJ43,AJ38,AJ32,AJ23,AJ20,AJ11)</f>
        <v>1260.9333200000001</v>
      </c>
      <c r="AK54" s="60"/>
      <c r="AL54" s="60"/>
      <c r="AM54" s="60"/>
      <c r="AN54" s="69">
        <f>SUM(AN51,AN46,AN45,AN43,AN38,AN32,AN23,AN20,AN11)</f>
        <v>1260.9333200000001</v>
      </c>
      <c r="AO54" s="60"/>
      <c r="AP54" s="60"/>
      <c r="AQ54" s="60"/>
      <c r="AR54" s="69">
        <f>SUM(AR51,AR46,AR45,AR43,AR38,AR32,AR23,AR20,AR11)</f>
        <v>1260.9333200000001</v>
      </c>
      <c r="AS54" s="60"/>
      <c r="AT54" s="60"/>
      <c r="AU54" s="60"/>
      <c r="AV54" s="69">
        <f>SUM(AV51,AV46,AV45,AV43,AV38,AV32,AV23,AV20,AV11)</f>
        <v>1260.9333200000001</v>
      </c>
      <c r="AW54" s="60"/>
      <c r="AX54" s="69">
        <f>SUM(AX51,AX46,AX45,AX43,AX38,AX32,AX23,AX20,AX11)</f>
        <v>0</v>
      </c>
      <c r="AY54" s="60"/>
      <c r="AZ54" s="76">
        <f ca="1">SUM(AZ51,AZ46,AZ45,AZ43,AZ38,AZ32,AZ23,AZ20,AZ11)</f>
        <v>808.92</v>
      </c>
      <c r="BA54" s="60"/>
      <c r="BB54" s="84">
        <f>SUM(BB51,BB46,BB45,BB43,BB38,BB32,BB23,BB20,BB11)</f>
        <v>1360065.7799999998</v>
      </c>
      <c r="BC54" s="61"/>
    </row>
    <row r="55" spans="1:55" s="15" customFormat="1" x14ac:dyDescent="0.2">
      <c r="A55" s="763"/>
      <c r="D55" s="68"/>
      <c r="H55" s="68"/>
      <c r="L55" s="68"/>
      <c r="P55" s="68"/>
      <c r="T55" s="68"/>
      <c r="X55" s="68"/>
      <c r="AB55" s="68"/>
      <c r="AF55" s="68"/>
      <c r="AJ55" s="68"/>
      <c r="AN55" s="68"/>
      <c r="AR55" s="68"/>
      <c r="AV55" s="68"/>
      <c r="AX55" s="68"/>
      <c r="AZ55" s="75"/>
      <c r="BB55" s="83">
        <v>697.78</v>
      </c>
      <c r="BC55" s="14"/>
    </row>
    <row r="56" spans="1:55" ht="15.75" x14ac:dyDescent="0.25">
      <c r="A56" s="55" t="s">
        <v>289</v>
      </c>
      <c r="B56" s="15"/>
      <c r="C56" s="15"/>
      <c r="D56" s="70"/>
      <c r="H56" s="70"/>
      <c r="L56" s="70"/>
      <c r="P56" s="70"/>
      <c r="T56" s="70"/>
      <c r="X56" s="70"/>
      <c r="AB56" s="70"/>
      <c r="AF56" s="70"/>
      <c r="AJ56" s="70"/>
      <c r="AN56" s="70"/>
      <c r="AR56" s="70"/>
      <c r="AV56" s="70"/>
      <c r="AX56" s="70"/>
      <c r="AZ56" s="77"/>
      <c r="BB56" s="85"/>
      <c r="BC56" s="6"/>
    </row>
    <row r="57" spans="1:55" x14ac:dyDescent="0.2">
      <c r="A57" s="4">
        <v>50000</v>
      </c>
      <c r="B57" s="395" t="s">
        <v>290</v>
      </c>
      <c r="C57" s="395"/>
      <c r="D57" s="71">
        <f>SUMIF('Budgeting Worksheet'!H218:H220,$B$4,'Budgeting Worksheet'!J218:J220)</f>
        <v>0</v>
      </c>
      <c r="H57" s="71">
        <f>SUMIF('Budgeting Worksheet'!L218:L220,$B$4,'Budgeting Worksheet'!N218:N220)</f>
        <v>0</v>
      </c>
      <c r="L57" s="71">
        <f>SUMIF('Budgeting Worksheet'!P218:P220,$B$4,'Budgeting Worksheet'!R218:R220)</f>
        <v>0</v>
      </c>
      <c r="P57" s="71">
        <f>SUMIF('Budgeting Worksheet'!T218:T220,$B$4,'Budgeting Worksheet'!V218:V220)</f>
        <v>0</v>
      </c>
      <c r="T57" s="71">
        <f>SUMIF('Budgeting Worksheet'!X218:X220,$B$4,'Budgeting Worksheet'!Z218:Z220)</f>
        <v>0</v>
      </c>
      <c r="X57" s="71">
        <f>SUMIF('Budgeting Worksheet'!AB218:AB220,$B$4,'Budgeting Worksheet'!AD218:AD220)</f>
        <v>0</v>
      </c>
      <c r="AB57" s="71">
        <f>SUMIF('Budgeting Worksheet'!AF218:AF220,$B$4,'Budgeting Worksheet'!AH218:AH220)</f>
        <v>0</v>
      </c>
      <c r="AF57" s="71">
        <f>SUMIF('Budgeting Worksheet'!AJ218:AJ220,$B$4,'Budgeting Worksheet'!AL218:AL220)</f>
        <v>0</v>
      </c>
      <c r="AJ57" s="71">
        <f>SUMIF('Budgeting Worksheet'!AN218:AN220,$B$4,'Budgeting Worksheet'!AP218:AP220)</f>
        <v>0</v>
      </c>
      <c r="AN57" s="71">
        <f>SUMIF('Budgeting Worksheet'!AR218:AR220,$B$4,'Budgeting Worksheet'!AT218:AT220)</f>
        <v>0</v>
      </c>
      <c r="AR57" s="71">
        <f>SUMIF('Budgeting Worksheet'!AV218:AV220,$B$4,'Budgeting Worksheet'!AX218:AX220)</f>
        <v>0</v>
      </c>
      <c r="AV57" s="71">
        <f>SUMIF('Budgeting Worksheet'!AZ218:AZ220,$B$4,'Budgeting Worksheet'!BB218:BB220)</f>
        <v>0</v>
      </c>
      <c r="AX57" s="71">
        <f t="shared" ref="AX57:AX71" si="4">SUM(D57:AV57)</f>
        <v>0</v>
      </c>
      <c r="AZ57" s="78">
        <f ca="1">SUMIF('Budgeting Worksheet'!H218:H220,$B$4,'Budgeting Worksheet'!BJ221)</f>
        <v>0</v>
      </c>
      <c r="BB57" s="86">
        <v>16693.62</v>
      </c>
      <c r="BC57" s="5"/>
    </row>
    <row r="58" spans="1:55" x14ac:dyDescent="0.2">
      <c r="A58" s="2">
        <v>51000</v>
      </c>
      <c r="B58" s="395" t="s">
        <v>291</v>
      </c>
      <c r="D58" s="71"/>
      <c r="H58" s="71"/>
      <c r="L58" s="71"/>
      <c r="P58" s="71"/>
      <c r="T58" s="71"/>
      <c r="X58" s="71"/>
      <c r="AB58" s="71"/>
      <c r="AF58" s="71"/>
      <c r="AJ58" s="71"/>
      <c r="AN58" s="71"/>
      <c r="AR58" s="71"/>
      <c r="AV58" s="71"/>
      <c r="AX58" s="71"/>
      <c r="AZ58" s="78"/>
      <c r="BB58" s="86"/>
      <c r="BC58" s="5"/>
    </row>
    <row r="59" spans="1:55" x14ac:dyDescent="0.2">
      <c r="A59" s="2">
        <v>51005</v>
      </c>
      <c r="C59" s="196" t="s">
        <v>292</v>
      </c>
      <c r="D59" s="71">
        <f>SUMIF('Budgeting Worksheet'!H225:H240,$B$4,'Budgeting Worksheet'!J225:J240)</f>
        <v>4293</v>
      </c>
      <c r="H59" s="71">
        <f>SUMIF('Budgeting Worksheet'!L225:L240,$B$4,'Budgeting Worksheet'!N225:N240)</f>
        <v>0</v>
      </c>
      <c r="L59" s="71">
        <f>SUMIF('Budgeting Worksheet'!P225:P240,$B$4,'Budgeting Worksheet'!R225:R240)</f>
        <v>0</v>
      </c>
      <c r="P59" s="71">
        <f>SUMIF('Budgeting Worksheet'!T225:T240,$B$4,'Budgeting Worksheet'!V225:V240)</f>
        <v>0</v>
      </c>
      <c r="T59" s="71">
        <f>SUMIF('Budgeting Worksheet'!X225:X240,$B$4,'Budgeting Worksheet'!Z225:Z240)</f>
        <v>0</v>
      </c>
      <c r="X59" s="71">
        <f>SUMIF('Budgeting Worksheet'!AB225:AB240,$B$4,'Budgeting Worksheet'!AD225:AD240)</f>
        <v>0</v>
      </c>
      <c r="AB59" s="71">
        <f>SUMIF('Budgeting Worksheet'!AF225:AF240,$B$4,'Budgeting Worksheet'!AH225:AH240)</f>
        <v>0</v>
      </c>
      <c r="AF59" s="71">
        <f>SUMIF('Budgeting Worksheet'!AJ225:AJ240,$B$4,'Budgeting Worksheet'!AL225:AL240)</f>
        <v>0</v>
      </c>
      <c r="AJ59" s="71">
        <f>SUMIF('Budgeting Worksheet'!AN225:AN240,$B$4,'Budgeting Worksheet'!AP225:AP240)</f>
        <v>0</v>
      </c>
      <c r="AN59" s="71">
        <f>SUMIF('Budgeting Worksheet'!AR225:AR240,$B$4,'Budgeting Worksheet'!AT225:AT240)</f>
        <v>0</v>
      </c>
      <c r="AR59" s="71">
        <f>SUMIF('Budgeting Worksheet'!AV225:AV240,$B$4,'Budgeting Worksheet'!AX225:AX240)</f>
        <v>0</v>
      </c>
      <c r="AV59" s="71">
        <f>SUMIF('Budgeting Worksheet'!AZ225:AZ240,$B$4,'Budgeting Worksheet'!BB225:BB240)</f>
        <v>0</v>
      </c>
      <c r="AX59" s="71">
        <f t="shared" si="4"/>
        <v>4293</v>
      </c>
      <c r="AZ59" s="78">
        <f ca="1">SUMIF('Budgeting Worksheet'!H225:H240,$B$4,'Budgeting Worksheet'!BJ241)</f>
        <v>6194.46</v>
      </c>
      <c r="BB59" s="86">
        <v>3704.1</v>
      </c>
      <c r="BC59" s="5"/>
    </row>
    <row r="60" spans="1:55" x14ac:dyDescent="0.2">
      <c r="A60" s="2">
        <v>51010</v>
      </c>
      <c r="C60" s="196" t="s">
        <v>293</v>
      </c>
      <c r="D60" s="71">
        <f>SUMIF('Budgeting Worksheet'!H243:H246,$B$4,'Budgeting Worksheet'!J243:J246)</f>
        <v>0</v>
      </c>
      <c r="H60" s="71">
        <f>SUMIF('Budgeting Worksheet'!L243:L246,$B$4,'Budgeting Worksheet'!N243:N246)</f>
        <v>0</v>
      </c>
      <c r="L60" s="71">
        <f>SUMIF('Budgeting Worksheet'!P243:P246,$B$4,'Budgeting Worksheet'!R243:R246)</f>
        <v>0</v>
      </c>
      <c r="P60" s="71">
        <f>SUMIF('Budgeting Worksheet'!T243:T246,$B$4,'Budgeting Worksheet'!V243:V246)</f>
        <v>0</v>
      </c>
      <c r="T60" s="71">
        <f>SUMIF('Budgeting Worksheet'!X243:X246,$B$4,'Budgeting Worksheet'!Z243:Z246)</f>
        <v>0</v>
      </c>
      <c r="X60" s="71">
        <f>SUMIF('Budgeting Worksheet'!AB243:AB246,$B$4,'Budgeting Worksheet'!AD243:AD246)</f>
        <v>0</v>
      </c>
      <c r="AB60" s="71">
        <f>SUMIF('Budgeting Worksheet'!AF243:AF246,$B$4,'Budgeting Worksheet'!AH243:AH246)</f>
        <v>0</v>
      </c>
      <c r="AF60" s="71">
        <f>SUMIF('Budgeting Worksheet'!AJ243:AJ246,$B$4,'Budgeting Worksheet'!AL243:AL246)</f>
        <v>0</v>
      </c>
      <c r="AJ60" s="71">
        <f>SUMIF('Budgeting Worksheet'!AN243:AN246,$B$4,'Budgeting Worksheet'!AP243:AP246)</f>
        <v>0</v>
      </c>
      <c r="AN60" s="71">
        <f>SUMIF('Budgeting Worksheet'!AR243:AR246,$B$4,'Budgeting Worksheet'!AT243:AT246)</f>
        <v>0</v>
      </c>
      <c r="AR60" s="71">
        <f>SUMIF('Budgeting Worksheet'!AV243:AV246,$B$4,'Budgeting Worksheet'!AX243:AX246)</f>
        <v>0</v>
      </c>
      <c r="AV60" s="71">
        <f>SUMIF('Budgeting Worksheet'!AZ243:AZ246,$B$4,'Budgeting Worksheet'!BB243:BB246)</f>
        <v>0</v>
      </c>
      <c r="AX60" s="71">
        <f t="shared" si="4"/>
        <v>0</v>
      </c>
      <c r="AZ60" s="78">
        <f ca="1">SUMIF('Budgeting Worksheet'!H243:H246,$B$4,'Budgeting Worksheet'!BJ247)</f>
        <v>2408.35</v>
      </c>
      <c r="BB60" s="86">
        <v>2637.83</v>
      </c>
      <c r="BC60" s="5"/>
    </row>
    <row r="61" spans="1:55" x14ac:dyDescent="0.2">
      <c r="A61" s="2">
        <v>51015</v>
      </c>
      <c r="C61" s="196" t="s">
        <v>294</v>
      </c>
      <c r="D61" s="71">
        <f>SUMIF('Budgeting Worksheet'!H249:H252,$B$4,'Budgeting Worksheet'!J249:J252)</f>
        <v>0</v>
      </c>
      <c r="H61" s="71">
        <f>SUMIF('Budgeting Worksheet'!L249:L252,$B$4,'Budgeting Worksheet'!N249:N252)</f>
        <v>0</v>
      </c>
      <c r="L61" s="71">
        <f>SUMIF('Budgeting Worksheet'!P249:P252,$B$4,'Budgeting Worksheet'!R249:R252)</f>
        <v>0</v>
      </c>
      <c r="P61" s="71">
        <f>SUMIF('Budgeting Worksheet'!T249:T252,$B$4,'Budgeting Worksheet'!V249:V252)</f>
        <v>0</v>
      </c>
      <c r="T61" s="71">
        <f>SUMIF('Budgeting Worksheet'!X249:X252,$B$4,'Budgeting Worksheet'!Z249:Z252)</f>
        <v>0</v>
      </c>
      <c r="X61" s="71">
        <f>SUMIF('Budgeting Worksheet'!AB249:AB252,$B$4,'Budgeting Worksheet'!AD249:AD252)</f>
        <v>0</v>
      </c>
      <c r="AB61" s="71">
        <f>SUMIF('Budgeting Worksheet'!AF249:AF252,$B$4,'Budgeting Worksheet'!AH249:AH252)</f>
        <v>0</v>
      </c>
      <c r="AF61" s="71">
        <f>SUMIF('Budgeting Worksheet'!AJ249:AJ252,$B$4,'Budgeting Worksheet'!AL249:AL252)</f>
        <v>0</v>
      </c>
      <c r="AJ61" s="71">
        <f>SUMIF('Budgeting Worksheet'!AN249:AN252,$B$4,'Budgeting Worksheet'!AP249:AP252)</f>
        <v>0</v>
      </c>
      <c r="AN61" s="71">
        <f>SUMIF('Budgeting Worksheet'!AR249:AR252,$B$4,'Budgeting Worksheet'!AT249:AT252)</f>
        <v>0</v>
      </c>
      <c r="AR61" s="71">
        <f>SUMIF('Budgeting Worksheet'!AV249:AV252,$B$4,'Budgeting Worksheet'!AX249:AX252)</f>
        <v>0</v>
      </c>
      <c r="AV61" s="71">
        <f>SUMIF('Budgeting Worksheet'!AZ249:AZ252,$B$4,'Budgeting Worksheet'!BB249:BB252)</f>
        <v>0</v>
      </c>
      <c r="AX61" s="71">
        <f t="shared" si="4"/>
        <v>0</v>
      </c>
      <c r="AZ61" s="78">
        <f ca="1">SUMIF('Budgeting Worksheet'!H249:H252,$B$4,'Budgeting Worksheet'!BJ253)</f>
        <v>0</v>
      </c>
      <c r="BB61" s="86">
        <v>314.24</v>
      </c>
      <c r="BC61" s="5"/>
    </row>
    <row r="62" spans="1:55" x14ac:dyDescent="0.2">
      <c r="A62" s="2">
        <v>51020</v>
      </c>
      <c r="C62" s="196" t="s">
        <v>295</v>
      </c>
      <c r="D62" s="71">
        <f>SUMIF('Budgeting Worksheet'!H255:H258,$B$4,'Budgeting Worksheet'!J255:J258)</f>
        <v>0</v>
      </c>
      <c r="H62" s="71">
        <f>SUMIF('Budgeting Worksheet'!L255:L258,$B$4,'Budgeting Worksheet'!N255:N258)</f>
        <v>0</v>
      </c>
      <c r="L62" s="71">
        <f>SUMIF('Budgeting Worksheet'!P255:P258,$B$4,'Budgeting Worksheet'!R255:R258)</f>
        <v>0</v>
      </c>
      <c r="P62" s="71">
        <f>SUMIF('Budgeting Worksheet'!T255:T258,$B$4,'Budgeting Worksheet'!V255:V258)</f>
        <v>0</v>
      </c>
      <c r="T62" s="71">
        <f>SUMIF('Budgeting Worksheet'!X255:X258,$B$4,'Budgeting Worksheet'!Z255:Z258)</f>
        <v>0</v>
      </c>
      <c r="X62" s="71">
        <f>SUMIF('Budgeting Worksheet'!AB255:AB258,$B$4,'Budgeting Worksheet'!AD255:AD258)</f>
        <v>0</v>
      </c>
      <c r="AB62" s="71">
        <f>SUMIF('Budgeting Worksheet'!AF255:AF258,$B$4,'Budgeting Worksheet'!AH255:AH258)</f>
        <v>0</v>
      </c>
      <c r="AF62" s="71">
        <f>SUMIF('Budgeting Worksheet'!AJ255:AJ258,$B$4,'Budgeting Worksheet'!AL255:AL258)</f>
        <v>0</v>
      </c>
      <c r="AJ62" s="71">
        <f>SUMIF('Budgeting Worksheet'!AN255:AN258,$B$4,'Budgeting Worksheet'!AP255:AP258)</f>
        <v>0</v>
      </c>
      <c r="AN62" s="71">
        <f>SUMIF('Budgeting Worksheet'!AR255:AR258,$B$4,'Budgeting Worksheet'!AT255:AT258)</f>
        <v>0</v>
      </c>
      <c r="AR62" s="71">
        <f>SUMIF('Budgeting Worksheet'!AV255:AV258,$B$4,'Budgeting Worksheet'!AX255:AX258)</f>
        <v>0</v>
      </c>
      <c r="AV62" s="71">
        <f>SUMIF('Budgeting Worksheet'!AZ255:AZ258,$B$4,'Budgeting Worksheet'!BB255:BB258)</f>
        <v>0</v>
      </c>
      <c r="AX62" s="71">
        <f t="shared" si="4"/>
        <v>0</v>
      </c>
      <c r="AZ62" s="78">
        <f ca="1">SUMIF('Budgeting Worksheet'!H255:H258,$B$4,'Budgeting Worksheet'!BJ259)</f>
        <v>0</v>
      </c>
      <c r="BB62" s="86">
        <v>1017.29</v>
      </c>
      <c r="BC62" s="5"/>
    </row>
    <row r="63" spans="1:55" x14ac:dyDescent="0.2">
      <c r="A63" s="2">
        <v>51030</v>
      </c>
      <c r="C63" s="196" t="s">
        <v>151</v>
      </c>
      <c r="D63" s="71">
        <f>SUMIF('Budgeting Worksheet'!H261:H264,$B$4,'Budgeting Worksheet'!J261:J264)</f>
        <v>0</v>
      </c>
      <c r="H63" s="71">
        <f>SUMIF('Budgeting Worksheet'!L261:L264,$B$4,'Budgeting Worksheet'!N261:N264)</f>
        <v>0</v>
      </c>
      <c r="L63" s="71">
        <f>SUMIF('Budgeting Worksheet'!P261:P264,$B$4,'Budgeting Worksheet'!R261:R264)</f>
        <v>0</v>
      </c>
      <c r="P63" s="71">
        <f>SUMIF('Budgeting Worksheet'!T261:T264,$B$4,'Budgeting Worksheet'!V261:V264)</f>
        <v>0</v>
      </c>
      <c r="T63" s="71">
        <f>SUMIF('Budgeting Worksheet'!X261:X264,$B$4,'Budgeting Worksheet'!Z261:Z264)</f>
        <v>0</v>
      </c>
      <c r="X63" s="71">
        <f>SUMIF('Budgeting Worksheet'!AB261:AB264,$B$4,'Budgeting Worksheet'!AD261:AD264)</f>
        <v>0</v>
      </c>
      <c r="AB63" s="71">
        <f>SUMIF('Budgeting Worksheet'!AF261:AF264,$B$4,'Budgeting Worksheet'!AH261:AH264)</f>
        <v>0</v>
      </c>
      <c r="AF63" s="71">
        <f>SUMIF('Budgeting Worksheet'!AJ261:AJ264,$B$4,'Budgeting Worksheet'!AL261:AL264)</f>
        <v>0</v>
      </c>
      <c r="AJ63" s="71">
        <f>SUMIF('Budgeting Worksheet'!AN261:AN264,$B$4,'Budgeting Worksheet'!AP261:AP264)</f>
        <v>0</v>
      </c>
      <c r="AN63" s="71">
        <f>SUMIF('Budgeting Worksheet'!AR261:AR264,$B$4,'Budgeting Worksheet'!AT261:AT264)</f>
        <v>0</v>
      </c>
      <c r="AR63" s="71">
        <f>SUMIF('Budgeting Worksheet'!AV261:AV264,$B$4,'Budgeting Worksheet'!AX261:AX264)</f>
        <v>0</v>
      </c>
      <c r="AV63" s="71">
        <f>SUMIF('Budgeting Worksheet'!AZ261:AZ264,$B$4,'Budgeting Worksheet'!BB261:BB264)</f>
        <v>0</v>
      </c>
      <c r="AX63" s="71">
        <f t="shared" si="4"/>
        <v>0</v>
      </c>
      <c r="AZ63" s="78">
        <f ca="1">SUMIF('Budgeting Worksheet'!H261:H264,$B$4,'Budgeting Worksheet'!BJ265)</f>
        <v>0</v>
      </c>
      <c r="BB63" s="86">
        <v>240</v>
      </c>
      <c r="BC63" s="5"/>
    </row>
    <row r="64" spans="1:55" x14ac:dyDescent="0.2">
      <c r="A64" s="2">
        <v>51035</v>
      </c>
      <c r="C64" s="196" t="s">
        <v>296</v>
      </c>
      <c r="D64" s="71">
        <f>SUMIF('Budgeting Worksheet'!H267:H270,$B$4,'Budgeting Worksheet'!J267:J270)</f>
        <v>0</v>
      </c>
      <c r="H64" s="71">
        <f>SUMIF('Budgeting Worksheet'!L267:L270,$B$4,'Budgeting Worksheet'!N267:N270)</f>
        <v>0</v>
      </c>
      <c r="L64" s="71">
        <f>SUMIF('Budgeting Worksheet'!P267:P270,$B$4,'Budgeting Worksheet'!R267:R270)</f>
        <v>0</v>
      </c>
      <c r="P64" s="71">
        <f>SUMIF('Budgeting Worksheet'!T267:T270,$B$4,'Budgeting Worksheet'!V267:V270)</f>
        <v>0</v>
      </c>
      <c r="T64" s="71">
        <f>SUMIF('Budgeting Worksheet'!X267:X270,$B$4,'Budgeting Worksheet'!Z267:Z270)</f>
        <v>0</v>
      </c>
      <c r="X64" s="71">
        <f>SUMIF('Budgeting Worksheet'!AB267:AB270,$B$4,'Budgeting Worksheet'!AD267:AD270)</f>
        <v>0</v>
      </c>
      <c r="AB64" s="71">
        <f>SUMIF('Budgeting Worksheet'!AF267:AF270,$B$4,'Budgeting Worksheet'!AH267:AH270)</f>
        <v>0</v>
      </c>
      <c r="AF64" s="71">
        <f>SUMIF('Budgeting Worksheet'!AJ267:AJ270,$B$4,'Budgeting Worksheet'!AL267:AL270)</f>
        <v>0</v>
      </c>
      <c r="AJ64" s="71">
        <f>SUMIF('Budgeting Worksheet'!AN267:AN270,$B$4,'Budgeting Worksheet'!AP267:AP270)</f>
        <v>0</v>
      </c>
      <c r="AN64" s="71">
        <f>SUMIF('Budgeting Worksheet'!AR267:AR270,$B$4,'Budgeting Worksheet'!AT267:AT270)</f>
        <v>0</v>
      </c>
      <c r="AR64" s="71">
        <f>SUMIF('Budgeting Worksheet'!AV267:AV270,$B$4,'Budgeting Worksheet'!AX267:AX270)</f>
        <v>0</v>
      </c>
      <c r="AV64" s="71">
        <f>SUMIF('Budgeting Worksheet'!AZ267:AZ270,$B$4,'Budgeting Worksheet'!BB267:BB270)</f>
        <v>0</v>
      </c>
      <c r="AX64" s="71">
        <f t="shared" si="4"/>
        <v>0</v>
      </c>
      <c r="AZ64" s="78">
        <f ca="1">SUMIF('Budgeting Worksheet'!H267:H270,$B$4,'Budgeting Worksheet'!BJ271)</f>
        <v>0</v>
      </c>
      <c r="BB64" s="86">
        <v>8526.7999999999993</v>
      </c>
      <c r="BC64" s="5"/>
    </row>
    <row r="65" spans="1:55" x14ac:dyDescent="0.2">
      <c r="A65" s="2">
        <v>51045</v>
      </c>
      <c r="C65" s="196" t="s">
        <v>297</v>
      </c>
      <c r="D65" s="71">
        <f>SUMIF('Budgeting Worksheet'!H273:H276,$B$4,'Budgeting Worksheet'!J273:J276)</f>
        <v>0</v>
      </c>
      <c r="H65" s="71">
        <f>SUMIF('Budgeting Worksheet'!L273:L276,$B$4,'Budgeting Worksheet'!N273:N276)</f>
        <v>0</v>
      </c>
      <c r="L65" s="71">
        <f>SUMIF('Budgeting Worksheet'!P273:P276,$B$4,'Budgeting Worksheet'!R273:R276)</f>
        <v>0</v>
      </c>
      <c r="P65" s="71">
        <f>SUMIF('Budgeting Worksheet'!T273:T276,$B$4,'Budgeting Worksheet'!V273:V276)</f>
        <v>0</v>
      </c>
      <c r="T65" s="71">
        <f>SUMIF('Budgeting Worksheet'!X273:X276,$B$4,'Budgeting Worksheet'!Z273:Z276)</f>
        <v>0</v>
      </c>
      <c r="X65" s="71">
        <f>SUMIF('Budgeting Worksheet'!AB273:AB276,$B$4,'Budgeting Worksheet'!AD273:AD276)</f>
        <v>0</v>
      </c>
      <c r="AB65" s="71">
        <f>SUMIF('Budgeting Worksheet'!AF273:AF276,$B$4,'Budgeting Worksheet'!AH273:AH276)</f>
        <v>0</v>
      </c>
      <c r="AF65" s="71">
        <f>SUMIF('Budgeting Worksheet'!AJ273:AJ276,$B$4,'Budgeting Worksheet'!AL273:AL276)</f>
        <v>0</v>
      </c>
      <c r="AJ65" s="71">
        <f>SUMIF('Budgeting Worksheet'!AN273:AN276,$B$4,'Budgeting Worksheet'!AP273:AP276)</f>
        <v>0</v>
      </c>
      <c r="AN65" s="71">
        <f>SUMIF('Budgeting Worksheet'!AR273:AR276,$B$4,'Budgeting Worksheet'!AT273:AT276)</f>
        <v>0</v>
      </c>
      <c r="AR65" s="71">
        <f>SUMIF('Budgeting Worksheet'!AV273:AV276,$B$4,'Budgeting Worksheet'!AX273:AX276)</f>
        <v>0</v>
      </c>
      <c r="AV65" s="71">
        <f>SUMIF('Budgeting Worksheet'!AZ273:AZ276,$B$4,'Budgeting Worksheet'!BB273:BB276)</f>
        <v>0</v>
      </c>
      <c r="AX65" s="71">
        <f t="shared" si="4"/>
        <v>0</v>
      </c>
      <c r="AZ65" s="78">
        <f ca="1">SUMIF('Budgeting Worksheet'!H273:H276,$B$4,'Budgeting Worksheet'!BJ277)</f>
        <v>0</v>
      </c>
      <c r="BB65" s="86">
        <v>0</v>
      </c>
      <c r="BC65" s="5"/>
    </row>
    <row r="66" spans="1:55" x14ac:dyDescent="0.2">
      <c r="A66" s="2">
        <v>51055</v>
      </c>
      <c r="C66" s="196" t="s">
        <v>298</v>
      </c>
      <c r="D66" s="71">
        <f>SUMIF('Budgeting Worksheet'!H279:H282,$B$4,'Budgeting Worksheet'!J279:J282)</f>
        <v>0</v>
      </c>
      <c r="H66" s="71">
        <f>SUMIF('Budgeting Worksheet'!L279:L282,$B$4,'Budgeting Worksheet'!N279:N282)</f>
        <v>0</v>
      </c>
      <c r="L66" s="71">
        <f>SUMIF('Budgeting Worksheet'!P279:P282,$B$4,'Budgeting Worksheet'!R279:R282)</f>
        <v>0</v>
      </c>
      <c r="P66" s="71">
        <f>SUMIF('Budgeting Worksheet'!T279:T282,$B$4,'Budgeting Worksheet'!V279:V282)</f>
        <v>0</v>
      </c>
      <c r="T66" s="71">
        <f>SUMIF('Budgeting Worksheet'!X279:X282,$B$4,'Budgeting Worksheet'!Z279:Z282)</f>
        <v>0</v>
      </c>
      <c r="X66" s="71">
        <f>SUMIF('Budgeting Worksheet'!AB279:AB282,$B$4,'Budgeting Worksheet'!AD279:AD282)</f>
        <v>0</v>
      </c>
      <c r="AB66" s="71">
        <f>SUMIF('Budgeting Worksheet'!AF279:AF282,$B$4,'Budgeting Worksheet'!AH279:AH282)</f>
        <v>0</v>
      </c>
      <c r="AF66" s="71">
        <f>SUMIF('Budgeting Worksheet'!AJ279:AJ282,$B$4,'Budgeting Worksheet'!AL279:AL282)</f>
        <v>0</v>
      </c>
      <c r="AJ66" s="71">
        <f>SUMIF('Budgeting Worksheet'!AN279:AN282,$B$4,'Budgeting Worksheet'!AP279:AP282)</f>
        <v>0</v>
      </c>
      <c r="AN66" s="71">
        <f>SUMIF('Budgeting Worksheet'!AR279:AR282,$B$4,'Budgeting Worksheet'!AT279:AT282)</f>
        <v>0</v>
      </c>
      <c r="AR66" s="71">
        <f>SUMIF('Budgeting Worksheet'!AV279:AV282,$B$4,'Budgeting Worksheet'!AX279:AX282)</f>
        <v>0</v>
      </c>
      <c r="AV66" s="71">
        <f>SUMIF('Budgeting Worksheet'!AZ279:AZ282,$B$4,'Budgeting Worksheet'!BB279:BB282)</f>
        <v>0</v>
      </c>
      <c r="AX66" s="71">
        <f t="shared" si="4"/>
        <v>0</v>
      </c>
      <c r="AZ66" s="78">
        <f ca="1">SUMIF('Budgeting Worksheet'!H279:H282,$B$4,'Budgeting Worksheet'!BJ283)</f>
        <v>0</v>
      </c>
      <c r="BB66" s="86">
        <v>2511.6</v>
      </c>
      <c r="BC66" s="5"/>
    </row>
    <row r="67" spans="1:55" x14ac:dyDescent="0.2">
      <c r="A67" s="2">
        <v>51065</v>
      </c>
      <c r="C67" s="196" t="s">
        <v>299</v>
      </c>
      <c r="D67" s="71">
        <f>SUMIF('Budgeting Worksheet'!H285:H288,$B$4,'Budgeting Worksheet'!J285:J288)</f>
        <v>0</v>
      </c>
      <c r="H67" s="71">
        <f>SUMIF('Budgeting Worksheet'!L285:L288,$B$4,'Budgeting Worksheet'!N285:N288)</f>
        <v>0</v>
      </c>
      <c r="L67" s="71">
        <f>SUMIF('Budgeting Worksheet'!P285:P288,$B$4,'Budgeting Worksheet'!R285:R288)</f>
        <v>0</v>
      </c>
      <c r="P67" s="71">
        <f>SUMIF('Budgeting Worksheet'!T285:T288,$B$4,'Budgeting Worksheet'!V285:V288)</f>
        <v>0</v>
      </c>
      <c r="T67" s="71">
        <f>SUMIF('Budgeting Worksheet'!X285:X288,$B$4,'Budgeting Worksheet'!Z285:Z288)</f>
        <v>0</v>
      </c>
      <c r="X67" s="71">
        <f>SUMIF('Budgeting Worksheet'!AB285:AB288,$B$4,'Budgeting Worksheet'!AD285:AD288)</f>
        <v>0</v>
      </c>
      <c r="AB67" s="71">
        <f>SUMIF('Budgeting Worksheet'!AF285:AF288,$B$4,'Budgeting Worksheet'!AH285:AH288)</f>
        <v>0</v>
      </c>
      <c r="AF67" s="71">
        <f>SUMIF('Budgeting Worksheet'!AJ285:AJ288,$B$4,'Budgeting Worksheet'!AL285:AL288)</f>
        <v>0</v>
      </c>
      <c r="AJ67" s="71">
        <f>SUMIF('Budgeting Worksheet'!AN285:AN288,$B$4,'Budgeting Worksheet'!AP285:AP288)</f>
        <v>0</v>
      </c>
      <c r="AN67" s="71">
        <f>SUMIF('Budgeting Worksheet'!AR285:AR288,$B$4,'Budgeting Worksheet'!AT285:AT288)</f>
        <v>0</v>
      </c>
      <c r="AR67" s="71">
        <f>SUMIF('Budgeting Worksheet'!AV285:AV288,$B$4,'Budgeting Worksheet'!AX285:AX288)</f>
        <v>0</v>
      </c>
      <c r="AV67" s="71">
        <f>SUMIF('Budgeting Worksheet'!AZ285:AZ288,$B$4,'Budgeting Worksheet'!BB285:BB288)</f>
        <v>0</v>
      </c>
      <c r="AX67" s="71">
        <f t="shared" si="4"/>
        <v>0</v>
      </c>
      <c r="AZ67" s="78">
        <f ca="1">SUMIF('Budgeting Worksheet'!H285:H288,$B$4,'Budgeting Worksheet'!BJ289)</f>
        <v>0</v>
      </c>
      <c r="BB67" s="86">
        <v>0</v>
      </c>
      <c r="BC67" s="5"/>
    </row>
    <row r="68" spans="1:55" x14ac:dyDescent="0.2">
      <c r="A68" s="2">
        <v>51070</v>
      </c>
      <c r="C68" s="709" t="s">
        <v>547</v>
      </c>
      <c r="D68" s="71">
        <f>SUMIF('Budgeting Worksheet'!H296:H299,$B$4,'Budgeting Worksheet'!J296:J299)</f>
        <v>0</v>
      </c>
      <c r="H68" s="71">
        <f>SUMIF('Budgeting Worksheet'!L296:L299,$B$4,'Budgeting Worksheet'!N296:N299)</f>
        <v>0</v>
      </c>
      <c r="L68" s="71">
        <f>SUMIF('Budgeting Worksheet'!P296:P299,$B$4,'Budgeting Worksheet'!R296:R299)</f>
        <v>0</v>
      </c>
      <c r="P68" s="71">
        <f>SUMIF('Budgeting Worksheet'!T296:T299,$B$4,'Budgeting Worksheet'!V296:V299)</f>
        <v>0</v>
      </c>
      <c r="T68" s="71">
        <f>SUMIF('Budgeting Worksheet'!X296:X299,$B$4,'Budgeting Worksheet'!Z296:Z299)</f>
        <v>0</v>
      </c>
      <c r="X68" s="71">
        <f>SUMIF('Budgeting Worksheet'!AB296:AB299,$B$4,'Budgeting Worksheet'!AD296:AD299)</f>
        <v>0</v>
      </c>
      <c r="AB68" s="71">
        <f>SUMIF('Budgeting Worksheet'!AF296:AF299,$B$4,'Budgeting Worksheet'!AH296:AH299)</f>
        <v>0</v>
      </c>
      <c r="AF68" s="71">
        <f>SUMIF('Budgeting Worksheet'!AJ296:AJ299,$B$4,'Budgeting Worksheet'!AL296:AL299)</f>
        <v>0</v>
      </c>
      <c r="AJ68" s="71">
        <f>SUMIF('Budgeting Worksheet'!AN296:AN299,$B$4,'Budgeting Worksheet'!AP296:AP299)</f>
        <v>0</v>
      </c>
      <c r="AN68" s="71">
        <f>SUMIF('Budgeting Worksheet'!AR296:AR299,$B$4,'Budgeting Worksheet'!AT296:AT299)</f>
        <v>0</v>
      </c>
      <c r="AR68" s="71">
        <f>SUMIF('Budgeting Worksheet'!AV296:AV299,$B$4,'Budgeting Worksheet'!AX296:AX299)</f>
        <v>0</v>
      </c>
      <c r="AV68" s="71">
        <f>SUMIF('Budgeting Worksheet'!AZ296:AZ299,$B$4,'Budgeting Worksheet'!BB296:BB299)</f>
        <v>0</v>
      </c>
      <c r="AX68" s="71">
        <f t="shared" si="4"/>
        <v>0</v>
      </c>
      <c r="AZ68" s="78">
        <f ca="1">SUMIF('Budgeting Worksheet'!H296:H299,$B$4,'Budgeting Worksheet'!BJ295)</f>
        <v>0</v>
      </c>
      <c r="BB68" s="86">
        <v>123.69</v>
      </c>
      <c r="BC68" s="5"/>
    </row>
    <row r="69" spans="1:55" x14ac:dyDescent="0.2">
      <c r="A69" s="2">
        <v>51075</v>
      </c>
      <c r="C69" s="196" t="s">
        <v>300</v>
      </c>
      <c r="D69" s="71">
        <f>SUMIF('Budgeting Worksheet'!H297:H300,$B$4,'Budgeting Worksheet'!J297:J300)</f>
        <v>0</v>
      </c>
      <c r="H69" s="71">
        <f>SUMIF('Budgeting Worksheet'!L297:L300,$B$4,'Budgeting Worksheet'!N297:N300)</f>
        <v>0</v>
      </c>
      <c r="L69" s="71">
        <f>SUMIF('Budgeting Worksheet'!P297:P300,$B$4,'Budgeting Worksheet'!R297:R300)</f>
        <v>0</v>
      </c>
      <c r="P69" s="71">
        <f>SUMIF('Budgeting Worksheet'!T297:T300,$B$4,'Budgeting Worksheet'!V297:V300)</f>
        <v>0</v>
      </c>
      <c r="T69" s="71">
        <f>SUMIF('Budgeting Worksheet'!X297:X300,$B$4,'Budgeting Worksheet'!Z297:Z300)</f>
        <v>0</v>
      </c>
      <c r="X69" s="71">
        <f>SUMIF('Budgeting Worksheet'!AB297:AB300,$B$4,'Budgeting Worksheet'!AD297:AD300)</f>
        <v>0</v>
      </c>
      <c r="AB69" s="71">
        <f>SUMIF('Budgeting Worksheet'!AF297:AF300,$B$4,'Budgeting Worksheet'!AH297:AH300)</f>
        <v>0</v>
      </c>
      <c r="AF69" s="71">
        <f>SUMIF('Budgeting Worksheet'!AJ297:AJ300,$B$4,'Budgeting Worksheet'!AL297:AL300)</f>
        <v>0</v>
      </c>
      <c r="AJ69" s="71">
        <f>SUMIF('Budgeting Worksheet'!AN297:AN300,$B$4,'Budgeting Worksheet'!AP297:AP300)</f>
        <v>0</v>
      </c>
      <c r="AN69" s="71">
        <f>SUMIF('Budgeting Worksheet'!AR297:AR300,$B$4,'Budgeting Worksheet'!AT297:AT300)</f>
        <v>0</v>
      </c>
      <c r="AR69" s="71">
        <f>SUMIF('Budgeting Worksheet'!AV297:AV300,$B$4,'Budgeting Worksheet'!AX297:AX300)</f>
        <v>0</v>
      </c>
      <c r="AV69" s="71">
        <f>SUMIF('Budgeting Worksheet'!AZ297:AZ300,$B$4,'Budgeting Worksheet'!BB297:BB300)</f>
        <v>0</v>
      </c>
      <c r="AX69" s="71">
        <f t="shared" si="4"/>
        <v>0</v>
      </c>
      <c r="AZ69" s="78">
        <f ca="1">SUMIF('Budgeting Worksheet'!H297:H300,$B$4,'Budgeting Worksheet'!BJ301)</f>
        <v>0</v>
      </c>
      <c r="BB69" s="86">
        <v>23566</v>
      </c>
      <c r="BC69" s="5"/>
    </row>
    <row r="70" spans="1:55" x14ac:dyDescent="0.2">
      <c r="A70" s="2">
        <v>51080</v>
      </c>
      <c r="C70" s="196" t="s">
        <v>301</v>
      </c>
      <c r="D70" s="71">
        <f>SUMIF('Budgeting Worksheet'!H303:H306,$B$4,'Budgeting Worksheet'!J303:J306)</f>
        <v>0</v>
      </c>
      <c r="H70" s="71">
        <f>SUMIF('Budgeting Worksheet'!L303:L306,$B$4,'Budgeting Worksheet'!N303:N306)</f>
        <v>0</v>
      </c>
      <c r="L70" s="71">
        <f>SUMIF('Budgeting Worksheet'!P303:P306,$B$4,'Budgeting Worksheet'!R303:R306)</f>
        <v>0</v>
      </c>
      <c r="P70" s="71">
        <f>SUMIF('Budgeting Worksheet'!T303:T306,$B$4,'Budgeting Worksheet'!V303:V306)</f>
        <v>0</v>
      </c>
      <c r="T70" s="71">
        <f>SUMIF('Budgeting Worksheet'!X303:X306,$B$4,'Budgeting Worksheet'!Z303:Z306)</f>
        <v>0</v>
      </c>
      <c r="X70" s="71">
        <f>SUMIF('Budgeting Worksheet'!AB303:AB306,$B$4,'Budgeting Worksheet'!AD303:AD306)</f>
        <v>0</v>
      </c>
      <c r="AB70" s="71">
        <f>SUMIF('Budgeting Worksheet'!AF303:AF306,$B$4,'Budgeting Worksheet'!AH303:AH306)</f>
        <v>0</v>
      </c>
      <c r="AF70" s="71">
        <f>SUMIF('Budgeting Worksheet'!AJ303:AJ306,$B$4,'Budgeting Worksheet'!AL303:AL306)</f>
        <v>0</v>
      </c>
      <c r="AJ70" s="71">
        <f>SUMIF('Budgeting Worksheet'!AN303:AN306,$B$4,'Budgeting Worksheet'!AP303:AP306)</f>
        <v>0</v>
      </c>
      <c r="AN70" s="71">
        <f>SUMIF('Budgeting Worksheet'!AR303:AR306,$B$4,'Budgeting Worksheet'!AT303:AT306)</f>
        <v>0</v>
      </c>
      <c r="AR70" s="71">
        <f>SUMIF('Budgeting Worksheet'!AV303:AV306,$B$4,'Budgeting Worksheet'!AX303:AX306)</f>
        <v>0</v>
      </c>
      <c r="AV70" s="71">
        <f>SUMIF('Budgeting Worksheet'!AZ303:AZ306,$B$4,'Budgeting Worksheet'!BB303:BB306)</f>
        <v>0</v>
      </c>
      <c r="AX70" s="71">
        <f t="shared" si="4"/>
        <v>0</v>
      </c>
      <c r="AZ70" s="78">
        <f ca="1">SUMIF('Budgeting Worksheet'!H303:H306,$B$4,'Budgeting Worksheet'!BJ307)</f>
        <v>0</v>
      </c>
      <c r="BB70" s="86">
        <v>0</v>
      </c>
      <c r="BC70" s="5"/>
    </row>
    <row r="71" spans="1:55" x14ac:dyDescent="0.2">
      <c r="A71" s="2">
        <v>51085</v>
      </c>
      <c r="C71" s="196" t="s">
        <v>302</v>
      </c>
      <c r="D71" s="504">
        <f>SUMIF('Budgeting Worksheet'!H309:H312,$B$4,'Budgeting Worksheet'!J309:J312)</f>
        <v>0</v>
      </c>
      <c r="H71" s="504">
        <f>SUMIF('Budgeting Worksheet'!L309:L312,$B$4,'Budgeting Worksheet'!N309:N312)</f>
        <v>0</v>
      </c>
      <c r="L71" s="504">
        <f>SUMIF('Budgeting Worksheet'!P309:P312,$B$4,'Budgeting Worksheet'!R309:R312)</f>
        <v>0</v>
      </c>
      <c r="P71" s="504">
        <f>SUMIF('Budgeting Worksheet'!T309:T312,$B$4,'Budgeting Worksheet'!V309:V312)</f>
        <v>0</v>
      </c>
      <c r="T71" s="504">
        <f>SUMIF('Budgeting Worksheet'!X309:X312,$B$4,'Budgeting Worksheet'!Z309:Z312)</f>
        <v>0</v>
      </c>
      <c r="X71" s="504">
        <f>SUMIF('Budgeting Worksheet'!AB309:AB312,$B$4,'Budgeting Worksheet'!AD309:AD312)</f>
        <v>0</v>
      </c>
      <c r="AB71" s="504">
        <f>SUMIF('Budgeting Worksheet'!AF309:AF312,$B$4,'Budgeting Worksheet'!AH309:AH312)</f>
        <v>0</v>
      </c>
      <c r="AF71" s="504">
        <f>SUMIF('Budgeting Worksheet'!AJ309:AJ312,$B$4,'Budgeting Worksheet'!AL309:AL312)</f>
        <v>0</v>
      </c>
      <c r="AJ71" s="504">
        <f>SUMIF('Budgeting Worksheet'!AN309:AN312,$B$4,'Budgeting Worksheet'!AP309:AP312)</f>
        <v>0</v>
      </c>
      <c r="AN71" s="504">
        <f>SUMIF('Budgeting Worksheet'!AR309:AR312,$B$4,'Budgeting Worksheet'!AT309:AT312)</f>
        <v>0</v>
      </c>
      <c r="AR71" s="504">
        <f>SUMIF('Budgeting Worksheet'!AV309:AV312,$B$4,'Budgeting Worksheet'!AX309:AX312)</f>
        <v>0</v>
      </c>
      <c r="AV71" s="504">
        <f>SUMIF('Budgeting Worksheet'!AZ309:AZ312,$B$4,'Budgeting Worksheet'!BB309:BB312)</f>
        <v>0</v>
      </c>
      <c r="AX71" s="71">
        <f t="shared" si="4"/>
        <v>0</v>
      </c>
      <c r="AZ71" s="78">
        <f ca="1">SUMIF('Budgeting Worksheet'!H309:H312,$B$4,'Budgeting Worksheet'!BJ313)</f>
        <v>0</v>
      </c>
      <c r="BB71" s="780">
        <v>165.25</v>
      </c>
      <c r="BC71" s="5"/>
    </row>
    <row r="72" spans="1:55" x14ac:dyDescent="0.2">
      <c r="A72" s="4"/>
      <c r="B72" s="395" t="s">
        <v>303</v>
      </c>
      <c r="C72" s="196"/>
      <c r="D72" s="644">
        <f>SUM(D59:D71)</f>
        <v>4293</v>
      </c>
      <c r="H72" s="644">
        <f>SUM(H59:H71)</f>
        <v>0</v>
      </c>
      <c r="L72" s="644">
        <f>SUM(L59:L71)</f>
        <v>0</v>
      </c>
      <c r="P72" s="644">
        <f>SUM(P59:P71)</f>
        <v>0</v>
      </c>
      <c r="T72" s="644">
        <f>SUM(T59:T71)</f>
        <v>0</v>
      </c>
      <c r="X72" s="644">
        <f>SUM(X59:X71)</f>
        <v>0</v>
      </c>
      <c r="AB72" s="644">
        <f>SUM(AB59:AB71)</f>
        <v>0</v>
      </c>
      <c r="AF72" s="644">
        <f>SUM(AF59:AF71)</f>
        <v>0</v>
      </c>
      <c r="AJ72" s="644">
        <f>SUM(AJ59:AJ71)</f>
        <v>0</v>
      </c>
      <c r="AN72" s="644">
        <f>SUM(AN59:AN71)</f>
        <v>0</v>
      </c>
      <c r="AR72" s="644">
        <f>SUM(AR59:AR71)</f>
        <v>0</v>
      </c>
      <c r="AV72" s="644">
        <f>SUM(AV59:AV71)</f>
        <v>0</v>
      </c>
      <c r="AX72" s="644">
        <f>SUM(D72:AV72)</f>
        <v>4293</v>
      </c>
      <c r="AZ72" s="670">
        <f ca="1">SUM(AZ59:AZ71)</f>
        <v>8602.81</v>
      </c>
      <c r="BB72" s="85">
        <f>SUM(BB57:BB71)</f>
        <v>59500.42</v>
      </c>
      <c r="BC72" s="5"/>
    </row>
    <row r="73" spans="1:55" x14ac:dyDescent="0.2">
      <c r="A73" s="4"/>
      <c r="B73" s="395"/>
      <c r="C73" s="196"/>
      <c r="D73" s="71"/>
      <c r="H73" s="71"/>
      <c r="L73" s="71"/>
      <c r="P73" s="71"/>
      <c r="T73" s="71"/>
      <c r="X73" s="71"/>
      <c r="AB73" s="71"/>
      <c r="AF73" s="71"/>
      <c r="AJ73" s="71"/>
      <c r="AN73" s="71"/>
      <c r="AR73" s="71"/>
      <c r="AV73" s="71"/>
      <c r="AX73" s="71"/>
      <c r="AZ73" s="78"/>
      <c r="BB73" s="86"/>
      <c r="BC73" s="5"/>
    </row>
    <row r="74" spans="1:55" x14ac:dyDescent="0.2">
      <c r="A74" s="4">
        <v>52000</v>
      </c>
      <c r="B74" s="395" t="s">
        <v>304</v>
      </c>
      <c r="D74" s="71"/>
      <c r="H74" s="71"/>
      <c r="L74" s="71"/>
      <c r="P74" s="71"/>
      <c r="T74" s="71"/>
      <c r="X74" s="71"/>
      <c r="AB74" s="71"/>
      <c r="AF74" s="71"/>
      <c r="AJ74" s="71"/>
      <c r="AN74" s="71"/>
      <c r="AR74" s="71"/>
      <c r="AV74" s="71"/>
      <c r="AX74" s="71"/>
      <c r="AZ74" s="78"/>
      <c r="BB74" s="86"/>
      <c r="BC74" s="5"/>
    </row>
    <row r="75" spans="1:55" x14ac:dyDescent="0.2">
      <c r="A75" s="2">
        <v>52010</v>
      </c>
      <c r="C75" s="196" t="s">
        <v>305</v>
      </c>
      <c r="D75" s="71">
        <f>SUMIF('Budgeting Worksheet'!H319:H322,$B$4,'Budgeting Worksheet'!J319:J322)</f>
        <v>0</v>
      </c>
      <c r="H75" s="71">
        <f>SUMIF('Budgeting Worksheet'!L319:L322,$B$4,'Budgeting Worksheet'!N319:N322)</f>
        <v>0</v>
      </c>
      <c r="L75" s="71">
        <f>SUMIF('Budgeting Worksheet'!P319:P322,$B$4,'Budgeting Worksheet'!R319:R322)</f>
        <v>0</v>
      </c>
      <c r="P75" s="71">
        <f>SUMIF('Budgeting Worksheet'!T319:T322,$B$4,'Budgeting Worksheet'!V319:V322)</f>
        <v>0</v>
      </c>
      <c r="T75" s="71">
        <f>SUMIF('Budgeting Worksheet'!X319:X322,$B$4,'Budgeting Worksheet'!Z319:Z322)</f>
        <v>0</v>
      </c>
      <c r="X75" s="71">
        <f>SUMIF('Budgeting Worksheet'!AB319:AB322,$B$4,'Budgeting Worksheet'!AD319:AD322)</f>
        <v>0</v>
      </c>
      <c r="AB75" s="71">
        <f>SUMIF('Budgeting Worksheet'!AF319:AF322,$B$4,'Budgeting Worksheet'!AH319:AH322)</f>
        <v>0</v>
      </c>
      <c r="AF75" s="71">
        <f>SUMIF('Budgeting Worksheet'!AJ319:AJ322,$B$4,'Budgeting Worksheet'!AL319:AL322)</f>
        <v>0</v>
      </c>
      <c r="AJ75" s="71">
        <f>SUMIF('Budgeting Worksheet'!AN319:AN322,$B$4,'Budgeting Worksheet'!AP319:AP322)</f>
        <v>0</v>
      </c>
      <c r="AN75" s="71">
        <f>SUMIF('Budgeting Worksheet'!AR319:AR322,$B$4,'Budgeting Worksheet'!AT319:AT322)</f>
        <v>0</v>
      </c>
      <c r="AR75" s="71">
        <f>SUMIF('Budgeting Worksheet'!AV319:AV322,$B$4,'Budgeting Worksheet'!AX319:AX322)</f>
        <v>0</v>
      </c>
      <c r="AV75" s="71">
        <f>SUMIF('Budgeting Worksheet'!AZ319:AZ322,$B$4,'Budgeting Worksheet'!BB319:BB322)</f>
        <v>0</v>
      </c>
      <c r="AX75" s="71">
        <f t="shared" ref="AX75:AX77" si="5">SUM(D75:AV75)</f>
        <v>0</v>
      </c>
      <c r="AZ75" s="78">
        <f ca="1">SUMIF('Budgeting Worksheet'!H319:H322,$B$4,'Budgeting Worksheet'!BJ323)</f>
        <v>0</v>
      </c>
      <c r="BB75" s="86">
        <v>3050.41</v>
      </c>
      <c r="BC75" s="5"/>
    </row>
    <row r="76" spans="1:55" x14ac:dyDescent="0.2">
      <c r="A76" s="2">
        <v>52020</v>
      </c>
      <c r="C76" s="196" t="s">
        <v>306</v>
      </c>
      <c r="D76" s="71">
        <f>SUMIF('Budgeting Worksheet'!H325:H328,$B$4,'Budgeting Worksheet'!J325:J328)</f>
        <v>0</v>
      </c>
      <c r="H76" s="71">
        <f>SUMIF('Budgeting Worksheet'!L325:L328,$B$4,'Budgeting Worksheet'!N325:N328)</f>
        <v>0</v>
      </c>
      <c r="L76" s="71">
        <f>SUMIF('Budgeting Worksheet'!P325:P328,$B$4,'Budgeting Worksheet'!R325:R328)</f>
        <v>0</v>
      </c>
      <c r="P76" s="71">
        <f>SUMIF('Budgeting Worksheet'!T325:T328,$B$4,'Budgeting Worksheet'!V325:V328)</f>
        <v>0</v>
      </c>
      <c r="T76" s="71">
        <f>SUMIF('Budgeting Worksheet'!X325:X328,$B$4,'Budgeting Worksheet'!Z325:Z328)</f>
        <v>0</v>
      </c>
      <c r="X76" s="71">
        <f>SUMIF('Budgeting Worksheet'!AB325:AB328,$B$4,'Budgeting Worksheet'!AD325:AD328)</f>
        <v>0</v>
      </c>
      <c r="AB76" s="71">
        <f>SUMIF('Budgeting Worksheet'!AF325:AF328,$B$4,'Budgeting Worksheet'!AH325:AH328)</f>
        <v>0</v>
      </c>
      <c r="AF76" s="71">
        <f>SUMIF('Budgeting Worksheet'!AJ325:AJ328,$B$4,'Budgeting Worksheet'!AL325:AL328)</f>
        <v>0</v>
      </c>
      <c r="AJ76" s="71">
        <f>SUMIF('Budgeting Worksheet'!AN325:AN328,$B$4,'Budgeting Worksheet'!AP325:AP328)</f>
        <v>0</v>
      </c>
      <c r="AN76" s="71">
        <f>SUMIF('Budgeting Worksheet'!AR325:AR328,$B$4,'Budgeting Worksheet'!AT325:AT328)</f>
        <v>0</v>
      </c>
      <c r="AR76" s="71">
        <f>SUMIF('Budgeting Worksheet'!AV325:AV328,$B$4,'Budgeting Worksheet'!AX325:AX328)</f>
        <v>0</v>
      </c>
      <c r="AV76" s="71">
        <f>SUMIF('Budgeting Worksheet'!AZ325:AZ328,$B$4,'Budgeting Worksheet'!BB325:BB328)</f>
        <v>0</v>
      </c>
      <c r="AX76" s="71">
        <f t="shared" si="5"/>
        <v>0</v>
      </c>
      <c r="AZ76" s="78">
        <f ca="1">SUMIF('Budgeting Worksheet'!H325:H328,$B$4,'Budgeting Worksheet'!BJ329)</f>
        <v>0</v>
      </c>
      <c r="BB76" s="86">
        <v>0</v>
      </c>
      <c r="BC76" s="5"/>
    </row>
    <row r="77" spans="1:55" x14ac:dyDescent="0.2">
      <c r="A77" s="2">
        <v>52030</v>
      </c>
      <c r="C77" s="196" t="s">
        <v>307</v>
      </c>
      <c r="D77" s="71">
        <f>SUMIF('Budgeting Worksheet'!H331:H334,$B$4,'Budgeting Worksheet'!J331:J334)</f>
        <v>0</v>
      </c>
      <c r="H77" s="71">
        <f>SUMIF('Budgeting Worksheet'!L331:L334,$B$4,'Budgeting Worksheet'!N331:N334)</f>
        <v>0</v>
      </c>
      <c r="L77" s="71">
        <f>SUMIF('Budgeting Worksheet'!P331:P334,$B$4,'Budgeting Worksheet'!R331:R334)</f>
        <v>0</v>
      </c>
      <c r="P77" s="71">
        <f>SUMIF('Budgeting Worksheet'!T331:T334,$B$4,'Budgeting Worksheet'!V331:V334)</f>
        <v>0</v>
      </c>
      <c r="T77" s="71">
        <f>SUMIF('Budgeting Worksheet'!X331:X334,$B$4,'Budgeting Worksheet'!Z331:Z334)</f>
        <v>0</v>
      </c>
      <c r="X77" s="71">
        <f>SUMIF('Budgeting Worksheet'!AB331:AB334,$B$4,'Budgeting Worksheet'!AD331:AD334)</f>
        <v>0</v>
      </c>
      <c r="AB77" s="71">
        <f>SUMIF('Budgeting Worksheet'!AF331:AF334,$B$4,'Budgeting Worksheet'!AH331:AH334)</f>
        <v>0</v>
      </c>
      <c r="AF77" s="71">
        <f>SUMIF('Budgeting Worksheet'!AJ331:AJ334,$B$4,'Budgeting Worksheet'!AL331:AL334)</f>
        <v>0</v>
      </c>
      <c r="AJ77" s="71">
        <f>SUMIF('Budgeting Worksheet'!AN331:AN334,$B$4,'Budgeting Worksheet'!AP331:AP334)</f>
        <v>0</v>
      </c>
      <c r="AN77" s="71">
        <f>SUMIF('Budgeting Worksheet'!AR331:AR334,$B$4,'Budgeting Worksheet'!AT331:AT334)</f>
        <v>0</v>
      </c>
      <c r="AR77" s="71">
        <f>SUMIF('Budgeting Worksheet'!AV331:AV334,$B$4,'Budgeting Worksheet'!AX331:AX334)</f>
        <v>0</v>
      </c>
      <c r="AV77" s="71">
        <f>SUMIF('Budgeting Worksheet'!AZ331:AZ334,$B$4,'Budgeting Worksheet'!BB331:BB334)</f>
        <v>0</v>
      </c>
      <c r="AX77" s="71">
        <f t="shared" si="5"/>
        <v>0</v>
      </c>
      <c r="AZ77" s="78">
        <f ca="1">SUMIF('Budgeting Worksheet'!H331:H334,$B$4,'Budgeting Worksheet'!BJ335)</f>
        <v>0</v>
      </c>
      <c r="BB77" s="780">
        <v>0</v>
      </c>
      <c r="BC77" s="5"/>
    </row>
    <row r="78" spans="1:55" x14ac:dyDescent="0.2">
      <c r="B78" s="395" t="s">
        <v>308</v>
      </c>
      <c r="D78" s="644">
        <f>SUM(D75:D77)</f>
        <v>0</v>
      </c>
      <c r="H78" s="644">
        <f>SUM(H75:H77)</f>
        <v>0</v>
      </c>
      <c r="L78" s="644">
        <f>SUM(L75:L77)</f>
        <v>0</v>
      </c>
      <c r="P78" s="644">
        <f>SUM(P75:P77)</f>
        <v>0</v>
      </c>
      <c r="T78" s="644">
        <f>SUM(T75:T77)</f>
        <v>0</v>
      </c>
      <c r="X78" s="644">
        <f>SUM(X75:X77)</f>
        <v>0</v>
      </c>
      <c r="AB78" s="644">
        <f>SUM(AB75:AB77)</f>
        <v>0</v>
      </c>
      <c r="AF78" s="644">
        <f>SUM(AF75:AF77)</f>
        <v>0</v>
      </c>
      <c r="AJ78" s="644">
        <f>SUM(AJ75:AJ77)</f>
        <v>0</v>
      </c>
      <c r="AN78" s="644">
        <f>SUM(AN75:AN77)</f>
        <v>0</v>
      </c>
      <c r="AR78" s="644">
        <f>SUM(AR75:AR77)</f>
        <v>0</v>
      </c>
      <c r="AV78" s="644">
        <f>SUM(AV75:AV77)</f>
        <v>0</v>
      </c>
      <c r="AX78" s="644">
        <f>SUM(D78:AV78)</f>
        <v>0</v>
      </c>
      <c r="AZ78" s="670">
        <f ca="1">SUM(AZ75:AZ77)</f>
        <v>0</v>
      </c>
      <c r="BB78" s="85">
        <f>SUM(BB75:BB77)</f>
        <v>3050.41</v>
      </c>
      <c r="BC78" s="5"/>
    </row>
    <row r="79" spans="1:55" s="395" customFormat="1" x14ac:dyDescent="0.2">
      <c r="A79" s="2"/>
      <c r="B79" s="409"/>
      <c r="C79" s="409"/>
      <c r="D79" s="71"/>
      <c r="H79" s="71"/>
      <c r="L79" s="71"/>
      <c r="P79" s="71"/>
      <c r="T79" s="71"/>
      <c r="X79" s="71"/>
      <c r="AB79" s="71"/>
      <c r="AF79" s="71"/>
      <c r="AJ79" s="71"/>
      <c r="AN79" s="71"/>
      <c r="AR79" s="71"/>
      <c r="AV79" s="71"/>
      <c r="AX79" s="71"/>
      <c r="AZ79" s="77"/>
      <c r="BB79" s="85"/>
      <c r="BC79" s="6"/>
    </row>
    <row r="80" spans="1:55" x14ac:dyDescent="0.2">
      <c r="A80" s="4">
        <v>52500</v>
      </c>
      <c r="B80" s="395" t="s">
        <v>309</v>
      </c>
      <c r="D80" s="71"/>
      <c r="H80" s="71"/>
      <c r="L80" s="71"/>
      <c r="P80" s="71"/>
      <c r="T80" s="71"/>
      <c r="X80" s="71"/>
      <c r="AB80" s="71"/>
      <c r="AF80" s="71"/>
      <c r="AJ80" s="71"/>
      <c r="AN80" s="71"/>
      <c r="AR80" s="71"/>
      <c r="AV80" s="71"/>
      <c r="AX80" s="71"/>
      <c r="AZ80" s="78"/>
      <c r="BB80" s="86"/>
      <c r="BC80" s="5"/>
    </row>
    <row r="81" spans="1:55" x14ac:dyDescent="0.2">
      <c r="A81" s="2">
        <v>52510</v>
      </c>
      <c r="C81" s="196" t="s">
        <v>310</v>
      </c>
      <c r="D81" s="71">
        <f>SUMIF('Budgeting Worksheet'!H341:H344,$B$4,'Budgeting Worksheet'!J341:J344)</f>
        <v>0</v>
      </c>
      <c r="H81" s="71">
        <f>SUMIF('Budgeting Worksheet'!L341:L344,$B$4,'Budgeting Worksheet'!N341:N344)</f>
        <v>0</v>
      </c>
      <c r="L81" s="71">
        <f>SUMIF('Budgeting Worksheet'!P341:P344,$B$4,'Budgeting Worksheet'!R341:R344)</f>
        <v>0</v>
      </c>
      <c r="P81" s="71">
        <f>SUMIF('Budgeting Worksheet'!T341:T344,$B$4,'Budgeting Worksheet'!V341:V344)</f>
        <v>0</v>
      </c>
      <c r="T81" s="71">
        <f>SUMIF('Budgeting Worksheet'!X341:X344,$B$4,'Budgeting Worksheet'!Z341:Z344)</f>
        <v>0</v>
      </c>
      <c r="X81" s="71">
        <f>SUMIF('Budgeting Worksheet'!AB341:AB344,$B$4,'Budgeting Worksheet'!AD341:AD344)</f>
        <v>0</v>
      </c>
      <c r="AB81" s="71">
        <f>SUMIF('Budgeting Worksheet'!AF341:AF344,$B$4,'Budgeting Worksheet'!AH341:AH344)</f>
        <v>0</v>
      </c>
      <c r="AF81" s="71">
        <f>SUMIF('Budgeting Worksheet'!AJ341:AJ344,$B$4,'Budgeting Worksheet'!AL341:AL344)</f>
        <v>0</v>
      </c>
      <c r="AJ81" s="71">
        <f>SUMIF('Budgeting Worksheet'!AN341:AN344,$B$4,'Budgeting Worksheet'!AP341:AP344)</f>
        <v>0</v>
      </c>
      <c r="AN81" s="71">
        <f>SUMIF('Budgeting Worksheet'!AR341:AR344,$B$4,'Budgeting Worksheet'!AT341:AT344)</f>
        <v>0</v>
      </c>
      <c r="AR81" s="71">
        <f>SUMIF('Budgeting Worksheet'!AV341:AV344,$B$4,'Budgeting Worksheet'!AX341:AX344)</f>
        <v>0</v>
      </c>
      <c r="AV81" s="71">
        <f>SUMIF('Budgeting Worksheet'!AZ341:AZ344,$B$4,'Budgeting Worksheet'!BB341:BB344)</f>
        <v>0</v>
      </c>
      <c r="AX81" s="71">
        <f>SUM(D81:AV81)</f>
        <v>0</v>
      </c>
      <c r="AZ81" s="78">
        <f ca="1">SUMIF('Budgeting Worksheet'!H341:H344,$B$4,'Budgeting Worksheet'!BJ345)</f>
        <v>0</v>
      </c>
      <c r="BB81" s="86">
        <v>10934</v>
      </c>
      <c r="BC81" s="5"/>
    </row>
    <row r="82" spans="1:55" x14ac:dyDescent="0.2">
      <c r="A82" s="2">
        <v>52520</v>
      </c>
      <c r="C82" s="196" t="s">
        <v>311</v>
      </c>
      <c r="D82" s="71">
        <f>SUMIF('Budgeting Worksheet'!H347:H350,$B$4,'Budgeting Worksheet'!J347:J350)</f>
        <v>0</v>
      </c>
      <c r="H82" s="71">
        <f>SUMIF('Budgeting Worksheet'!L347:L350,$B$4,'Budgeting Worksheet'!N347:N350)</f>
        <v>0</v>
      </c>
      <c r="L82" s="71">
        <f>SUMIF('Budgeting Worksheet'!P347:P350,$B$4,'Budgeting Worksheet'!R347:R350)</f>
        <v>0</v>
      </c>
      <c r="P82" s="71">
        <f>SUMIF('Budgeting Worksheet'!T347:T350,$B$4,'Budgeting Worksheet'!V347:V350)</f>
        <v>0</v>
      </c>
      <c r="T82" s="71">
        <f>SUMIF('Budgeting Worksheet'!X347:X350,$B$4,'Budgeting Worksheet'!Z347:Z350)</f>
        <v>0</v>
      </c>
      <c r="X82" s="71">
        <f>SUMIF('Budgeting Worksheet'!AB347:AB350,$B$4,'Budgeting Worksheet'!AD347:AD350)</f>
        <v>0</v>
      </c>
      <c r="AB82" s="71">
        <f>SUMIF('Budgeting Worksheet'!AF347:AF350,$B$4,'Budgeting Worksheet'!AH347:AH350)</f>
        <v>0</v>
      </c>
      <c r="AF82" s="71">
        <f>SUMIF('Budgeting Worksheet'!AJ347:AJ350,$B$4,'Budgeting Worksheet'!AL347:AL350)</f>
        <v>0</v>
      </c>
      <c r="AJ82" s="71">
        <f>SUMIF('Budgeting Worksheet'!AN347:AN350,$B$4,'Budgeting Worksheet'!AP347:AP350)</f>
        <v>0</v>
      </c>
      <c r="AN82" s="71">
        <f>SUMIF('Budgeting Worksheet'!AR347:AR350,$B$4,'Budgeting Worksheet'!AT347:AT350)</f>
        <v>0</v>
      </c>
      <c r="AR82" s="71">
        <f>SUMIF('Budgeting Worksheet'!AV347:AV350,$B$4,'Budgeting Worksheet'!AX347:AX350)</f>
        <v>0</v>
      </c>
      <c r="AV82" s="71">
        <f>SUMIF('Budgeting Worksheet'!AZ347:AZ350,$B$4,'Budgeting Worksheet'!BB347:BB350)</f>
        <v>0</v>
      </c>
      <c r="AX82" s="71">
        <f>SUM(D82:AV82)</f>
        <v>0</v>
      </c>
      <c r="AZ82" s="78">
        <f ca="1">SUMIF('Budgeting Worksheet'!H347:H350,$B$4,'Budgeting Worksheet'!BJ351)</f>
        <v>0</v>
      </c>
      <c r="BB82" s="86">
        <v>14223.48</v>
      </c>
      <c r="BC82" s="5"/>
    </row>
    <row r="83" spans="1:55" x14ac:dyDescent="0.2">
      <c r="A83" s="450">
        <v>52530</v>
      </c>
      <c r="B83" s="395"/>
      <c r="C83" s="196" t="s">
        <v>312</v>
      </c>
      <c r="D83" s="71">
        <f>SUMIF('Budgeting Worksheet'!H353:H356,$B$4,'Budgeting Worksheet'!J353:J356)</f>
        <v>0</v>
      </c>
      <c r="H83" s="71">
        <f>SUMIF('Budgeting Worksheet'!L353:L356,$B$4,'Budgeting Worksheet'!N353:N356)</f>
        <v>0</v>
      </c>
      <c r="L83" s="71">
        <f>SUMIF('Budgeting Worksheet'!P353:P356,$B$4,'Budgeting Worksheet'!R353:R356)</f>
        <v>0</v>
      </c>
      <c r="P83" s="71">
        <f>SUMIF('Budgeting Worksheet'!T353:T356,$B$4,'Budgeting Worksheet'!V353:V356)</f>
        <v>0</v>
      </c>
      <c r="T83" s="71">
        <f>SUMIF('Budgeting Worksheet'!X353:X356,$B$4,'Budgeting Worksheet'!Z353:Z356)</f>
        <v>0</v>
      </c>
      <c r="X83" s="71">
        <f>SUMIF('Budgeting Worksheet'!AB353:AB356,$B$4,'Budgeting Worksheet'!AD353:AD356)</f>
        <v>0</v>
      </c>
      <c r="AB83" s="71">
        <f>SUMIF('Budgeting Worksheet'!AF353:AF356,$B$4,'Budgeting Worksheet'!AH353:AH356)</f>
        <v>0</v>
      </c>
      <c r="AF83" s="71">
        <f>SUMIF('Budgeting Worksheet'!AJ353:AJ356,$B$4,'Budgeting Worksheet'!AL353:AL356)</f>
        <v>0</v>
      </c>
      <c r="AJ83" s="71">
        <f>SUMIF('Budgeting Worksheet'!AN353:AN356,$B$4,'Budgeting Worksheet'!AP353:AP356)</f>
        <v>0</v>
      </c>
      <c r="AN83" s="71">
        <f>SUMIF('Budgeting Worksheet'!AR353:AR356,$B$4,'Budgeting Worksheet'!AT353:AT356)</f>
        <v>0</v>
      </c>
      <c r="AR83" s="71">
        <f>SUMIF('Budgeting Worksheet'!AV353:AV356,$B$4,'Budgeting Worksheet'!AX353:AX356)</f>
        <v>0</v>
      </c>
      <c r="AV83" s="71">
        <f>SUMIF('Budgeting Worksheet'!AZ353:AZ356,$B$4,'Budgeting Worksheet'!BB353:BB356)</f>
        <v>0</v>
      </c>
      <c r="AX83" s="71">
        <f>SUM(D83:AV83)</f>
        <v>0</v>
      </c>
      <c r="AZ83" s="78">
        <f ca="1">SUMIF('Budgeting Worksheet'!H353:H356,$B$4,'Budgeting Worksheet'!BJ357)</f>
        <v>0</v>
      </c>
      <c r="BB83" s="86">
        <v>1163</v>
      </c>
      <c r="BC83" s="5"/>
    </row>
    <row r="84" spans="1:55" x14ac:dyDescent="0.2">
      <c r="A84" s="2">
        <v>52540</v>
      </c>
      <c r="B84" s="395"/>
      <c r="C84" s="196" t="s">
        <v>313</v>
      </c>
      <c r="D84" s="71">
        <f>SUMIF('Budgeting Worksheet'!H359:H362,$B$4,'Budgeting Worksheet'!J359:J362)</f>
        <v>0</v>
      </c>
      <c r="H84" s="71">
        <f>SUMIF('Budgeting Worksheet'!L359:L362,$B$4,'Budgeting Worksheet'!N359:N362)</f>
        <v>0</v>
      </c>
      <c r="L84" s="71">
        <f>SUMIF('Budgeting Worksheet'!P359:P362,$B$4,'Budgeting Worksheet'!R359:R362)</f>
        <v>0</v>
      </c>
      <c r="P84" s="71">
        <f>SUMIF('Budgeting Worksheet'!T359:T362,$B$4,'Budgeting Worksheet'!V359:V362)</f>
        <v>0</v>
      </c>
      <c r="T84" s="71">
        <f>SUMIF('Budgeting Worksheet'!X359:X362,$B$4,'Budgeting Worksheet'!Z359:Z362)</f>
        <v>0</v>
      </c>
      <c r="X84" s="71">
        <f>SUMIF('Budgeting Worksheet'!AB359:AB362,$B$4,'Budgeting Worksheet'!AD359:AD362)</f>
        <v>0</v>
      </c>
      <c r="AB84" s="71">
        <f>SUMIF('Budgeting Worksheet'!AF359:AF362,$B$4,'Budgeting Worksheet'!AH359:AH362)</f>
        <v>0</v>
      </c>
      <c r="AF84" s="71">
        <f>SUMIF('Budgeting Worksheet'!AJ359:AJ362,$B$4,'Budgeting Worksheet'!AL359:AL362)</f>
        <v>0</v>
      </c>
      <c r="AJ84" s="71">
        <f>SUMIF('Budgeting Worksheet'!AN359:AN362,$B$4,'Budgeting Worksheet'!AP359:AP362)</f>
        <v>0</v>
      </c>
      <c r="AN84" s="71">
        <f>SUMIF('Budgeting Worksheet'!AR359:AR362,$B$4,'Budgeting Worksheet'!AT359:AT362)</f>
        <v>0</v>
      </c>
      <c r="AR84" s="71">
        <f>SUMIF('Budgeting Worksheet'!AV359:AV362,$B$4,'Budgeting Worksheet'!AX359:AX362)</f>
        <v>0</v>
      </c>
      <c r="AV84" s="71">
        <f>SUMIF('Budgeting Worksheet'!AZ359:AZ362,$B$4,'Budgeting Worksheet'!BB359:BB362)</f>
        <v>0</v>
      </c>
      <c r="AX84" s="71">
        <f>SUM(D84:AV84)</f>
        <v>0</v>
      </c>
      <c r="AZ84" s="78">
        <f ca="1">SUMIF('Budgeting Worksheet'!H359:H362,$B$4,'Budgeting Worksheet'!BJ363)</f>
        <v>0</v>
      </c>
      <c r="BB84" s="86">
        <v>9434.5300000000007</v>
      </c>
      <c r="BC84" s="5"/>
    </row>
    <row r="85" spans="1:55" x14ac:dyDescent="0.2">
      <c r="A85" s="2">
        <v>52550</v>
      </c>
      <c r="B85" s="395"/>
      <c r="C85" s="196" t="s">
        <v>314</v>
      </c>
      <c r="D85" s="71">
        <f>SUMIF('Budgeting Worksheet'!H365:H368,$B$4,'Budgeting Worksheet'!J365:J368)</f>
        <v>0</v>
      </c>
      <c r="H85" s="71">
        <f>SUMIF('Budgeting Worksheet'!L365:L368,$B$4,'Budgeting Worksheet'!N365:N368)</f>
        <v>0</v>
      </c>
      <c r="L85" s="71">
        <f>SUMIF('Budgeting Worksheet'!P365:P368,$B$4,'Budgeting Worksheet'!R365:R368)</f>
        <v>0</v>
      </c>
      <c r="P85" s="71">
        <f>SUMIF('Budgeting Worksheet'!T365:T368,$B$4,'Budgeting Worksheet'!V365:V368)</f>
        <v>0</v>
      </c>
      <c r="T85" s="71">
        <f>SUMIF('Budgeting Worksheet'!X365:X368,$B$4,'Budgeting Worksheet'!Z365:Z368)</f>
        <v>0</v>
      </c>
      <c r="X85" s="71">
        <f>SUMIF('Budgeting Worksheet'!AB365:AB368,$B$4,'Budgeting Worksheet'!AD365:AD368)</f>
        <v>0</v>
      </c>
      <c r="AB85" s="71">
        <f>SUMIF('Budgeting Worksheet'!AF365:AF368,$B$4,'Budgeting Worksheet'!AH365:AH368)</f>
        <v>0</v>
      </c>
      <c r="AF85" s="71">
        <f>SUMIF('Budgeting Worksheet'!AJ365:AJ368,$B$4,'Budgeting Worksheet'!AL365:AL368)</f>
        <v>0</v>
      </c>
      <c r="AJ85" s="71">
        <f>SUMIF('Budgeting Worksheet'!AN365:AN368,$B$4,'Budgeting Worksheet'!AP365:AP368)</f>
        <v>0</v>
      </c>
      <c r="AN85" s="71">
        <f>SUMIF('Budgeting Worksheet'!AR365:AR368,$B$4,'Budgeting Worksheet'!AT365:AT368)</f>
        <v>0</v>
      </c>
      <c r="AR85" s="71">
        <f>SUMIF('Budgeting Worksheet'!AV365:AV368,$B$4,'Budgeting Worksheet'!AX365:AX368)</f>
        <v>0</v>
      </c>
      <c r="AV85" s="71">
        <f>SUMIF('Budgeting Worksheet'!AZ365:AZ368,$B$4,'Budgeting Worksheet'!BB365:BB368)</f>
        <v>0</v>
      </c>
      <c r="AX85" s="71">
        <f>SUM(D85:AV85)</f>
        <v>0</v>
      </c>
      <c r="AZ85" s="78">
        <f ca="1">SUMIF('Budgeting Worksheet'!H365:H368,$B$4,'Budgeting Worksheet'!BJ369)</f>
        <v>0</v>
      </c>
      <c r="BB85" s="86">
        <v>2956.89</v>
      </c>
      <c r="BC85" s="5"/>
    </row>
    <row r="86" spans="1:55" s="395" customFormat="1" x14ac:dyDescent="0.2">
      <c r="A86" s="2"/>
      <c r="B86" s="395" t="s">
        <v>154</v>
      </c>
      <c r="C86" s="196"/>
      <c r="D86" s="644">
        <f>SUM(D81:D85)</f>
        <v>0</v>
      </c>
      <c r="H86" s="644">
        <f>SUM(H81:H85)</f>
        <v>0</v>
      </c>
      <c r="L86" s="644">
        <f>SUM(L81:L85)</f>
        <v>0</v>
      </c>
      <c r="P86" s="644">
        <f>SUM(P81:P85)</f>
        <v>0</v>
      </c>
      <c r="T86" s="644">
        <f>SUM(T81:T85)</f>
        <v>0</v>
      </c>
      <c r="X86" s="644">
        <f>SUM(X81:X85)</f>
        <v>0</v>
      </c>
      <c r="AB86" s="644">
        <f>SUM(AB81:AB85)</f>
        <v>0</v>
      </c>
      <c r="AF86" s="644">
        <f>SUM(AF81:AF85)</f>
        <v>0</v>
      </c>
      <c r="AJ86" s="644">
        <f>SUM(AJ81:AJ85)</f>
        <v>0</v>
      </c>
      <c r="AN86" s="644">
        <f>SUM(AN81:AN85)</f>
        <v>0</v>
      </c>
      <c r="AR86" s="644">
        <f>SUM(AR81:AR85)</f>
        <v>0</v>
      </c>
      <c r="AV86" s="644">
        <f>SUM(AV81:AV85)</f>
        <v>0</v>
      </c>
      <c r="AX86" s="644">
        <f>SUM(AX81:AX85)</f>
        <v>0</v>
      </c>
      <c r="AZ86" s="645">
        <f ca="1">SUM(AZ81:AZ85)</f>
        <v>0</v>
      </c>
      <c r="BB86" s="87">
        <f>SUM(BB81:BB85)</f>
        <v>38711.9</v>
      </c>
      <c r="BC86" s="6"/>
    </row>
    <row r="87" spans="1:55" x14ac:dyDescent="0.2">
      <c r="B87" s="395"/>
      <c r="C87" s="196"/>
      <c r="D87" s="71"/>
      <c r="H87" s="71"/>
      <c r="L87" s="71"/>
      <c r="P87" s="71"/>
      <c r="T87" s="71"/>
      <c r="X87" s="71"/>
      <c r="AB87" s="71"/>
      <c r="AF87" s="71"/>
      <c r="AJ87" s="71"/>
      <c r="AN87" s="71"/>
      <c r="AR87" s="71"/>
      <c r="AV87" s="71"/>
      <c r="AX87" s="71"/>
      <c r="AZ87" s="78"/>
      <c r="BB87" s="86"/>
      <c r="BC87" s="5"/>
    </row>
    <row r="88" spans="1:55" x14ac:dyDescent="0.2">
      <c r="A88" s="2">
        <v>52600</v>
      </c>
      <c r="B88" s="395" t="s">
        <v>315</v>
      </c>
      <c r="D88" s="70">
        <f>SUMIF('Budgeting Worksheet'!H373,$B$4,'Budgeting Worksheet'!J373)</f>
        <v>0</v>
      </c>
      <c r="H88" s="70">
        <f>SUMIF('Budgeting Worksheet'!L373,$B$4,'Budgeting Worksheet'!N373)</f>
        <v>0</v>
      </c>
      <c r="L88" s="70">
        <f>SUMIF('Budgeting Worksheet'!P373,$B$4,'Budgeting Worksheet'!R373)</f>
        <v>0</v>
      </c>
      <c r="P88" s="70">
        <f>SUMIF('Budgeting Worksheet'!T373,$B$4,'Budgeting Worksheet'!V373)</f>
        <v>0</v>
      </c>
      <c r="T88" s="70">
        <f>SUMIF('Budgeting Worksheet'!X373,$B$4,'Budgeting Worksheet'!Z373)</f>
        <v>0</v>
      </c>
      <c r="X88" s="70">
        <f>SUMIF('Budgeting Worksheet'!AB373,$B$4,'Budgeting Worksheet'!AD373)</f>
        <v>0</v>
      </c>
      <c r="AB88" s="70">
        <f>SUMIF('Budgeting Worksheet'!AF373,$B$4,'Budgeting Worksheet'!AH373)</f>
        <v>0</v>
      </c>
      <c r="AF88" s="70">
        <f>SUMIF('Budgeting Worksheet'!AJ373,$B$4,'Budgeting Worksheet'!AL373)</f>
        <v>0</v>
      </c>
      <c r="AJ88" s="70">
        <f>SUMIF('Budgeting Worksheet'!AN373,$B$4,'Budgeting Worksheet'!AP373)</f>
        <v>0</v>
      </c>
      <c r="AN88" s="70">
        <f>SUMIF('Budgeting Worksheet'!AR373,$B$4,'Budgeting Worksheet'!AT373)</f>
        <v>0</v>
      </c>
      <c r="AR88" s="70">
        <f>SUMIF('Budgeting Worksheet'!AV373,$B$4,'Budgeting Worksheet'!AX373)</f>
        <v>0</v>
      </c>
      <c r="AV88" s="70">
        <f>SUMIF('Budgeting Worksheet'!AZ373,$B$4,'Budgeting Worksheet'!BB373)</f>
        <v>0</v>
      </c>
      <c r="AX88" s="71">
        <f>SUM(D88:AV88)</f>
        <v>0</v>
      </c>
      <c r="AZ88" s="78">
        <f>SUMIF('Budgeting Worksheet'!H373,$B$4,'Budgeting Worksheet'!BJ375)</f>
        <v>0</v>
      </c>
      <c r="BB88" s="86">
        <v>24693.1</v>
      </c>
      <c r="BC88" s="5"/>
    </row>
    <row r="89" spans="1:55" x14ac:dyDescent="0.2">
      <c r="A89" s="2">
        <v>53000</v>
      </c>
      <c r="B89" s="395" t="s">
        <v>316</v>
      </c>
      <c r="D89" s="71"/>
      <c r="H89" s="71"/>
      <c r="L89" s="71"/>
      <c r="P89" s="71"/>
      <c r="T89" s="71"/>
      <c r="X89" s="71"/>
      <c r="AB89" s="71"/>
      <c r="AF89" s="71"/>
      <c r="AJ89" s="71"/>
      <c r="AN89" s="71"/>
      <c r="AR89" s="71"/>
      <c r="AV89" s="71"/>
      <c r="AX89" s="71"/>
      <c r="AZ89" s="78"/>
      <c r="BB89" s="86"/>
      <c r="BC89" s="5"/>
    </row>
    <row r="90" spans="1:55" x14ac:dyDescent="0.2">
      <c r="A90" s="2">
        <v>53010</v>
      </c>
      <c r="C90" s="196" t="s">
        <v>317</v>
      </c>
      <c r="D90" s="71">
        <f>SUMIF('Budgeting Worksheet'!H379:H382,$B$4,'Budgeting Worksheet'!J379:J382)</f>
        <v>0</v>
      </c>
      <c r="H90" s="71">
        <f>SUMIF('Budgeting Worksheet'!L379:L382,$B$4,'Budgeting Worksheet'!N379:N382)</f>
        <v>0</v>
      </c>
      <c r="L90" s="71">
        <f>SUMIF('Budgeting Worksheet'!P379:P382,$B$4,'Budgeting Worksheet'!R379:R382)</f>
        <v>0</v>
      </c>
      <c r="P90" s="71">
        <f>SUMIF('Budgeting Worksheet'!T379:T382,$B$4,'Budgeting Worksheet'!V379:V382)</f>
        <v>0</v>
      </c>
      <c r="T90" s="71">
        <f>SUMIF('Budgeting Worksheet'!X379:X382,$B$4,'Budgeting Worksheet'!Z379:Z382)</f>
        <v>0</v>
      </c>
      <c r="X90" s="71">
        <f>SUMIF('Budgeting Worksheet'!AB379:AB382,$B$4,'Budgeting Worksheet'!AD379:AD382)</f>
        <v>0</v>
      </c>
      <c r="AB90" s="71">
        <f>SUMIF('Budgeting Worksheet'!AF379:AF382,$B$4,'Budgeting Worksheet'!AH379:AH382)</f>
        <v>0</v>
      </c>
      <c r="AF90" s="71">
        <f>SUMIF('Budgeting Worksheet'!AJ379:AJ382,$B$4,'Budgeting Worksheet'!AL379:AL382)</f>
        <v>0</v>
      </c>
      <c r="AJ90" s="71">
        <f>SUMIF('Budgeting Worksheet'!AN379:AN382,$B$4,'Budgeting Worksheet'!AP379:AP382)</f>
        <v>0</v>
      </c>
      <c r="AN90" s="71">
        <f>SUMIF('Budgeting Worksheet'!AR379:AR382,$B$4,'Budgeting Worksheet'!AT379:AT382)</f>
        <v>0</v>
      </c>
      <c r="AR90" s="71">
        <f>SUMIF('Budgeting Worksheet'!AV379:AV382,$B$4,'Budgeting Worksheet'!AX379:AX382)</f>
        <v>0</v>
      </c>
      <c r="AV90" s="71">
        <f>SUMIF('Budgeting Worksheet'!AZ379:AZ382,$B$4,'Budgeting Worksheet'!BB379:BB382)</f>
        <v>0</v>
      </c>
      <c r="AX90" s="71">
        <f>SUM(D90:AV90)</f>
        <v>0</v>
      </c>
      <c r="AZ90" s="78">
        <f ca="1">SUMIF('Budgeting Worksheet'!H379:H382,$B$4,'Budgeting Worksheet'!BJ383)</f>
        <v>0</v>
      </c>
      <c r="BB90" s="86">
        <v>5800</v>
      </c>
      <c r="BC90" s="5"/>
    </row>
    <row r="91" spans="1:55" x14ac:dyDescent="0.2">
      <c r="A91" s="2">
        <v>53030</v>
      </c>
      <c r="C91" s="196" t="s">
        <v>318</v>
      </c>
      <c r="D91" s="71">
        <f>SUMIF('Budgeting Worksheet'!H385:H388,$B$4,'Budgeting Worksheet'!J385:J388)</f>
        <v>0</v>
      </c>
      <c r="H91" s="71">
        <f>SUMIF('Budgeting Worksheet'!L385:L388,$B$4,'Budgeting Worksheet'!N385:N388)</f>
        <v>0</v>
      </c>
      <c r="L91" s="71">
        <f>SUMIF('Budgeting Worksheet'!P385:P388,$B$4,'Budgeting Worksheet'!R385:R388)</f>
        <v>0</v>
      </c>
      <c r="P91" s="71">
        <f>SUMIF('Budgeting Worksheet'!T385:T388,$B$4,'Budgeting Worksheet'!V385:V388)</f>
        <v>0</v>
      </c>
      <c r="T91" s="71">
        <f>SUMIF('Budgeting Worksheet'!X385:X388,$B$4,'Budgeting Worksheet'!Z385:Z388)</f>
        <v>0</v>
      </c>
      <c r="X91" s="71">
        <f>SUMIF('Budgeting Worksheet'!AB385:AB388,$B$4,'Budgeting Worksheet'!AD385:AD388)</f>
        <v>0</v>
      </c>
      <c r="AB91" s="71">
        <f>SUMIF('Budgeting Worksheet'!AF385:AF388,$B$4,'Budgeting Worksheet'!AH385:AH388)</f>
        <v>0</v>
      </c>
      <c r="AF91" s="71">
        <f>SUMIF('Budgeting Worksheet'!AJ385:AJ388,$B$4,'Budgeting Worksheet'!AL385:AL388)</f>
        <v>0</v>
      </c>
      <c r="AJ91" s="71">
        <f>SUMIF('Budgeting Worksheet'!AN385:AN388,$B$4,'Budgeting Worksheet'!AP385:AP388)</f>
        <v>0</v>
      </c>
      <c r="AN91" s="71">
        <f>SUMIF('Budgeting Worksheet'!AR385:AR388,$B$4,'Budgeting Worksheet'!AT385:AT388)</f>
        <v>0</v>
      </c>
      <c r="AR91" s="71">
        <f>SUMIF('Budgeting Worksheet'!AV385:AV388,$B$4,'Budgeting Worksheet'!AX385:AX388)</f>
        <v>0</v>
      </c>
      <c r="AV91" s="71">
        <f>SUMIF('Budgeting Worksheet'!AZ385:AZ388,$B$4,'Budgeting Worksheet'!BB385:BB388)</f>
        <v>0</v>
      </c>
      <c r="AX91" s="71">
        <f>SUM(D91:AV91)</f>
        <v>0</v>
      </c>
      <c r="AZ91" s="78">
        <f ca="1">SUMIF('Budgeting Worksheet'!H385:H388,$B$4,'Budgeting Worksheet'!BJ405)</f>
        <v>0</v>
      </c>
      <c r="BB91" s="86">
        <v>1200</v>
      </c>
      <c r="BC91" s="5"/>
    </row>
    <row r="92" spans="1:55" x14ac:dyDescent="0.2">
      <c r="B92" s="395" t="s">
        <v>156</v>
      </c>
      <c r="C92" s="196"/>
      <c r="D92" s="644">
        <f>SUM(D90:D91)</f>
        <v>0</v>
      </c>
      <c r="H92" s="644">
        <f>SUM(H90:H91)</f>
        <v>0</v>
      </c>
      <c r="L92" s="644">
        <f>SUM(L90:L91)</f>
        <v>0</v>
      </c>
      <c r="P92" s="644">
        <f>SUM(P90:P91)</f>
        <v>0</v>
      </c>
      <c r="T92" s="644">
        <f>SUM(T90:T91)</f>
        <v>0</v>
      </c>
      <c r="X92" s="644">
        <f>SUM(X90:X91)</f>
        <v>0</v>
      </c>
      <c r="AB92" s="644">
        <f>SUM(AB90:AB91)</f>
        <v>0</v>
      </c>
      <c r="AF92" s="644">
        <f>SUM(AF90:AF91)</f>
        <v>0</v>
      </c>
      <c r="AJ92" s="644">
        <f>SUM(AJ90:AJ91)</f>
        <v>0</v>
      </c>
      <c r="AN92" s="644">
        <f>SUM(AN90:AN91)</f>
        <v>0</v>
      </c>
      <c r="AR92" s="644">
        <f>SUM(AR90:AR91)</f>
        <v>0</v>
      </c>
      <c r="AV92" s="644">
        <f>SUM(AV90:AV91)</f>
        <v>0</v>
      </c>
      <c r="AX92" s="644">
        <f>SUM(AX88:AX91)</f>
        <v>0</v>
      </c>
      <c r="AZ92" s="645">
        <f ca="1">SUM(AZ90:AZ91)</f>
        <v>0</v>
      </c>
      <c r="BB92" s="87">
        <f>SUM(BB90:BB91)</f>
        <v>7000</v>
      </c>
      <c r="BC92" s="6"/>
    </row>
    <row r="93" spans="1:55" x14ac:dyDescent="0.2">
      <c r="C93" s="196"/>
      <c r="D93" s="71"/>
      <c r="H93" s="71"/>
      <c r="L93" s="71"/>
      <c r="P93" s="71"/>
      <c r="T93" s="71"/>
      <c r="X93" s="71"/>
      <c r="AB93" s="71"/>
      <c r="AF93" s="71"/>
      <c r="AJ93" s="71"/>
      <c r="AN93" s="71"/>
      <c r="AR93" s="71"/>
      <c r="AV93" s="71"/>
      <c r="AX93" s="71"/>
      <c r="AZ93" s="78"/>
      <c r="BB93" s="86"/>
      <c r="BC93" s="5"/>
    </row>
    <row r="94" spans="1:55" x14ac:dyDescent="0.2">
      <c r="A94" s="4">
        <v>53500</v>
      </c>
      <c r="B94" s="395" t="s">
        <v>319</v>
      </c>
      <c r="C94" s="196"/>
      <c r="D94" s="71"/>
      <c r="H94" s="71"/>
      <c r="L94" s="71"/>
      <c r="P94" s="71"/>
      <c r="T94" s="71"/>
      <c r="X94" s="71"/>
      <c r="AB94" s="71"/>
      <c r="AF94" s="71"/>
      <c r="AJ94" s="71"/>
      <c r="AN94" s="71"/>
      <c r="AR94" s="71"/>
      <c r="AV94" s="71"/>
      <c r="AX94" s="71"/>
      <c r="AZ94" s="78"/>
      <c r="BB94" s="86"/>
      <c r="BC94" s="5"/>
    </row>
    <row r="95" spans="1:55" x14ac:dyDescent="0.2">
      <c r="A95" s="2">
        <v>53510</v>
      </c>
      <c r="C95" s="196" t="s">
        <v>320</v>
      </c>
      <c r="D95" s="71">
        <f>SUMIF('Budgeting Worksheet'!H395:H398,$B$4,'Budgeting Worksheet'!J395:J398)</f>
        <v>0</v>
      </c>
      <c r="H95" s="71">
        <f>SUMIF('Budgeting Worksheet'!L395:L398,$B$4,'Budgeting Worksheet'!N395:N398)</f>
        <v>0</v>
      </c>
      <c r="L95" s="71">
        <f>SUMIF('Budgeting Worksheet'!P395:P398,$B$4,'Budgeting Worksheet'!R395:R398)</f>
        <v>0</v>
      </c>
      <c r="P95" s="71">
        <f>SUMIF('Budgeting Worksheet'!T395:T398,$B$4,'Budgeting Worksheet'!V395:V398)</f>
        <v>0</v>
      </c>
      <c r="T95" s="71">
        <f>SUMIF('Budgeting Worksheet'!X395:X398,$B$4,'Budgeting Worksheet'!Z395:Z398)</f>
        <v>0</v>
      </c>
      <c r="X95" s="71">
        <f>SUMIF('Budgeting Worksheet'!AB395:AB398,$B$4,'Budgeting Worksheet'!AD395:AD398)</f>
        <v>0</v>
      </c>
      <c r="AB95" s="71">
        <f>SUMIF('Budgeting Worksheet'!AF395:AF398,$B$4,'Budgeting Worksheet'!AH395:AH398)</f>
        <v>0</v>
      </c>
      <c r="AF95" s="71">
        <f>SUMIF('Budgeting Worksheet'!AJ395:AJ398,$B$4,'Budgeting Worksheet'!AL395:AL398)</f>
        <v>0</v>
      </c>
      <c r="AJ95" s="71">
        <f>SUMIF('Budgeting Worksheet'!AN395:AN398,$B$4,'Budgeting Worksheet'!AP395:AP398)</f>
        <v>0</v>
      </c>
      <c r="AN95" s="71">
        <f>SUMIF('Budgeting Worksheet'!AR395:AR398,$B$4,'Budgeting Worksheet'!AT395:AT398)</f>
        <v>0</v>
      </c>
      <c r="AR95" s="71">
        <f>SUMIF('Budgeting Worksheet'!AV395:AV398,$B$4,'Budgeting Worksheet'!AX395:AX398)</f>
        <v>0</v>
      </c>
      <c r="AV95" s="71">
        <f>SUMIF('Budgeting Worksheet'!AZ395:AZ398,$B$4,'Budgeting Worksheet'!BB395:BB398)</f>
        <v>0</v>
      </c>
      <c r="AX95" s="71">
        <f>SUM(D95:AV95)</f>
        <v>0</v>
      </c>
      <c r="AY95" s="15"/>
      <c r="AZ95" s="78">
        <f ca="1">SUMIF('Budgeting Worksheet'!H395:H398,$B$4,'Budgeting Worksheet'!BJ399)</f>
        <v>0</v>
      </c>
      <c r="BA95" s="15"/>
      <c r="BB95" s="86">
        <v>472.48</v>
      </c>
      <c r="BC95" s="5"/>
    </row>
    <row r="96" spans="1:55" x14ac:dyDescent="0.2">
      <c r="A96" s="2">
        <v>53520</v>
      </c>
      <c r="C96" s="196" t="s">
        <v>321</v>
      </c>
      <c r="D96" s="71">
        <f>SUMIF('Budgeting Worksheet'!H401:H404,$B$4,'Budgeting Worksheet'!J401:J404)</f>
        <v>0</v>
      </c>
      <c r="H96" s="71">
        <f>SUMIF('Budgeting Worksheet'!L401:L404,$B$4,'Budgeting Worksheet'!N401:N404)</f>
        <v>0</v>
      </c>
      <c r="L96" s="71">
        <f>SUMIF('Budgeting Worksheet'!P401:P404,$B$4,'Budgeting Worksheet'!R401:R404)</f>
        <v>0</v>
      </c>
      <c r="P96" s="71">
        <f>SUMIF('Budgeting Worksheet'!T401:T404,$B$4,'Budgeting Worksheet'!V401:V404)</f>
        <v>0</v>
      </c>
      <c r="T96" s="71">
        <f>SUMIF('Budgeting Worksheet'!X401:X404,$B$4,'Budgeting Worksheet'!Z401:Z404)</f>
        <v>0</v>
      </c>
      <c r="X96" s="71">
        <f>SUMIF('Budgeting Worksheet'!AB401:AB404,$B$4,'Budgeting Worksheet'!AD401:AD404)</f>
        <v>0</v>
      </c>
      <c r="AB96" s="71">
        <f>SUMIF('Budgeting Worksheet'!AF401:AF404,$B$4,'Budgeting Worksheet'!AH401:AH404)</f>
        <v>0</v>
      </c>
      <c r="AF96" s="71">
        <f>SUMIF('Budgeting Worksheet'!AJ401:AJ404,$B$4,'Budgeting Worksheet'!AL401:AL404)</f>
        <v>0</v>
      </c>
      <c r="AJ96" s="71">
        <f>SUMIF('Budgeting Worksheet'!AN401:AN404,$B$4,'Budgeting Worksheet'!AP401:AP404)</f>
        <v>0</v>
      </c>
      <c r="AN96" s="71">
        <f>SUMIF('Budgeting Worksheet'!AR401:AR404,$B$4,'Budgeting Worksheet'!AT401:AT404)</f>
        <v>0</v>
      </c>
      <c r="AR96" s="71">
        <f>SUMIF('Budgeting Worksheet'!AV401:AV404,$B$4,'Budgeting Worksheet'!AX401:AX404)</f>
        <v>0</v>
      </c>
      <c r="AV96" s="71">
        <f>SUMIF('Budgeting Worksheet'!AZ401:AZ404,$B$4,'Budgeting Worksheet'!BB401:BB404)</f>
        <v>0</v>
      </c>
      <c r="AX96" s="71">
        <f>SUM(D96:AV96)</f>
        <v>0</v>
      </c>
      <c r="AY96" s="15"/>
      <c r="AZ96" s="78">
        <f ca="1">SUMIF('Budgeting Worksheet'!H401:H404,$B$4,'Budgeting Worksheet'!BJ405)</f>
        <v>0</v>
      </c>
      <c r="BA96" s="15"/>
      <c r="BB96" s="86">
        <v>0</v>
      </c>
      <c r="BC96" s="5"/>
    </row>
    <row r="97" spans="1:55" x14ac:dyDescent="0.2">
      <c r="B97" s="395" t="s">
        <v>157</v>
      </c>
      <c r="C97" s="196"/>
      <c r="D97" s="644">
        <f>SUM(D95:D96)</f>
        <v>0</v>
      </c>
      <c r="H97" s="644">
        <f>SUM(H95:H96)</f>
        <v>0</v>
      </c>
      <c r="L97" s="644">
        <f>SUM(L95:L96)</f>
        <v>0</v>
      </c>
      <c r="P97" s="644">
        <f>SUM(P95:P96)</f>
        <v>0</v>
      </c>
      <c r="T97" s="644">
        <f>SUM(T95:T96)</f>
        <v>0</v>
      </c>
      <c r="X97" s="644">
        <f>SUM(X95:X96)</f>
        <v>0</v>
      </c>
      <c r="AB97" s="644">
        <f>SUM(AB95:AB96)</f>
        <v>0</v>
      </c>
      <c r="AF97" s="644">
        <f>SUM(AF95:AF96)</f>
        <v>0</v>
      </c>
      <c r="AJ97" s="644">
        <f>SUM(AJ95:AJ96)</f>
        <v>0</v>
      </c>
      <c r="AN97" s="644">
        <f>SUM(AN95:AN96)</f>
        <v>0</v>
      </c>
      <c r="AR97" s="644">
        <f>SUM(AR95:AR96)</f>
        <v>0</v>
      </c>
      <c r="AV97" s="644">
        <f>SUM(AV95:AV96)</f>
        <v>0</v>
      </c>
      <c r="AX97" s="671">
        <f>SUM(D97:AV97)</f>
        <v>0</v>
      </c>
      <c r="AY97" s="15"/>
      <c r="AZ97" s="672">
        <f ca="1">SUM(AZ95:AZ96)</f>
        <v>0</v>
      </c>
      <c r="BA97" s="15"/>
      <c r="BB97" s="87">
        <f>SUM(BB95:BB96)</f>
        <v>472.48</v>
      </c>
      <c r="BC97" s="5"/>
    </row>
    <row r="98" spans="1:55" x14ac:dyDescent="0.2">
      <c r="C98" s="196"/>
      <c r="D98" s="71"/>
      <c r="H98" s="71"/>
      <c r="L98" s="71"/>
      <c r="P98" s="71"/>
      <c r="T98" s="71"/>
      <c r="X98" s="71"/>
      <c r="AB98" s="71"/>
      <c r="AF98" s="71"/>
      <c r="AJ98" s="71"/>
      <c r="AN98" s="71"/>
      <c r="AR98" s="71"/>
      <c r="AV98" s="71"/>
      <c r="AX98" s="70"/>
      <c r="AZ98" s="77"/>
      <c r="BB98" s="86"/>
      <c r="BC98" s="6"/>
    </row>
    <row r="99" spans="1:55" x14ac:dyDescent="0.2">
      <c r="A99" s="4">
        <v>54000</v>
      </c>
      <c r="B99" s="395" t="s">
        <v>322</v>
      </c>
      <c r="C99" s="395"/>
      <c r="D99" s="71"/>
      <c r="H99" s="71"/>
      <c r="L99" s="71"/>
      <c r="P99" s="71"/>
      <c r="T99" s="71"/>
      <c r="X99" s="71"/>
      <c r="AB99" s="71"/>
      <c r="AF99" s="71"/>
      <c r="AJ99" s="71"/>
      <c r="AN99" s="71"/>
      <c r="AR99" s="71"/>
      <c r="AV99" s="71"/>
      <c r="AX99" s="71"/>
      <c r="AZ99" s="78"/>
      <c r="BB99" s="86"/>
      <c r="BC99" s="5"/>
    </row>
    <row r="100" spans="1:55" x14ac:dyDescent="0.2">
      <c r="A100" s="2">
        <v>54010</v>
      </c>
      <c r="C100" s="196" t="s">
        <v>323</v>
      </c>
      <c r="D100" s="71">
        <f>SUMIF('Budgeting Worksheet'!H411:H420,$B$4,'Budgeting Worksheet'!J411:J420)</f>
        <v>32136.15833332</v>
      </c>
      <c r="H100" s="71">
        <f>SUMIF('Budgeting Worksheet'!L411:L419,$B$4,'Budgeting Worksheet'!N411:N419)</f>
        <v>32136.15833332</v>
      </c>
      <c r="L100" s="71">
        <f>SUMIF('Budgeting Worksheet'!P411:P419,$B$4,'Budgeting Worksheet'!R411:R419)</f>
        <v>32136.15833332</v>
      </c>
      <c r="P100" s="71">
        <f>SUMIF('Budgeting Worksheet'!T411:T419,$B$4,'Budgeting Worksheet'!V411:V419)</f>
        <v>32136.15833332</v>
      </c>
      <c r="T100" s="71">
        <f>SUMIF('Budgeting Worksheet'!X411:X419,$B$4,'Budgeting Worksheet'!Z411:Z419)</f>
        <v>32136.15833332</v>
      </c>
      <c r="X100" s="71">
        <f>SUMIF('Budgeting Worksheet'!AB411:AB419,$B$4,'Budgeting Worksheet'!AD411:AD419)</f>
        <v>32136.15833332</v>
      </c>
      <c r="AB100" s="71">
        <f>SUMIF('Budgeting Worksheet'!AF411:AF419,$B$4,'Budgeting Worksheet'!AH411:AH419)</f>
        <v>32136.15833332</v>
      </c>
      <c r="AF100" s="71">
        <f>SUMIF('Budgeting Worksheet'!AJ411:AJ419,$B$4,'Budgeting Worksheet'!AL411:AL419)</f>
        <v>32136.15833332</v>
      </c>
      <c r="AJ100" s="71">
        <f>SUMIF('Budgeting Worksheet'!AN411:AN419,$B$4,'Budgeting Worksheet'!AP411:AP419)</f>
        <v>32136.15833332</v>
      </c>
      <c r="AN100" s="71">
        <f>SUMIF('Budgeting Worksheet'!AR411:AR419,$B$4,'Budgeting Worksheet'!AT411:AT419)</f>
        <v>32136.15833332</v>
      </c>
      <c r="AR100" s="71">
        <f>SUMIF('Budgeting Worksheet'!AV411:AV419,$B$4,'Budgeting Worksheet'!AX411:AX419)</f>
        <v>32136.15833332</v>
      </c>
      <c r="AV100" s="71">
        <f>SUMIF('Budgeting Worksheet'!AZ411:AZ419,$B$4,'Budgeting Worksheet'!BB411:BB419)</f>
        <v>32136.15833332</v>
      </c>
      <c r="AX100" s="71">
        <f t="shared" ref="AX100:AX113" si="6">SUM(D100:AV100)</f>
        <v>385633.89999984001</v>
      </c>
      <c r="AZ100" s="78">
        <f ca="1">SUMIF('Budgeting Worksheet'!H411:H419,$B$4,'Budgeting Worksheet'!BJ420)</f>
        <v>465945.9742</v>
      </c>
      <c r="BB100" s="86">
        <v>310761.2</v>
      </c>
      <c r="BC100" s="5"/>
    </row>
    <row r="101" spans="1:55" x14ac:dyDescent="0.2">
      <c r="A101" s="450">
        <v>54020</v>
      </c>
      <c r="B101" s="395"/>
      <c r="C101" s="196" t="s">
        <v>324</v>
      </c>
      <c r="D101" s="71">
        <f>SUMIF('Budgeting Worksheet'!H422:H429,$B$4,'Budgeting Worksheet'!J422:J429)</f>
        <v>11800</v>
      </c>
      <c r="H101" s="71">
        <f>SUMIF('Budgeting Worksheet'!L422:L429,$B$4,'Budgeting Worksheet'!N422:N429)</f>
        <v>0</v>
      </c>
      <c r="L101" s="71">
        <f>SUMIF('Budgeting Worksheet'!P422:P429,$B$4,'Budgeting Worksheet'!R422:R429)</f>
        <v>0</v>
      </c>
      <c r="P101" s="71">
        <f>SUMIF('Budgeting Worksheet'!T422:T429,$B$4,'Budgeting Worksheet'!V422:V429)</f>
        <v>0</v>
      </c>
      <c r="T101" s="71">
        <f>SUMIF('Budgeting Worksheet'!X422:X429,$B$4,'Budgeting Worksheet'!Z422:Z429)</f>
        <v>0</v>
      </c>
      <c r="X101" s="71">
        <f>SUMIF('Budgeting Worksheet'!AB422:AB429,$B$4,'Budgeting Worksheet'!AD422:AD429)</f>
        <v>0</v>
      </c>
      <c r="AB101" s="71">
        <f>SUMIF('Budgeting Worksheet'!AF422:AF429,$B$4,'Budgeting Worksheet'!AH422:AH429)</f>
        <v>0</v>
      </c>
      <c r="AF101" s="71">
        <f>SUMIF('Budgeting Worksheet'!AJ422:AJ429,$B$4,'Budgeting Worksheet'!AL422:AL429)</f>
        <v>0</v>
      </c>
      <c r="AJ101" s="71">
        <f>SUMIF('Budgeting Worksheet'!AN422:AN429,$B$4,'Budgeting Worksheet'!AP422:AP429)</f>
        <v>0</v>
      </c>
      <c r="AN101" s="71">
        <f>SUMIF('Budgeting Worksheet'!AR422:AR429,$B$4,'Budgeting Worksheet'!AT422:AT429)</f>
        <v>0</v>
      </c>
      <c r="AR101" s="71">
        <f>SUMIF('Budgeting Worksheet'!AV422:AV429,$B$4,'Budgeting Worksheet'!AX422:AX429)</f>
        <v>0</v>
      </c>
      <c r="AV101" s="71">
        <f>SUMIF('Budgeting Worksheet'!AZ422:AZ429,$B$4,'Budgeting Worksheet'!BB422:BB429)</f>
        <v>0</v>
      </c>
      <c r="AX101" s="71">
        <f t="shared" si="6"/>
        <v>11800</v>
      </c>
      <c r="AZ101" s="78">
        <f ca="1">SUMIF('Budgeting Worksheet'!H422:H429,$B$4,'Budgeting Worksheet'!BJ430)</f>
        <v>14102.7258</v>
      </c>
      <c r="BB101" s="86">
        <v>9917.31</v>
      </c>
      <c r="BC101" s="5"/>
    </row>
    <row r="102" spans="1:55" x14ac:dyDescent="0.2">
      <c r="A102" s="2">
        <v>54022</v>
      </c>
      <c r="C102" s="196" t="s">
        <v>165</v>
      </c>
      <c r="D102" s="71">
        <f>SUMIF('Budgeting Worksheet'!H432:H435,$B$4,'Budgeting Worksheet'!J432:J435)</f>
        <v>0</v>
      </c>
      <c r="H102" s="71">
        <f>SUMIF('Budgeting Worksheet'!L432:L435,$B$4,'Budgeting Worksheet'!N432:N435)</f>
        <v>0</v>
      </c>
      <c r="L102" s="71">
        <f>SUMIF('Budgeting Worksheet'!P432:P435,$B$4,'Budgeting Worksheet'!R432:R435)</f>
        <v>0</v>
      </c>
      <c r="P102" s="71">
        <f>SUMIF('Budgeting Worksheet'!T432:T435,$B$4,'Budgeting Worksheet'!V432:V435)</f>
        <v>0</v>
      </c>
      <c r="T102" s="71">
        <f>SUMIF('Budgeting Worksheet'!X432:X435,$B$4,'Budgeting Worksheet'!Z432:Z435)</f>
        <v>0</v>
      </c>
      <c r="X102" s="71">
        <f>SUMIF('Budgeting Worksheet'!AB432:AB435,$B$4,'Budgeting Worksheet'!AD432:AD435)</f>
        <v>0</v>
      </c>
      <c r="AB102" s="71">
        <f>SUMIF('Budgeting Worksheet'!AF432:AF435,$B$4,'Budgeting Worksheet'!AH432:AH435)</f>
        <v>0</v>
      </c>
      <c r="AF102" s="71">
        <f>SUMIF('Budgeting Worksheet'!AJ432:AJ435,$B$4,'Budgeting Worksheet'!AL432:AL435)</f>
        <v>0</v>
      </c>
      <c r="AJ102" s="71">
        <f>SUMIF('Budgeting Worksheet'!AN432:AN435,$B$4,'Budgeting Worksheet'!AP432:AP435)</f>
        <v>0</v>
      </c>
      <c r="AN102" s="71">
        <f>SUMIF('Budgeting Worksheet'!AR432:AR435,$B$4,'Budgeting Worksheet'!AT432:AT435)</f>
        <v>0</v>
      </c>
      <c r="AR102" s="71">
        <f>SUMIF('Budgeting Worksheet'!AV432:AV435,$B$4,'Budgeting Worksheet'!AX432:AX435)</f>
        <v>0</v>
      </c>
      <c r="AV102" s="71">
        <f>SUMIF('Budgeting Worksheet'!AZ432:AZ435,$B$4,'Budgeting Worksheet'!BB432:BB435)</f>
        <v>0</v>
      </c>
      <c r="AX102" s="71">
        <f t="shared" si="6"/>
        <v>0</v>
      </c>
      <c r="AZ102" s="78">
        <f ca="1">SUMIF('Budgeting Worksheet'!H432:H435,$B$4,'Budgeting Worksheet'!BJ436)</f>
        <v>0</v>
      </c>
      <c r="BB102" s="86">
        <v>0</v>
      </c>
      <c r="BC102" s="5"/>
    </row>
    <row r="103" spans="1:55" x14ac:dyDescent="0.2">
      <c r="A103" s="2">
        <v>54023</v>
      </c>
      <c r="B103" s="395"/>
      <c r="C103" s="196" t="s">
        <v>325</v>
      </c>
      <c r="D103" s="71">
        <f>SUMIF('Budgeting Worksheet'!H438:H441,$B$4,'Budgeting Worksheet'!J438:J441)</f>
        <v>4000</v>
      </c>
      <c r="H103" s="71">
        <f>SUMIF('Budgeting Worksheet'!L438:L441,$B$4,'Budgeting Worksheet'!N438:N441)</f>
        <v>0</v>
      </c>
      <c r="L103" s="71">
        <f>SUMIF('Budgeting Worksheet'!P438:P441,$B$4,'Budgeting Worksheet'!R438:R441)</f>
        <v>0</v>
      </c>
      <c r="P103" s="71">
        <f>SUMIF('Budgeting Worksheet'!T438:T441,$B$4,'Budgeting Worksheet'!V438:V441)</f>
        <v>0</v>
      </c>
      <c r="T103" s="71">
        <f>SUMIF('Budgeting Worksheet'!X438:X441,$B$4,'Budgeting Worksheet'!Z438:Z441)</f>
        <v>0</v>
      </c>
      <c r="X103" s="71">
        <f>SUMIF('Budgeting Worksheet'!AB438:AB441,$B$4,'Budgeting Worksheet'!AD438:AD441)</f>
        <v>0</v>
      </c>
      <c r="AB103" s="71">
        <f>SUMIF('Budgeting Worksheet'!AF438:AF441,$B$4,'Budgeting Worksheet'!AH438:AH441)</f>
        <v>0</v>
      </c>
      <c r="AF103" s="71">
        <f>SUMIF('Budgeting Worksheet'!AJ438:AJ441,$B$4,'Budgeting Worksheet'!AL438:AL441)</f>
        <v>0</v>
      </c>
      <c r="AJ103" s="71">
        <f>SUMIF('Budgeting Worksheet'!AN438:AN441,$B$4,'Budgeting Worksheet'!AP438:AP441)</f>
        <v>0</v>
      </c>
      <c r="AN103" s="71">
        <f>SUMIF('Budgeting Worksheet'!AR438:AR441,$B$4,'Budgeting Worksheet'!AT438:AT441)</f>
        <v>0</v>
      </c>
      <c r="AR103" s="71">
        <f>SUMIF('Budgeting Worksheet'!AV438:AV441,$B$4,'Budgeting Worksheet'!AX438:AX441)</f>
        <v>0</v>
      </c>
      <c r="AV103" s="71">
        <f>SUMIF('Budgeting Worksheet'!AZ438:AZ441,$B$4,'Budgeting Worksheet'!BB438:BB441)</f>
        <v>0</v>
      </c>
      <c r="AX103" s="71">
        <f t="shared" si="6"/>
        <v>4000</v>
      </c>
      <c r="AZ103" s="78">
        <f ca="1">SUMIF('Budgeting Worksheet'!H438:H441,$B$4,'Budgeting Worksheet'!BJ442)</f>
        <v>3523.68</v>
      </c>
      <c r="BB103" s="86">
        <v>3624.6</v>
      </c>
      <c r="BC103" s="5"/>
    </row>
    <row r="104" spans="1:55" x14ac:dyDescent="0.2">
      <c r="A104" s="2">
        <v>54030</v>
      </c>
      <c r="C104" s="196" t="s">
        <v>326</v>
      </c>
      <c r="D104" s="71">
        <f>SUMIF('Budgeting Worksheet'!H444:H449,$B$4,'Budgeting Worksheet'!J444:J449)</f>
        <v>4910.04</v>
      </c>
      <c r="H104" s="71">
        <f>SUMIF('Budgeting Worksheet'!L444:L449,$B$4,'Budgeting Worksheet'!N444:N449)</f>
        <v>0</v>
      </c>
      <c r="L104" s="71">
        <f>SUMIF('Budgeting Worksheet'!P444:P449,$B$4,'Budgeting Worksheet'!R444:R449)</f>
        <v>0</v>
      </c>
      <c r="P104" s="71">
        <f>SUMIF('Budgeting Worksheet'!T444:T449,$B$4,'Budgeting Worksheet'!V444:V449)</f>
        <v>0</v>
      </c>
      <c r="T104" s="71">
        <f>SUMIF('Budgeting Worksheet'!X444:X449,$B$4,'Budgeting Worksheet'!Z444:Z449)</f>
        <v>0</v>
      </c>
      <c r="X104" s="71">
        <f>SUMIF('Budgeting Worksheet'!AB444:AB449,$B$4,'Budgeting Worksheet'!AD444:AD449)</f>
        <v>0</v>
      </c>
      <c r="AB104" s="71">
        <f>SUMIF('Budgeting Worksheet'!AF444:AF449,$B$4,'Budgeting Worksheet'!AH444:AH449)</f>
        <v>0</v>
      </c>
      <c r="AF104" s="71">
        <f>SUMIF('Budgeting Worksheet'!AJ444:AJ449,$B$4,'Budgeting Worksheet'!AL444:AL449)</f>
        <v>0</v>
      </c>
      <c r="AJ104" s="71">
        <f>SUMIF('Budgeting Worksheet'!AN444:AN449,$B$4,'Budgeting Worksheet'!AP444:AP449)</f>
        <v>0</v>
      </c>
      <c r="AN104" s="71">
        <f>SUMIF('Budgeting Worksheet'!AR444:AR449,$B$4,'Budgeting Worksheet'!AT444:AT449)</f>
        <v>0</v>
      </c>
      <c r="AR104" s="71">
        <f>SUMIF('Budgeting Worksheet'!AV444:AV449,$B$4,'Budgeting Worksheet'!AX444:AX449)</f>
        <v>0</v>
      </c>
      <c r="AV104" s="71">
        <f>SUMIF('Budgeting Worksheet'!AZ444:AZ449,$B$4,'Budgeting Worksheet'!BB444:BB449)</f>
        <v>0</v>
      </c>
      <c r="AX104" s="71">
        <f t="shared" si="6"/>
        <v>4910.04</v>
      </c>
      <c r="AZ104" s="78">
        <f ca="1">SUMIF('Budgeting Worksheet'!H444:H449,$B$4,'Budgeting Worksheet'!BJ450)</f>
        <v>825.28</v>
      </c>
      <c r="BB104" s="86">
        <v>641.76</v>
      </c>
      <c r="BC104" s="5"/>
    </row>
    <row r="105" spans="1:55" x14ac:dyDescent="0.2">
      <c r="A105" s="2">
        <v>54031</v>
      </c>
      <c r="C105" s="196" t="s">
        <v>327</v>
      </c>
      <c r="D105" s="71">
        <f>SUMIF('Budgeting Worksheet'!H452:H455,$B$4,'Budgeting Worksheet'!J452:J455)</f>
        <v>0</v>
      </c>
      <c r="H105" s="71">
        <f>SUMIF('Budgeting Worksheet'!L452:L455,$B$4,'Budgeting Worksheet'!N452:N455)</f>
        <v>0</v>
      </c>
      <c r="L105" s="71">
        <f>SUMIF('Budgeting Worksheet'!P452:P455,$B$4,'Budgeting Worksheet'!R452:R455)</f>
        <v>0</v>
      </c>
      <c r="P105" s="71">
        <f>SUMIF('Budgeting Worksheet'!T452:T455,$B$4,'Budgeting Worksheet'!V452:V455)</f>
        <v>0</v>
      </c>
      <c r="T105" s="71">
        <f>SUMIF('Budgeting Worksheet'!X452:X455,$B$4,'Budgeting Worksheet'!Z452:Z455)</f>
        <v>0</v>
      </c>
      <c r="X105" s="71">
        <f>SUMIF('Budgeting Worksheet'!AB452:AB455,$B$4,'Budgeting Worksheet'!AD452:AD455)</f>
        <v>0</v>
      </c>
      <c r="AB105" s="71">
        <f>SUMIF('Budgeting Worksheet'!AF452:AF455,$B$4,'Budgeting Worksheet'!AH452:AH455)</f>
        <v>0</v>
      </c>
      <c r="AF105" s="71">
        <f>SUMIF('Budgeting Worksheet'!AJ452:AJ455,$B$4,'Budgeting Worksheet'!AL452:AL455)</f>
        <v>0</v>
      </c>
      <c r="AJ105" s="71">
        <f>SUMIF('Budgeting Worksheet'!AN452:AN455,$B$4,'Budgeting Worksheet'!AP452:AP455)</f>
        <v>0</v>
      </c>
      <c r="AN105" s="71">
        <f>SUMIF('Budgeting Worksheet'!AR452:AR455,$B$4,'Budgeting Worksheet'!AT452:AT455)</f>
        <v>0</v>
      </c>
      <c r="AR105" s="71">
        <f>SUMIF('Budgeting Worksheet'!AV452:AV455,$B$4,'Budgeting Worksheet'!AX452:AX455)</f>
        <v>0</v>
      </c>
      <c r="AV105" s="71">
        <f>SUMIF('Budgeting Worksheet'!AZ452:AZ455,$B$4,'Budgeting Worksheet'!BB452:BB455)</f>
        <v>0</v>
      </c>
      <c r="AX105" s="71">
        <f t="shared" si="6"/>
        <v>0</v>
      </c>
      <c r="AZ105" s="78">
        <f ca="1">SUMIF('Budgeting Worksheet'!H452:H455,$B$4,'Budgeting Worksheet'!BJ456)</f>
        <v>0</v>
      </c>
      <c r="BB105" s="86">
        <v>99.84</v>
      </c>
      <c r="BC105" s="5"/>
    </row>
    <row r="106" spans="1:55" x14ac:dyDescent="0.2">
      <c r="A106" s="2">
        <v>54040</v>
      </c>
      <c r="C106" s="196" t="s">
        <v>328</v>
      </c>
      <c r="D106" s="71">
        <f>SUMIF('Budgeting Worksheet'!H458:H462,$B$4,'Budgeting Worksheet'!J458:J462)</f>
        <v>0</v>
      </c>
      <c r="H106" s="71">
        <f>SUMIF('Budgeting Worksheet'!L458:L462,$B$4,'Budgeting Worksheet'!N458:N462)</f>
        <v>0</v>
      </c>
      <c r="L106" s="71">
        <f>SUMIF('Budgeting Worksheet'!P458:P462,$B$4,'Budgeting Worksheet'!R458:R462)</f>
        <v>0</v>
      </c>
      <c r="P106" s="71">
        <f>SUMIF('Budgeting Worksheet'!T458:T462,$B$4,'Budgeting Worksheet'!V458:V462)</f>
        <v>0</v>
      </c>
      <c r="T106" s="71">
        <f>SUMIF('Budgeting Worksheet'!X458:X462,$B$4,'Budgeting Worksheet'!Z458:Z462)</f>
        <v>0</v>
      </c>
      <c r="X106" s="71">
        <f>SUMIF('Budgeting Worksheet'!AB458:AB462,$B$4,'Budgeting Worksheet'!AD458:AD462)</f>
        <v>0</v>
      </c>
      <c r="AB106" s="71">
        <f>SUMIF('Budgeting Worksheet'!AF458:AF462,$B$4,'Budgeting Worksheet'!AH458:AH462)</f>
        <v>0</v>
      </c>
      <c r="AF106" s="71">
        <f>SUMIF('Budgeting Worksheet'!AJ458:AJ462,$B$4,'Budgeting Worksheet'!AL458:AL462)</f>
        <v>0</v>
      </c>
      <c r="AJ106" s="71">
        <f>SUMIF('Budgeting Worksheet'!AN458:AN462,$B$4,'Budgeting Worksheet'!AP458:AP462)</f>
        <v>0</v>
      </c>
      <c r="AN106" s="71">
        <f>SUMIF('Budgeting Worksheet'!AR458:AR462,$B$4,'Budgeting Worksheet'!AT458:AT462)</f>
        <v>0</v>
      </c>
      <c r="AR106" s="71">
        <f>SUMIF('Budgeting Worksheet'!AV458:AV462,$B$4,'Budgeting Worksheet'!AX458:AX462)</f>
        <v>0</v>
      </c>
      <c r="AV106" s="71">
        <f>SUMIF('Budgeting Worksheet'!AZ458:AZ462,$B$4,'Budgeting Worksheet'!BB458:BB462)</f>
        <v>0</v>
      </c>
      <c r="AX106" s="71">
        <f t="shared" si="6"/>
        <v>0</v>
      </c>
      <c r="AZ106" s="78">
        <f ca="1">SUMIF('Budgeting Worksheet'!H458:H462,$B$4,'Budgeting Worksheet'!BJ463)</f>
        <v>0</v>
      </c>
      <c r="BB106" s="86">
        <v>324.08</v>
      </c>
      <c r="BC106" s="5"/>
    </row>
    <row r="107" spans="1:55" x14ac:dyDescent="0.2">
      <c r="A107" s="2">
        <v>54050</v>
      </c>
      <c r="B107" s="395"/>
      <c r="C107" s="709" t="s">
        <v>329</v>
      </c>
      <c r="D107" s="71">
        <f>SUMIF('Budgeting Worksheet'!H465:H468,$B$4,'Budgeting Worksheet'!J465:J468)</f>
        <v>6000</v>
      </c>
      <c r="H107" s="71">
        <f>SUMIF('Budgeting Worksheet'!L465:L468,$B$4,'Budgeting Worksheet'!N465:N468)</f>
        <v>0</v>
      </c>
      <c r="L107" s="71">
        <f>SUMIF('Budgeting Worksheet'!P465:P468,$B$4,'Budgeting Worksheet'!R465:R468)</f>
        <v>0</v>
      </c>
      <c r="P107" s="71">
        <f>SUMIF('Budgeting Worksheet'!T465:T468,$B$4,'Budgeting Worksheet'!V465:V468)</f>
        <v>0</v>
      </c>
      <c r="T107" s="71">
        <f>SUMIF('Budgeting Worksheet'!X465:X468,$B$4,'Budgeting Worksheet'!Z465:Z468)</f>
        <v>0</v>
      </c>
      <c r="X107" s="71">
        <f>SUMIF('Budgeting Worksheet'!AB465:AB468,$B$4,'Budgeting Worksheet'!AD465:AD468)</f>
        <v>0</v>
      </c>
      <c r="AB107" s="71">
        <f>SUMIF('Budgeting Worksheet'!AF465:AF468,$B$4,'Budgeting Worksheet'!AH465:AH468)</f>
        <v>0</v>
      </c>
      <c r="AF107" s="71">
        <f>SUMIF('Budgeting Worksheet'!AJ465:AJ468,$B$4,'Budgeting Worksheet'!AL465:AL468)</f>
        <v>0</v>
      </c>
      <c r="AJ107" s="71">
        <f>SUMIF('Budgeting Worksheet'!AN465:AN468,$B$4,'Budgeting Worksheet'!AP465:AP468)</f>
        <v>0</v>
      </c>
      <c r="AN107" s="71">
        <f>SUMIF('Budgeting Worksheet'!AR465:AR468,$B$4,'Budgeting Worksheet'!AT465:AT468)</f>
        <v>0</v>
      </c>
      <c r="AR107" s="71">
        <f>SUMIF('Budgeting Worksheet'!AV465:AV468,$B$4,'Budgeting Worksheet'!AX465:AX468)</f>
        <v>0</v>
      </c>
      <c r="AV107" s="71">
        <f>SUMIF('Budgeting Worksheet'!AZ465:AZ468,$B$4,'Budgeting Worksheet'!BB465:BB468)</f>
        <v>0</v>
      </c>
      <c r="AX107" s="71">
        <f t="shared" si="6"/>
        <v>6000</v>
      </c>
      <c r="AZ107" s="78">
        <f ca="1">SUMIF('Budgeting Worksheet'!H465:H468,$B$4,'Budgeting Worksheet'!BJ469)</f>
        <v>5626.25</v>
      </c>
      <c r="BB107" s="86">
        <v>6143.02</v>
      </c>
      <c r="BC107" s="5"/>
    </row>
    <row r="108" spans="1:55" x14ac:dyDescent="0.2">
      <c r="A108" s="2">
        <v>54055</v>
      </c>
      <c r="C108" s="196" t="s">
        <v>330</v>
      </c>
      <c r="D108" s="71">
        <f>SUMIF('Budgeting Worksheet'!H471:H474,$B$4,'Budgeting Worksheet'!J471:J474)</f>
        <v>0</v>
      </c>
      <c r="H108" s="71">
        <f>SUMIF('Budgeting Worksheet'!L471:L474,$B$4,'Budgeting Worksheet'!N471:N474)</f>
        <v>0</v>
      </c>
      <c r="L108" s="71">
        <f>SUMIF('Budgeting Worksheet'!P471:P474,$B$4,'Budgeting Worksheet'!R471:R474)</f>
        <v>0</v>
      </c>
      <c r="P108" s="71">
        <f>SUMIF('Budgeting Worksheet'!T471:T474,$B$4,'Budgeting Worksheet'!V471:V474)</f>
        <v>0</v>
      </c>
      <c r="T108" s="71">
        <f>SUMIF('Budgeting Worksheet'!X471:X474,$B$4,'Budgeting Worksheet'!Z471:Z474)</f>
        <v>0</v>
      </c>
      <c r="X108" s="71">
        <f>SUMIF('Budgeting Worksheet'!AB471:AB474,$B$4,'Budgeting Worksheet'!AD471:AD474)</f>
        <v>0</v>
      </c>
      <c r="AB108" s="71">
        <f>SUMIF('Budgeting Worksheet'!AF471:AF474,$B$4,'Budgeting Worksheet'!AH471:AH474)</f>
        <v>0</v>
      </c>
      <c r="AF108" s="71">
        <f>SUMIF('Budgeting Worksheet'!AJ471:AJ474,$B$4,'Budgeting Worksheet'!AL471:AL474)</f>
        <v>0</v>
      </c>
      <c r="AJ108" s="71">
        <f>SUMIF('Budgeting Worksheet'!AN471:AN474,$B$4,'Budgeting Worksheet'!AP471:AP474)</f>
        <v>0</v>
      </c>
      <c r="AN108" s="71">
        <f>SUMIF('Budgeting Worksheet'!AR471:AR474,$B$4,'Budgeting Worksheet'!AT471:AT474)</f>
        <v>0</v>
      </c>
      <c r="AR108" s="71">
        <f>SUMIF('Budgeting Worksheet'!AV471:AV474,$B$4,'Budgeting Worksheet'!AX471:AX474)</f>
        <v>0</v>
      </c>
      <c r="AV108" s="71">
        <f>SUMIF('Budgeting Worksheet'!AZ471:AZ474,$B$4,'Budgeting Worksheet'!BB471:BB474)</f>
        <v>0</v>
      </c>
      <c r="AX108" s="71">
        <f t="shared" si="6"/>
        <v>0</v>
      </c>
      <c r="AZ108" s="78">
        <f ca="1">SUMIF('Budgeting Worksheet'!H471:H474,$B$4,'Budgeting Worksheet'!BJ475)</f>
        <v>0</v>
      </c>
      <c r="BB108" s="86">
        <v>7791.62</v>
      </c>
      <c r="BC108" s="5"/>
    </row>
    <row r="109" spans="1:55" x14ac:dyDescent="0.2">
      <c r="A109" s="2">
        <v>54056</v>
      </c>
      <c r="B109" s="395"/>
      <c r="C109" s="196" t="s">
        <v>331</v>
      </c>
      <c r="D109" s="71">
        <f>SUMIF('Budgeting Worksheet'!H477:H483,$B$4,'Budgeting Worksheet'!J477:J483)</f>
        <v>36249.586599984963</v>
      </c>
      <c r="H109" s="71">
        <f>SUMIF('Budgeting Worksheet'!L477:L483,$B$4,'Budgeting Worksheet'!N477:N483)</f>
        <v>0</v>
      </c>
      <c r="L109" s="71">
        <f>SUMIF('Budgeting Worksheet'!P477:P483,$B$4,'Budgeting Worksheet'!R477:R483)</f>
        <v>0</v>
      </c>
      <c r="P109" s="71">
        <f>SUMIF('Budgeting Worksheet'!T477:T483,$B$4,'Budgeting Worksheet'!V477:V483)</f>
        <v>0</v>
      </c>
      <c r="T109" s="71">
        <f>SUMIF('Budgeting Worksheet'!X477:X483,$B$4,'Budgeting Worksheet'!Z477:Z483)</f>
        <v>0</v>
      </c>
      <c r="X109" s="71">
        <f>SUMIF('Budgeting Worksheet'!AB477:AB483,$B$4,'Budgeting Worksheet'!AD477:AD483)</f>
        <v>0</v>
      </c>
      <c r="AB109" s="71">
        <f>SUMIF('Budgeting Worksheet'!AF477:AF483,$B$4,'Budgeting Worksheet'!AH477:AH483)</f>
        <v>0</v>
      </c>
      <c r="AF109" s="71">
        <f>SUMIF('Budgeting Worksheet'!AJ477:AJ483,$B$4,'Budgeting Worksheet'!AL477:AL483)</f>
        <v>0</v>
      </c>
      <c r="AJ109" s="71">
        <f>SUMIF('Budgeting Worksheet'!AN477:AN483,$B$4,'Budgeting Worksheet'!AP477:AP483)</f>
        <v>0</v>
      </c>
      <c r="AN109" s="71">
        <f>SUMIF('Budgeting Worksheet'!AR477:AR483,$B$4,'Budgeting Worksheet'!AT477:AT483)</f>
        <v>0</v>
      </c>
      <c r="AR109" s="71">
        <f>SUMIF('Budgeting Worksheet'!AV477:AV483,$B$4,'Budgeting Worksheet'!AX477:AX483)</f>
        <v>0</v>
      </c>
      <c r="AV109" s="71">
        <f>SUMIF('Budgeting Worksheet'!AZ477:AZ483,$B$4,'Budgeting Worksheet'!BB477:BB483)</f>
        <v>0</v>
      </c>
      <c r="AX109" s="71">
        <f t="shared" si="6"/>
        <v>36249.586599984963</v>
      </c>
      <c r="AZ109" s="78">
        <f ca="1">SUMIF('Budgeting Worksheet'!H477:H483,$B$4,'Budgeting Worksheet'!BJ484)</f>
        <v>38686.850769230776</v>
      </c>
      <c r="BB109" s="86">
        <v>35753.78</v>
      </c>
      <c r="BC109" s="5"/>
    </row>
    <row r="110" spans="1:55" x14ac:dyDescent="0.2">
      <c r="A110" s="2">
        <v>54060</v>
      </c>
      <c r="C110" s="196" t="s">
        <v>332</v>
      </c>
      <c r="D110" s="71">
        <f>SUMIF('Budgeting Worksheet'!H486:H489,$B$4,'Budgeting Worksheet'!J486:J489)</f>
        <v>0</v>
      </c>
      <c r="H110" s="71">
        <f>SUMIF('Budgeting Worksheet'!L486:L489,$B$4,'Budgeting Worksheet'!N486:N489)</f>
        <v>0</v>
      </c>
      <c r="L110" s="71">
        <f>SUMIF('Budgeting Worksheet'!P486:P489,$B$4,'Budgeting Worksheet'!R486:R489)</f>
        <v>0</v>
      </c>
      <c r="P110" s="71">
        <f>SUMIF('Budgeting Worksheet'!T486:T489,$B$4,'Budgeting Worksheet'!V486:V489)</f>
        <v>0</v>
      </c>
      <c r="T110" s="71">
        <f>SUMIF('Budgeting Worksheet'!X486:X489,$B$4,'Budgeting Worksheet'!Z486:Z489)</f>
        <v>0</v>
      </c>
      <c r="X110" s="71">
        <f>SUMIF('Budgeting Worksheet'!AB486:AB489,$B$4,'Budgeting Worksheet'!AD486:AD489)</f>
        <v>0</v>
      </c>
      <c r="AB110" s="71">
        <f>SUMIF('Budgeting Worksheet'!AF486:AF489,$B$4,'Budgeting Worksheet'!AH486:AH489)</f>
        <v>0</v>
      </c>
      <c r="AF110" s="71">
        <f>SUMIF('Budgeting Worksheet'!AJ486:AJ489,$B$4,'Budgeting Worksheet'!AL486:AL489)</f>
        <v>0</v>
      </c>
      <c r="AJ110" s="71">
        <f>SUMIF('Budgeting Worksheet'!AN486:AN489,$B$4,'Budgeting Worksheet'!AP486:AP489)</f>
        <v>0</v>
      </c>
      <c r="AN110" s="71">
        <f>SUMIF('Budgeting Worksheet'!AR486:AR489,$B$4,'Budgeting Worksheet'!AT486:AT489)</f>
        <v>0</v>
      </c>
      <c r="AR110" s="71">
        <f>SUMIF('Budgeting Worksheet'!AV486:AV489,$B$4,'Budgeting Worksheet'!AX486:AX489)</f>
        <v>0</v>
      </c>
      <c r="AV110" s="71">
        <f>SUMIF('Budgeting Worksheet'!AZ486:AZ489,$B$4,'Budgeting Worksheet'!BB486:BB489)</f>
        <v>0</v>
      </c>
      <c r="AX110" s="71">
        <f t="shared" si="6"/>
        <v>0</v>
      </c>
      <c r="AZ110" s="78">
        <f ca="1">SUMIF('Budgeting Worksheet'!H486:H489,$B$4,'Budgeting Worksheet'!BJ490)</f>
        <v>0</v>
      </c>
      <c r="BB110" s="86">
        <v>166.81</v>
      </c>
      <c r="BC110" s="5"/>
    </row>
    <row r="111" spans="1:55" x14ac:dyDescent="0.2">
      <c r="A111" s="2">
        <v>54061</v>
      </c>
      <c r="C111" s="196" t="s">
        <v>333</v>
      </c>
      <c r="D111" s="71">
        <f>SUMIF('Budgeting Worksheet'!H492:H495,$B$4,'Budgeting Worksheet'!J492:J495)</f>
        <v>0</v>
      </c>
      <c r="H111" s="71">
        <f>SUMIF('Budgeting Worksheet'!L492:L495,$B$4,'Budgeting Worksheet'!N492:N495)</f>
        <v>0</v>
      </c>
      <c r="L111" s="71">
        <f>SUMIF('Budgeting Worksheet'!P492:P495,$B$4,'Budgeting Worksheet'!R492:R495)</f>
        <v>0</v>
      </c>
      <c r="P111" s="71">
        <f>SUMIF('Budgeting Worksheet'!T492:T495,$B$4,'Budgeting Worksheet'!V492:V495)</f>
        <v>0</v>
      </c>
      <c r="T111" s="71">
        <f>SUMIF('Budgeting Worksheet'!X492:X495,$B$4,'Budgeting Worksheet'!Z492:Z495)</f>
        <v>0</v>
      </c>
      <c r="X111" s="71">
        <f>SUMIF('Budgeting Worksheet'!AB492:AB495,$B$4,'Budgeting Worksheet'!AD492:AD495)</f>
        <v>0</v>
      </c>
      <c r="AB111" s="71">
        <f>SUMIF('Budgeting Worksheet'!AF492:AF495,$B$4,'Budgeting Worksheet'!AH492:AH495)</f>
        <v>0</v>
      </c>
      <c r="AF111" s="71">
        <f>SUMIF('Budgeting Worksheet'!AJ492:AJ495,$B$4,'Budgeting Worksheet'!AL492:AL495)</f>
        <v>0</v>
      </c>
      <c r="AJ111" s="71">
        <f>SUMIF('Budgeting Worksheet'!AN492:AN495,$B$4,'Budgeting Worksheet'!AP492:AP495)</f>
        <v>0</v>
      </c>
      <c r="AN111" s="71">
        <f>SUMIF('Budgeting Worksheet'!AR492:AR495,$B$4,'Budgeting Worksheet'!AT492:AT495)</f>
        <v>0</v>
      </c>
      <c r="AR111" s="71">
        <f>SUMIF('Budgeting Worksheet'!AV492:AV495,$B$4,'Budgeting Worksheet'!AX492:AX495)</f>
        <v>0</v>
      </c>
      <c r="AV111" s="71">
        <f>SUMIF('Budgeting Worksheet'!AZ492:AZ495,$B$4,'Budgeting Worksheet'!BB492:BB495)</f>
        <v>0</v>
      </c>
      <c r="AX111" s="71">
        <f t="shared" si="6"/>
        <v>0</v>
      </c>
      <c r="AZ111" s="78">
        <f ca="1">SUMIF('Budgeting Worksheet'!H492:H495,$B$4,'Budgeting Worksheet'!BJ496)</f>
        <v>7772.11</v>
      </c>
      <c r="BB111" s="86">
        <v>5440.64</v>
      </c>
      <c r="BC111" s="5"/>
    </row>
    <row r="112" spans="1:55" s="395" customFormat="1" x14ac:dyDescent="0.2">
      <c r="A112" s="2">
        <v>54062</v>
      </c>
      <c r="B112" s="409"/>
      <c r="C112" s="196" t="s">
        <v>334</v>
      </c>
      <c r="D112" s="71">
        <f>SUMIF('Budgeting Worksheet'!H498:H501,$B$4,'Budgeting Worksheet'!J498:J501)</f>
        <v>0</v>
      </c>
      <c r="H112" s="71">
        <f>SUMIF('Budgeting Worksheet'!L498:L501,$B$4,'Budgeting Worksheet'!N498:N501)</f>
        <v>0</v>
      </c>
      <c r="L112" s="71">
        <f>SUMIF('Budgeting Worksheet'!P498:P501,$B$4,'Budgeting Worksheet'!R498:R501)</f>
        <v>0</v>
      </c>
      <c r="P112" s="71">
        <f>SUMIF('Budgeting Worksheet'!T498:T501,$B$4,'Budgeting Worksheet'!V498:V501)</f>
        <v>0</v>
      </c>
      <c r="T112" s="71">
        <f>SUMIF('Budgeting Worksheet'!X498:X501,$B$4,'Budgeting Worksheet'!Z498:Z501)</f>
        <v>0</v>
      </c>
      <c r="X112" s="71">
        <f>SUMIF('Budgeting Worksheet'!AB498:AB501,$B$4,'Budgeting Worksheet'!AD498:AD501)</f>
        <v>0</v>
      </c>
      <c r="AB112" s="71">
        <f>SUMIF('Budgeting Worksheet'!AF498:AF501,$B$4,'Budgeting Worksheet'!AH498:AH501)</f>
        <v>0</v>
      </c>
      <c r="AF112" s="71">
        <f>SUMIF('Budgeting Worksheet'!AJ498:AJ501,$B$4,'Budgeting Worksheet'!AL498:AL501)</f>
        <v>0</v>
      </c>
      <c r="AJ112" s="71">
        <f>SUMIF('Budgeting Worksheet'!AN498:AN501,$B$4,'Budgeting Worksheet'!AP498:AP501)</f>
        <v>0</v>
      </c>
      <c r="AN112" s="71">
        <f>SUMIF('Budgeting Worksheet'!AR498:AR501,$B$4,'Budgeting Worksheet'!AT498:AT501)</f>
        <v>0</v>
      </c>
      <c r="AR112" s="71">
        <f>SUMIF('Budgeting Worksheet'!AV498:AV501,$B$4,'Budgeting Worksheet'!AX498:AX501)</f>
        <v>0</v>
      </c>
      <c r="AV112" s="71">
        <f>SUMIF('Budgeting Worksheet'!AZ498:AZ501,$B$4,'Budgeting Worksheet'!BB498:BB501)</f>
        <v>0</v>
      </c>
      <c r="AX112" s="71">
        <f t="shared" si="6"/>
        <v>0</v>
      </c>
      <c r="AZ112" s="78">
        <f ca="1">SUMIF('Budgeting Worksheet'!H498:H501,$B$4,'Budgeting Worksheet'!BJ502)</f>
        <v>0</v>
      </c>
      <c r="BB112" s="86">
        <v>11037.51</v>
      </c>
      <c r="BC112" s="6"/>
    </row>
    <row r="113" spans="1:55" x14ac:dyDescent="0.2">
      <c r="A113" s="2">
        <v>54065</v>
      </c>
      <c r="B113" s="395"/>
      <c r="C113" s="196" t="str">
        <f>'Budgeting Worksheet'!E504</f>
        <v>State Unemployment Tax</v>
      </c>
      <c r="D113" s="71">
        <f>SUMIF('Budgeting Worksheet'!H504:H507,$B$4,'Budgeting Worksheet'!J504:J507)</f>
        <v>0</v>
      </c>
      <c r="H113" s="71">
        <f>SUMIF('Budgeting Worksheet'!L504:L507,$B$4,'Budgeting Worksheet'!N504:N507)</f>
        <v>0</v>
      </c>
      <c r="L113" s="71">
        <f>SUMIF('Budgeting Worksheet'!P504:P507,$B$4,'Budgeting Worksheet'!R504:R507)</f>
        <v>0</v>
      </c>
      <c r="P113" s="71">
        <f>SUMIF('Budgeting Worksheet'!T504:T507,$B$4,'Budgeting Worksheet'!V504:V507)</f>
        <v>0</v>
      </c>
      <c r="T113" s="71">
        <f>SUMIF('Budgeting Worksheet'!X504:X507,$B$4,'Budgeting Worksheet'!Z504:Z507)</f>
        <v>0</v>
      </c>
      <c r="X113" s="71">
        <f>SUMIF('Budgeting Worksheet'!AB504:AB507,$B$4,'Budgeting Worksheet'!AD504:AD507)</f>
        <v>0</v>
      </c>
      <c r="AB113" s="71">
        <f>SUMIF('Budgeting Worksheet'!AF504:AF507,$B$4,'Budgeting Worksheet'!AH504:AH507)</f>
        <v>0</v>
      </c>
      <c r="AF113" s="71">
        <f>SUMIF('Budgeting Worksheet'!AJ504:AJ507,$B$4,'Budgeting Worksheet'!AL504:AL507)</f>
        <v>0</v>
      </c>
      <c r="AJ113" s="71">
        <f>SUMIF('Budgeting Worksheet'!AN504:AN507,$B$4,'Budgeting Worksheet'!AP504:AP507)</f>
        <v>0</v>
      </c>
      <c r="AN113" s="71">
        <f>SUMIF('Budgeting Worksheet'!AR504:AR507,$B$4,'Budgeting Worksheet'!AT504:AT507)</f>
        <v>0</v>
      </c>
      <c r="AR113" s="71">
        <f>SUMIF('Budgeting Worksheet'!AV504:AV507,$B$4,'Budgeting Worksheet'!AX504:AX507)</f>
        <v>0</v>
      </c>
      <c r="AV113" s="71">
        <f>SUMIF('Budgeting Worksheet'!AZ504:AZ507,$B$4,'Budgeting Worksheet'!BB504:BB507)</f>
        <v>0</v>
      </c>
      <c r="AX113" s="71">
        <f t="shared" si="6"/>
        <v>0</v>
      </c>
      <c r="AZ113" s="78">
        <f ca="1">SUMIF('Budgeting Worksheet'!H504:H507,$B$4,'Budgeting Worksheet'!BJ508)</f>
        <v>0</v>
      </c>
      <c r="BB113" s="780">
        <v>621.02</v>
      </c>
      <c r="BC113" s="5"/>
    </row>
    <row r="114" spans="1:55" x14ac:dyDescent="0.2">
      <c r="A114" s="4"/>
      <c r="B114" s="395" t="s">
        <v>617</v>
      </c>
      <c r="C114" s="395"/>
      <c r="D114" s="644">
        <f>SUM(D100:D112)</f>
        <v>95095.784933304967</v>
      </c>
      <c r="H114" s="644">
        <f>SUM(H100:H112)</f>
        <v>32136.15833332</v>
      </c>
      <c r="L114" s="644">
        <f>SUM(L100:L112)</f>
        <v>32136.15833332</v>
      </c>
      <c r="P114" s="644">
        <f>SUM(P100:P112)</f>
        <v>32136.15833332</v>
      </c>
      <c r="T114" s="644">
        <f>SUM(T100:T112)</f>
        <v>32136.15833332</v>
      </c>
      <c r="X114" s="644">
        <f>SUM(X100:X112)</f>
        <v>32136.15833332</v>
      </c>
      <c r="AB114" s="644">
        <f>SUM(AB100:AB112)</f>
        <v>32136.15833332</v>
      </c>
      <c r="AF114" s="644">
        <f>SUM(AF100:AF112)</f>
        <v>32136.15833332</v>
      </c>
      <c r="AJ114" s="644">
        <f>SUM(AJ100:AJ112)</f>
        <v>32136.15833332</v>
      </c>
      <c r="AN114" s="644">
        <f>SUM(AN100:AN112)</f>
        <v>32136.15833332</v>
      </c>
      <c r="AR114" s="644">
        <f>SUM(AR100:AR112)</f>
        <v>32136.15833332</v>
      </c>
      <c r="AV114" s="644">
        <f>SUM(AV100:AV112)</f>
        <v>32136.15833332</v>
      </c>
      <c r="AX114" s="673">
        <f>SUM(AX100:AX113)</f>
        <v>448593.52659982495</v>
      </c>
      <c r="AZ114" s="670">
        <f ca="1">SUM(AZ100:AZ113)</f>
        <v>536482.87076923077</v>
      </c>
      <c r="BB114" s="85">
        <f>SUM(BB100:BB113)</f>
        <v>392323.19000000012</v>
      </c>
      <c r="BC114" s="5"/>
    </row>
    <row r="115" spans="1:55" x14ac:dyDescent="0.2">
      <c r="A115" s="4"/>
      <c r="B115" s="395"/>
      <c r="C115" s="395"/>
      <c r="D115" s="70"/>
      <c r="H115" s="70"/>
      <c r="L115" s="70"/>
      <c r="P115" s="70"/>
      <c r="T115" s="70"/>
      <c r="X115" s="70"/>
      <c r="AB115" s="70"/>
      <c r="AF115" s="70"/>
      <c r="AJ115" s="70"/>
      <c r="AN115" s="70"/>
      <c r="AR115" s="70"/>
      <c r="AV115" s="70"/>
      <c r="AX115" s="71"/>
      <c r="AZ115" s="78"/>
      <c r="BB115" s="86"/>
      <c r="BC115" s="5"/>
    </row>
    <row r="116" spans="1:55" x14ac:dyDescent="0.2">
      <c r="A116" s="4">
        <v>54070</v>
      </c>
      <c r="B116" s="395" t="s">
        <v>335</v>
      </c>
      <c r="D116" s="71"/>
      <c r="H116" s="71"/>
      <c r="L116" s="71"/>
      <c r="P116" s="71"/>
      <c r="T116" s="71"/>
      <c r="X116" s="71"/>
      <c r="AB116" s="71"/>
      <c r="AF116" s="71"/>
      <c r="AJ116" s="71"/>
      <c r="AN116" s="71"/>
      <c r="AR116" s="71"/>
      <c r="AV116" s="71"/>
      <c r="AX116" s="71"/>
      <c r="AZ116" s="78"/>
      <c r="BB116" s="86"/>
      <c r="BC116" s="5"/>
    </row>
    <row r="117" spans="1:55" x14ac:dyDescent="0.2">
      <c r="A117" s="2">
        <v>54071</v>
      </c>
      <c r="C117" s="196" t="s">
        <v>336</v>
      </c>
      <c r="D117" s="71">
        <f>SUMIF('Budgeting Worksheet'!H512:H515,$B$4,'Budgeting Worksheet'!J512:J515)</f>
        <v>0</v>
      </c>
      <c r="H117" s="71">
        <f>SUMIF('Budgeting Worksheet'!L512:L515,$B$4,'Budgeting Worksheet'!N512:N515)</f>
        <v>0</v>
      </c>
      <c r="L117" s="71">
        <f>SUMIF('Budgeting Worksheet'!P512:P515,$B$4,'Budgeting Worksheet'!R512:R515)</f>
        <v>0</v>
      </c>
      <c r="P117" s="71">
        <f>SUMIF('Budgeting Worksheet'!T512:T515,$B$4,'Budgeting Worksheet'!V512:V515)</f>
        <v>0</v>
      </c>
      <c r="T117" s="71">
        <f>SUMIF('Budgeting Worksheet'!X512:X515,$B$4,'Budgeting Worksheet'!Z512:Z515)</f>
        <v>0</v>
      </c>
      <c r="X117" s="71">
        <f>SUMIF('Budgeting Worksheet'!AB512:AB515,$B$4,'Budgeting Worksheet'!AD512:AD515)</f>
        <v>0</v>
      </c>
      <c r="AB117" s="71">
        <f>SUMIF('Budgeting Worksheet'!AF512:AF515,$B$4,'Budgeting Worksheet'!AH512:AH515)</f>
        <v>0</v>
      </c>
      <c r="AF117" s="71">
        <f>SUMIF('Budgeting Worksheet'!AJ512:AJ515,$B$4,'Budgeting Worksheet'!AL512:AL515)</f>
        <v>0</v>
      </c>
      <c r="AJ117" s="71">
        <f>SUMIF('Budgeting Worksheet'!AN512:AN515,$B$4,'Budgeting Worksheet'!AP512:AP515)</f>
        <v>0</v>
      </c>
      <c r="AN117" s="71">
        <f>SUMIF('Budgeting Worksheet'!AR512:AR515,$B$4,'Budgeting Worksheet'!AT512:AT515)</f>
        <v>0</v>
      </c>
      <c r="AR117" s="71">
        <f>SUMIF('Budgeting Worksheet'!AV512:AV515,$B$4,'Budgeting Worksheet'!AX512:AX515)</f>
        <v>0</v>
      </c>
      <c r="AV117" s="71">
        <f>SUMIF('Budgeting Worksheet'!AZ512:AZ515,$B$4,'Budgeting Worksheet'!BB512:BB515)</f>
        <v>0</v>
      </c>
      <c r="AX117" s="71">
        <f t="shared" ref="AX117:AX123" si="7">SUM(D117:AV117)</f>
        <v>0</v>
      </c>
      <c r="AZ117" s="78">
        <f ca="1">SUMIF('Budgeting Worksheet'!H512:H515,$B$4,'Budgeting Worksheet'!BJ516)</f>
        <v>0</v>
      </c>
      <c r="BB117" s="86">
        <v>55098.720000000001</v>
      </c>
      <c r="BC117" s="5"/>
    </row>
    <row r="118" spans="1:55" s="395" customFormat="1" x14ac:dyDescent="0.2">
      <c r="A118" s="2">
        <v>54072</v>
      </c>
      <c r="B118" s="409"/>
      <c r="C118" s="196" t="s">
        <v>337</v>
      </c>
      <c r="D118" s="71">
        <f>SUMIF('Budgeting Worksheet'!H518:H521,$B$4,'Budgeting Worksheet'!J518:J521)</f>
        <v>0</v>
      </c>
      <c r="H118" s="71">
        <f>SUMIF('Budgeting Worksheet'!L518:L521,$B$4,'Budgeting Worksheet'!N518:N521)</f>
        <v>0</v>
      </c>
      <c r="L118" s="71">
        <f>SUMIF('Budgeting Worksheet'!P518:P521,$B$4,'Budgeting Worksheet'!R518:R521)</f>
        <v>0</v>
      </c>
      <c r="P118" s="71">
        <f>SUMIF('Budgeting Worksheet'!T518:T521,$B$4,'Budgeting Worksheet'!V518:V521)</f>
        <v>0</v>
      </c>
      <c r="T118" s="71">
        <f>SUMIF('Budgeting Worksheet'!X518:X521,$B$4,'Budgeting Worksheet'!Z518:Z521)</f>
        <v>0</v>
      </c>
      <c r="X118" s="71">
        <f>SUMIF('Budgeting Worksheet'!AB518:AB521,$B$4,'Budgeting Worksheet'!AD518:AD521)</f>
        <v>0</v>
      </c>
      <c r="AB118" s="71">
        <f>SUMIF('Budgeting Worksheet'!AF518:AF521,$B$4,'Budgeting Worksheet'!AH518:AH521)</f>
        <v>0</v>
      </c>
      <c r="AF118" s="71">
        <f>SUMIF('Budgeting Worksheet'!AJ518:AJ521,$B$4,'Budgeting Worksheet'!AL518:AL521)</f>
        <v>0</v>
      </c>
      <c r="AJ118" s="71">
        <f>SUMIF('Budgeting Worksheet'!AN518:AN521,$B$4,'Budgeting Worksheet'!AP518:AP521)</f>
        <v>0</v>
      </c>
      <c r="AN118" s="71">
        <f>SUMIF('Budgeting Worksheet'!AR518:AR521,$B$4,'Budgeting Worksheet'!AT518:AT521)</f>
        <v>0</v>
      </c>
      <c r="AR118" s="71">
        <f>SUMIF('Budgeting Worksheet'!AV518:AV521,$B$4,'Budgeting Worksheet'!AX518:AX521)</f>
        <v>0</v>
      </c>
      <c r="AV118" s="71">
        <f>SUMIF('Budgeting Worksheet'!AZ518:AZ521,$B$4,'Budgeting Worksheet'!BB518:BB521)</f>
        <v>0</v>
      </c>
      <c r="AX118" s="71">
        <f t="shared" si="7"/>
        <v>0</v>
      </c>
      <c r="AZ118" s="78">
        <f ca="1">SUMIF('Budgeting Worksheet'!H518:H521,$B$4,'Budgeting Worksheet'!BJ522)</f>
        <v>0</v>
      </c>
      <c r="BB118" s="86">
        <v>2810</v>
      </c>
      <c r="BC118" s="6"/>
    </row>
    <row r="119" spans="1:55" x14ac:dyDescent="0.2">
      <c r="A119" s="2">
        <v>54073</v>
      </c>
      <c r="C119" s="196" t="s">
        <v>338</v>
      </c>
      <c r="D119" s="71">
        <f>SUMIF('Budgeting Worksheet'!H524:H527,$B$4,'Budgeting Worksheet'!J524:J527)</f>
        <v>0</v>
      </c>
      <c r="H119" s="71">
        <f>SUMIF('Budgeting Worksheet'!L524:L527,$B$4,'Budgeting Worksheet'!N524:N527)</f>
        <v>0</v>
      </c>
      <c r="L119" s="71">
        <f>SUMIF('Budgeting Worksheet'!P524:P527,$B$4,'Budgeting Worksheet'!R524:R527)</f>
        <v>0</v>
      </c>
      <c r="P119" s="71">
        <f>SUMIF('Budgeting Worksheet'!T524:T527,$B$4,'Budgeting Worksheet'!V524:V527)</f>
        <v>0</v>
      </c>
      <c r="T119" s="71">
        <f>SUMIF('Budgeting Worksheet'!X524:X527,$B$4,'Budgeting Worksheet'!Z524:Z527)</f>
        <v>0</v>
      </c>
      <c r="X119" s="71">
        <f>SUMIF('Budgeting Worksheet'!AB524:AB527,$B$4,'Budgeting Worksheet'!AD524:AD527)</f>
        <v>0</v>
      </c>
      <c r="AB119" s="71">
        <f>SUMIF('Budgeting Worksheet'!AF524:AF527,$B$4,'Budgeting Worksheet'!AH524:AH527)</f>
        <v>0</v>
      </c>
      <c r="AF119" s="71">
        <f>SUMIF('Budgeting Worksheet'!AJ524:AJ527,$B$4,'Budgeting Worksheet'!AL524:AL527)</f>
        <v>0</v>
      </c>
      <c r="AJ119" s="71">
        <f>SUMIF('Budgeting Worksheet'!AN524:AN527,$B$4,'Budgeting Worksheet'!AP524:AP527)</f>
        <v>0</v>
      </c>
      <c r="AN119" s="71">
        <f>SUMIF('Budgeting Worksheet'!AR524:AR527,$B$4,'Budgeting Worksheet'!AT524:AT527)</f>
        <v>0</v>
      </c>
      <c r="AR119" s="71">
        <f>SUMIF('Budgeting Worksheet'!AV524:AV527,$B$4,'Budgeting Worksheet'!AX524:AX527)</f>
        <v>0</v>
      </c>
      <c r="AV119" s="71">
        <f>SUMIF('Budgeting Worksheet'!AZ524:AZ527,$B$4,'Budgeting Worksheet'!BB524:BB527)</f>
        <v>0</v>
      </c>
      <c r="AX119" s="71">
        <f t="shared" si="7"/>
        <v>0</v>
      </c>
      <c r="AZ119" s="78">
        <f ca="1">SUMIF('Budgeting Worksheet'!H524:H527,$B$4,'Budgeting Worksheet'!BJ528)</f>
        <v>0</v>
      </c>
      <c r="BB119" s="86">
        <v>534.27</v>
      </c>
      <c r="BC119" s="5"/>
    </row>
    <row r="120" spans="1:55" x14ac:dyDescent="0.2">
      <c r="A120" s="2">
        <v>54074</v>
      </c>
      <c r="C120" s="196" t="s">
        <v>80</v>
      </c>
      <c r="D120" s="71">
        <f>SUMIF('Budgeting Worksheet'!H530:H533,$B$4,'Budgeting Worksheet'!J530:J533)</f>
        <v>0</v>
      </c>
      <c r="H120" s="71">
        <f>SUMIF('Budgeting Worksheet'!L530:L533,$B$4,'Budgeting Worksheet'!N530:N533)</f>
        <v>0</v>
      </c>
      <c r="L120" s="71">
        <f>SUMIF('Budgeting Worksheet'!P530:P533,$B$4,'Budgeting Worksheet'!R530:R533)</f>
        <v>0</v>
      </c>
      <c r="P120" s="71">
        <f>SUMIF('Budgeting Worksheet'!T530:T533,$B$4,'Budgeting Worksheet'!V530:V533)</f>
        <v>0</v>
      </c>
      <c r="T120" s="71">
        <f>SUMIF('Budgeting Worksheet'!X530:X533,$B$4,'Budgeting Worksheet'!Z530:Z533)</f>
        <v>0</v>
      </c>
      <c r="X120" s="71">
        <f>SUMIF('Budgeting Worksheet'!AB530:AB533,$B$4,'Budgeting Worksheet'!AD530:AD533)</f>
        <v>0</v>
      </c>
      <c r="AB120" s="71">
        <f>SUMIF('Budgeting Worksheet'!AF530:AF533,$B$4,'Budgeting Worksheet'!AH530:AH533)</f>
        <v>0</v>
      </c>
      <c r="AF120" s="71">
        <f>SUMIF('Budgeting Worksheet'!AJ530:AJ533,$B$4,'Budgeting Worksheet'!AL530:AL533)</f>
        <v>0</v>
      </c>
      <c r="AJ120" s="71">
        <f>SUMIF('Budgeting Worksheet'!AN530:AN533,$B$4,'Budgeting Worksheet'!AP530:AP533)</f>
        <v>0</v>
      </c>
      <c r="AN120" s="71">
        <f>SUMIF('Budgeting Worksheet'!AR530:AR533,$B$4,'Budgeting Worksheet'!AT530:AT533)</f>
        <v>0</v>
      </c>
      <c r="AR120" s="71">
        <f>SUMIF('Budgeting Worksheet'!AV530:AV533,$B$4,'Budgeting Worksheet'!AX530:AX533)</f>
        <v>0</v>
      </c>
      <c r="AV120" s="71">
        <f>SUMIF('Budgeting Worksheet'!AZ530:AZ533,$B$4,'Budgeting Worksheet'!BB530:BB533)</f>
        <v>0</v>
      </c>
      <c r="AX120" s="71">
        <f t="shared" si="7"/>
        <v>0</v>
      </c>
      <c r="AZ120" s="78">
        <f ca="1">SUMIF('Budgeting Worksheet'!H530:H533,$B$4,'Budgeting Worksheet'!BJ534)</f>
        <v>0</v>
      </c>
      <c r="BB120" s="86">
        <v>707.84</v>
      </c>
      <c r="BC120" s="5"/>
    </row>
    <row r="121" spans="1:55" x14ac:dyDescent="0.2">
      <c r="A121" s="2">
        <v>54070</v>
      </c>
      <c r="C121" s="196" t="s">
        <v>339</v>
      </c>
      <c r="D121" s="71">
        <f>SUMIF('Budgeting Worksheet'!H536:H539,$B$4,'Budgeting Worksheet'!J536:J539)</f>
        <v>0</v>
      </c>
      <c r="H121" s="71">
        <f>SUMIF('Budgeting Worksheet'!L536:L539,$B$4,'Budgeting Worksheet'!N536:N539)</f>
        <v>0</v>
      </c>
      <c r="L121" s="71">
        <f>SUMIF('Budgeting Worksheet'!P536:P539,$B$4,'Budgeting Worksheet'!R536:R539)</f>
        <v>0</v>
      </c>
      <c r="P121" s="71">
        <f>SUMIF('Budgeting Worksheet'!T536:T539,$B$4,'Budgeting Worksheet'!V536:V539)</f>
        <v>0</v>
      </c>
      <c r="T121" s="71">
        <f>SUMIF('Budgeting Worksheet'!X536:X539,$B$4,'Budgeting Worksheet'!Z536:Z539)</f>
        <v>0</v>
      </c>
      <c r="X121" s="71">
        <f>SUMIF('Budgeting Worksheet'!AB536:AB539,$B$4,'Budgeting Worksheet'!AD536:AD539)</f>
        <v>0</v>
      </c>
      <c r="AB121" s="71">
        <f>SUMIF('Budgeting Worksheet'!AF536:AF539,$B$4,'Budgeting Worksheet'!AH536:AH539)</f>
        <v>0</v>
      </c>
      <c r="AF121" s="71">
        <f>SUMIF('Budgeting Worksheet'!AJ536:AJ539,$B$4,'Budgeting Worksheet'!AL536:AL539)</f>
        <v>0</v>
      </c>
      <c r="AJ121" s="71">
        <f>SUMIF('Budgeting Worksheet'!AN536:AN539,$B$4,'Budgeting Worksheet'!AP536:AP539)</f>
        <v>0</v>
      </c>
      <c r="AN121" s="71">
        <f>SUMIF('Budgeting Worksheet'!AR536:AR539,$B$4,'Budgeting Worksheet'!AT536:AT539)</f>
        <v>0</v>
      </c>
      <c r="AR121" s="71">
        <f>SUMIF('Budgeting Worksheet'!AV536:AV539,$B$4,'Budgeting Worksheet'!AX536:AX539)</f>
        <v>0</v>
      </c>
      <c r="AV121" s="71">
        <f>SUMIF('Budgeting Worksheet'!AZ536:AZ539,$B$4,'Budgeting Worksheet'!BB536:BB539)</f>
        <v>0</v>
      </c>
      <c r="AX121" s="71">
        <f t="shared" si="7"/>
        <v>0</v>
      </c>
      <c r="AZ121" s="78">
        <f ca="1">SUMIF('Budgeting Worksheet'!H536:H539,$B$4,'Budgeting Worksheet'!BJ540)</f>
        <v>0</v>
      </c>
      <c r="BB121" s="86">
        <v>349.86</v>
      </c>
      <c r="BC121" s="5"/>
    </row>
    <row r="122" spans="1:55" x14ac:dyDescent="0.2">
      <c r="A122" s="4">
        <v>54080</v>
      </c>
      <c r="B122" s="196" t="s">
        <v>340</v>
      </c>
      <c r="D122" s="71">
        <f>SUMIF('Budgeting Worksheet'!H544:H547,$B$4,'Budgeting Worksheet'!J544:J547)</f>
        <v>0</v>
      </c>
      <c r="H122" s="71">
        <f>SUMIF('Budgeting Worksheet'!L544:L547,$B$4,'Budgeting Worksheet'!N544:N547)</f>
        <v>0</v>
      </c>
      <c r="L122" s="71">
        <f>SUMIF('Budgeting Worksheet'!P544:P547,$B$4,'Budgeting Worksheet'!R544:R547)</f>
        <v>0</v>
      </c>
      <c r="P122" s="71">
        <f>SUMIF('Budgeting Worksheet'!T544:T547,$B$4,'Budgeting Worksheet'!V544:V547)</f>
        <v>0</v>
      </c>
      <c r="T122" s="71">
        <f>SUMIF('Budgeting Worksheet'!X544:X547,$B$4,'Budgeting Worksheet'!Z544:Z547)</f>
        <v>0</v>
      </c>
      <c r="X122" s="71">
        <f>SUMIF('Budgeting Worksheet'!AB544:AB547,$B$4,'Budgeting Worksheet'!AD544:AD547)</f>
        <v>0</v>
      </c>
      <c r="AB122" s="71">
        <f>SUMIF('Budgeting Worksheet'!AF544:AF547,$B$4,'Budgeting Worksheet'!AH544:AH547)</f>
        <v>0</v>
      </c>
      <c r="AF122" s="71">
        <f>SUMIF('Budgeting Worksheet'!AJ544:AJ547,$B$4,'Budgeting Worksheet'!AL544:AL547)</f>
        <v>0</v>
      </c>
      <c r="AJ122" s="71">
        <f>SUMIF('Budgeting Worksheet'!AN544:AN547,$B$4,'Budgeting Worksheet'!AP544:AP547)</f>
        <v>0</v>
      </c>
      <c r="AN122" s="71">
        <f>SUMIF('Budgeting Worksheet'!AR544:AR547,$B$4,'Budgeting Worksheet'!AT544:AT547)</f>
        <v>0</v>
      </c>
      <c r="AR122" s="71">
        <f>SUMIF('Budgeting Worksheet'!AV544:AV547,$B$4,'Budgeting Worksheet'!AX544:AX547)</f>
        <v>0</v>
      </c>
      <c r="AV122" s="71">
        <f>SUMIF('Budgeting Worksheet'!AZ544:AZ547,$B$4,'Budgeting Worksheet'!BB544:BB547)</f>
        <v>0</v>
      </c>
      <c r="AX122" s="71">
        <f t="shared" si="7"/>
        <v>0</v>
      </c>
      <c r="AZ122" s="78">
        <f ca="1">SUMIF('Budgeting Worksheet'!H544:H547,$B$4,'Budgeting Worksheet'!BJ548)</f>
        <v>0</v>
      </c>
      <c r="BB122" s="86">
        <v>0</v>
      </c>
      <c r="BC122" s="5"/>
    </row>
    <row r="123" spans="1:55" x14ac:dyDescent="0.2">
      <c r="A123" s="4">
        <v>54090</v>
      </c>
      <c r="B123" s="196" t="s">
        <v>341</v>
      </c>
      <c r="D123" s="71">
        <f>SUMIF('Budgeting Worksheet'!H552:H555,$B$4,'Budgeting Worksheet'!J552:J555)</f>
        <v>0</v>
      </c>
      <c r="H123" s="71">
        <f>SUMIF('Budgeting Worksheet'!L552:L555,$B$4,'Budgeting Worksheet'!N552:N555)</f>
        <v>0</v>
      </c>
      <c r="L123" s="71">
        <f>SUMIF('Budgeting Worksheet'!P552:P555,$B$4,'Budgeting Worksheet'!R552:R555)</f>
        <v>0</v>
      </c>
      <c r="P123" s="71">
        <f>SUMIF('Budgeting Worksheet'!T552:T555,$B$4,'Budgeting Worksheet'!V552:V555)</f>
        <v>0</v>
      </c>
      <c r="T123" s="71">
        <f>SUMIF('Budgeting Worksheet'!X552:X555,$B$4,'Budgeting Worksheet'!Z552:Z555)</f>
        <v>0</v>
      </c>
      <c r="X123" s="71">
        <f>SUMIF('Budgeting Worksheet'!AB552:AB555,$B$4,'Budgeting Worksheet'!AD552:AD555)</f>
        <v>0</v>
      </c>
      <c r="AB123" s="71">
        <f>SUMIF('Budgeting Worksheet'!AF552:AF555,$B$4,'Budgeting Worksheet'!AH552:AH555)</f>
        <v>0</v>
      </c>
      <c r="AF123" s="71">
        <f>SUMIF('Budgeting Worksheet'!AJ552:AJ555,$B$4,'Budgeting Worksheet'!AL552:AL555)</f>
        <v>0</v>
      </c>
      <c r="AJ123" s="71">
        <f>SUMIF('Budgeting Worksheet'!AN552:AN555,$B$4,'Budgeting Worksheet'!AP552:AP555)</f>
        <v>0</v>
      </c>
      <c r="AN123" s="71">
        <f>SUMIF('Budgeting Worksheet'!AR552:AR555,$B$4,'Budgeting Worksheet'!AT552:AT555)</f>
        <v>0</v>
      </c>
      <c r="AR123" s="71">
        <f>SUMIF('Budgeting Worksheet'!AV552:AV555,$B$4,'Budgeting Worksheet'!AX552:AX555)</f>
        <v>0</v>
      </c>
      <c r="AV123" s="71">
        <f>SUMIF('Budgeting Worksheet'!AZ552:AZ555,$B$4,'Budgeting Worksheet'!BB552:BB555)</f>
        <v>0</v>
      </c>
      <c r="AX123" s="71">
        <f t="shared" si="7"/>
        <v>0</v>
      </c>
      <c r="AZ123" s="78">
        <f ca="1">SUMIF('Budgeting Worksheet'!H552:H555,$B$4,'Budgeting Worksheet'!BJ556)</f>
        <v>0</v>
      </c>
      <c r="BB123" s="780">
        <v>1726.87</v>
      </c>
      <c r="BC123" s="5"/>
    </row>
    <row r="124" spans="1:55" x14ac:dyDescent="0.2">
      <c r="B124" s="395" t="s">
        <v>616</v>
      </c>
      <c r="D124" s="644">
        <f>SUM(D114:D123)</f>
        <v>95095.784933304967</v>
      </c>
      <c r="H124" s="644">
        <f>SUM(H114:H123)</f>
        <v>32136.15833332</v>
      </c>
      <c r="L124" s="644">
        <f>SUM(L114:L123)</f>
        <v>32136.15833332</v>
      </c>
      <c r="P124" s="644">
        <f>SUM(P114:P123)</f>
        <v>32136.15833332</v>
      </c>
      <c r="T124" s="644">
        <f>SUM(T114:T123)</f>
        <v>32136.15833332</v>
      </c>
      <c r="X124" s="644">
        <f>SUM(X114:X123)</f>
        <v>32136.15833332</v>
      </c>
      <c r="AB124" s="644">
        <f>SUM(AB114:AB123)</f>
        <v>32136.15833332</v>
      </c>
      <c r="AF124" s="644">
        <f>SUM(AF114:AF123)</f>
        <v>32136.15833332</v>
      </c>
      <c r="AJ124" s="644">
        <f>SUM(AJ114:AJ123)</f>
        <v>32136.15833332</v>
      </c>
      <c r="AN124" s="644">
        <f>SUM(AN114:AN123)</f>
        <v>32136.15833332</v>
      </c>
      <c r="AR124" s="644">
        <f>SUM(AR114:AR123)</f>
        <v>32136.15833332</v>
      </c>
      <c r="AV124" s="644">
        <f>SUM(AV114:AV123)</f>
        <v>32136.15833332</v>
      </c>
      <c r="AX124" s="673">
        <f>SUM(AX117:AX123)</f>
        <v>0</v>
      </c>
      <c r="AZ124" s="670">
        <f ca="1">SUM(AZ117:AZ123)</f>
        <v>0</v>
      </c>
      <c r="BB124" s="85">
        <f>SUM(BB117:BB123)</f>
        <v>61227.56</v>
      </c>
      <c r="BC124" s="5"/>
    </row>
    <row r="125" spans="1:55" x14ac:dyDescent="0.2">
      <c r="D125" s="71"/>
      <c r="H125" s="71"/>
      <c r="L125" s="71"/>
      <c r="P125" s="71"/>
      <c r="T125" s="71"/>
      <c r="X125" s="71"/>
      <c r="AB125" s="71"/>
      <c r="AF125" s="71"/>
      <c r="AJ125" s="71"/>
      <c r="AN125" s="71"/>
      <c r="AR125" s="71"/>
      <c r="AV125" s="71"/>
      <c r="AX125" s="71"/>
      <c r="AZ125" s="78"/>
      <c r="BB125" s="86"/>
      <c r="BC125" s="5"/>
    </row>
    <row r="126" spans="1:55" x14ac:dyDescent="0.2">
      <c r="A126" s="2">
        <v>55000</v>
      </c>
      <c r="B126" s="395" t="s">
        <v>343</v>
      </c>
      <c r="D126" s="71"/>
      <c r="H126" s="71"/>
      <c r="L126" s="71"/>
      <c r="P126" s="71"/>
      <c r="T126" s="71"/>
      <c r="X126" s="71"/>
      <c r="AB126" s="71"/>
      <c r="AF126" s="71"/>
      <c r="AJ126" s="71"/>
      <c r="AN126" s="71"/>
      <c r="AR126" s="71"/>
      <c r="AV126" s="71"/>
      <c r="AX126" s="71"/>
      <c r="AZ126" s="78"/>
      <c r="BB126" s="86"/>
      <c r="BC126" s="5"/>
    </row>
    <row r="127" spans="1:55" x14ac:dyDescent="0.2">
      <c r="A127" s="2">
        <v>55010</v>
      </c>
      <c r="B127" s="395"/>
      <c r="C127" s="196" t="s">
        <v>344</v>
      </c>
      <c r="D127" s="71">
        <f>SUMIF('Budgeting Worksheet'!H574:H577,$B$4,'Budgeting Worksheet'!J574:J577)</f>
        <v>0</v>
      </c>
      <c r="H127" s="71">
        <f>SUMIF('Budgeting Worksheet'!L574:L577,$B$4,'Budgeting Worksheet'!N574:N577)</f>
        <v>0</v>
      </c>
      <c r="L127" s="71">
        <f>SUMIF('Budgeting Worksheet'!P574:P577,$B$4,'Budgeting Worksheet'!R574:R577)</f>
        <v>0</v>
      </c>
      <c r="P127" s="71">
        <f>SUMIF('Budgeting Worksheet'!T574:T577,$B$4,'Budgeting Worksheet'!V574:V577)</f>
        <v>0</v>
      </c>
      <c r="T127" s="71">
        <f>SUMIF('Budgeting Worksheet'!X574:X577,$B$4,'Budgeting Worksheet'!Z574:Z577)</f>
        <v>0</v>
      </c>
      <c r="X127" s="71">
        <f>SUMIF('Budgeting Worksheet'!AB574:AB577,$B$4,'Budgeting Worksheet'!AD574:AD577)</f>
        <v>0</v>
      </c>
      <c r="AB127" s="71">
        <f>SUMIF('Budgeting Worksheet'!AF574:AF577,$B$4,'Budgeting Worksheet'!AH574:AH577)</f>
        <v>0</v>
      </c>
      <c r="AF127" s="71">
        <f>SUMIF('Budgeting Worksheet'!AJ574:AJ577,$B$4,'Budgeting Worksheet'!AL574:AL577)</f>
        <v>0</v>
      </c>
      <c r="AJ127" s="71">
        <f>SUMIF('Budgeting Worksheet'!AN574:AN577,$B$4,'Budgeting Worksheet'!AP574:AP577)</f>
        <v>0</v>
      </c>
      <c r="AN127" s="71">
        <f>SUMIF('Budgeting Worksheet'!AR574:AR577,$B$4,'Budgeting Worksheet'!AT574:AT577)</f>
        <v>0</v>
      </c>
      <c r="AR127" s="71">
        <f>SUMIF('Budgeting Worksheet'!AV574:AV577,$B$4,'Budgeting Worksheet'!AX574:AX577)</f>
        <v>0</v>
      </c>
      <c r="AV127" s="71">
        <f>SUMIF('Budgeting Worksheet'!AZ574:AZ577,$B$4,'Budgeting Worksheet'!BB574:BB577)</f>
        <v>0</v>
      </c>
      <c r="AX127" s="646">
        <f>SUM(D127:AV127)</f>
        <v>0</v>
      </c>
      <c r="AZ127" s="647">
        <f ca="1">SUMIF('Budgeting Worksheet'!H574:H577,$B$4,'Budgeting Worksheet'!BJ578)</f>
        <v>0</v>
      </c>
      <c r="BB127" s="86">
        <v>60</v>
      </c>
      <c r="BC127" s="6"/>
    </row>
    <row r="128" spans="1:55" x14ac:dyDescent="0.2">
      <c r="A128" s="2">
        <v>55020</v>
      </c>
      <c r="C128" s="196" t="s">
        <v>345</v>
      </c>
      <c r="D128" s="71">
        <f>SUMIF('Budgeting Worksheet'!H580:H583,$B$4,'Budgeting Worksheet'!J580:J583)</f>
        <v>0</v>
      </c>
      <c r="H128" s="71">
        <f>SUMIF('Budgeting Worksheet'!L580:L583,$B$4,'Budgeting Worksheet'!N580:N583)</f>
        <v>0</v>
      </c>
      <c r="L128" s="71">
        <f>SUMIF('Budgeting Worksheet'!P580:P583,$B$4,'Budgeting Worksheet'!R580:R583)</f>
        <v>0</v>
      </c>
      <c r="P128" s="71">
        <f>SUMIF('Budgeting Worksheet'!T580:T583,$B$4,'Budgeting Worksheet'!V580:V583)</f>
        <v>0</v>
      </c>
      <c r="T128" s="71">
        <f>SUMIF('Budgeting Worksheet'!X580:X583,$B$4,'Budgeting Worksheet'!Z580:Z583)</f>
        <v>0</v>
      </c>
      <c r="X128" s="71">
        <f>SUMIF('Budgeting Worksheet'!AB580:AB583,$B$4,'Budgeting Worksheet'!AD580:AD583)</f>
        <v>0</v>
      </c>
      <c r="AB128" s="71">
        <f>SUMIF('Budgeting Worksheet'!AF580:AF583,$B$4,'Budgeting Worksheet'!AH580:AH583)</f>
        <v>0</v>
      </c>
      <c r="AF128" s="71">
        <f>SUMIF('Budgeting Worksheet'!AJ580:AJ583,$B$4,'Budgeting Worksheet'!AL580:AL583)</f>
        <v>0</v>
      </c>
      <c r="AJ128" s="71">
        <f>SUMIF('Budgeting Worksheet'!AN580:AN583,$B$4,'Budgeting Worksheet'!AP580:AP583)</f>
        <v>0</v>
      </c>
      <c r="AN128" s="71">
        <f>SUMIF('Budgeting Worksheet'!AR580:AR583,$B$4,'Budgeting Worksheet'!AT580:AT583)</f>
        <v>0</v>
      </c>
      <c r="AR128" s="71">
        <f>SUMIF('Budgeting Worksheet'!AV580:AV583,$B$4,'Budgeting Worksheet'!AX580:AX583)</f>
        <v>0</v>
      </c>
      <c r="AV128" s="71">
        <f>SUMIF('Budgeting Worksheet'!AZ580:AZ583,$B$4,'Budgeting Worksheet'!BB580:BB583)</f>
        <v>0</v>
      </c>
      <c r="AX128" s="646">
        <f>SUM(D128:AV128)</f>
        <v>0</v>
      </c>
      <c r="AZ128" s="647">
        <f ca="1">SUMIF('Budgeting Worksheet'!H580:H583,$B$4,'Budgeting Worksheet'!BJ584)</f>
        <v>0</v>
      </c>
      <c r="BB128" s="780">
        <v>0</v>
      </c>
      <c r="BC128" s="5"/>
    </row>
    <row r="129" spans="1:55" x14ac:dyDescent="0.2">
      <c r="B129" s="395" t="s">
        <v>167</v>
      </c>
      <c r="D129" s="644">
        <f>SUM(D127:D128)</f>
        <v>0</v>
      </c>
      <c r="H129" s="644">
        <f>SUM(H127:H128)</f>
        <v>0</v>
      </c>
      <c r="L129" s="644">
        <f>SUM(L127:L128)</f>
        <v>0</v>
      </c>
      <c r="P129" s="644">
        <f>SUM(P127:P128)</f>
        <v>0</v>
      </c>
      <c r="T129" s="644">
        <f>SUM(T127:T128)</f>
        <v>0</v>
      </c>
      <c r="X129" s="644">
        <f>SUM(X127:X128)</f>
        <v>0</v>
      </c>
      <c r="AB129" s="644">
        <f>SUM(AB127:AB128)</f>
        <v>0</v>
      </c>
      <c r="AF129" s="644">
        <f>SUM(AF127:AF128)</f>
        <v>0</v>
      </c>
      <c r="AJ129" s="644">
        <f>SUM(AJ127:AJ128)</f>
        <v>0</v>
      </c>
      <c r="AN129" s="644">
        <f>SUM(AN127:AN128)</f>
        <v>0</v>
      </c>
      <c r="AR129" s="644">
        <f>SUM(AR127:AR128)</f>
        <v>0</v>
      </c>
      <c r="AV129" s="644">
        <f>SUM(AV127:AV128)</f>
        <v>0</v>
      </c>
      <c r="AX129" s="673">
        <f>SUM(AX127:AX128)</f>
        <v>0</v>
      </c>
      <c r="AZ129" s="670">
        <f ca="1">SUM(AZ127:AZ128)</f>
        <v>0</v>
      </c>
      <c r="BB129" s="85">
        <f>SUM(BB127:BB128)</f>
        <v>60</v>
      </c>
      <c r="BC129" s="5"/>
    </row>
    <row r="130" spans="1:55" x14ac:dyDescent="0.2">
      <c r="A130" s="4"/>
      <c r="B130" s="395"/>
      <c r="C130" s="395"/>
      <c r="D130" s="71"/>
      <c r="H130" s="71"/>
      <c r="L130" s="71"/>
      <c r="P130" s="71"/>
      <c r="T130" s="71"/>
      <c r="X130" s="71"/>
      <c r="AB130" s="71"/>
      <c r="AF130" s="71"/>
      <c r="AJ130" s="71"/>
      <c r="AN130" s="71"/>
      <c r="AR130" s="71"/>
      <c r="AV130" s="71"/>
      <c r="AX130" s="71"/>
      <c r="AY130" s="15"/>
      <c r="AZ130" s="78"/>
      <c r="BA130" s="15"/>
      <c r="BB130" s="86"/>
      <c r="BC130" s="5"/>
    </row>
    <row r="131" spans="1:55" x14ac:dyDescent="0.2">
      <c r="A131" s="4">
        <v>56000</v>
      </c>
      <c r="B131" s="395" t="s">
        <v>346</v>
      </c>
      <c r="D131" s="71"/>
      <c r="H131" s="71"/>
      <c r="L131" s="71"/>
      <c r="P131" s="71"/>
      <c r="T131" s="71"/>
      <c r="X131" s="71"/>
      <c r="AB131" s="71"/>
      <c r="AF131" s="71"/>
      <c r="AJ131" s="71"/>
      <c r="AN131" s="71"/>
      <c r="AR131" s="71"/>
      <c r="AV131" s="71"/>
      <c r="AX131" s="71"/>
      <c r="AY131" s="15"/>
      <c r="AZ131" s="78"/>
      <c r="BA131" s="15"/>
      <c r="BB131" s="86"/>
      <c r="BC131" s="5"/>
    </row>
    <row r="132" spans="1:55" x14ac:dyDescent="0.2">
      <c r="A132" s="2">
        <v>56020</v>
      </c>
      <c r="B132" s="395"/>
      <c r="C132" s="196" t="s">
        <v>347</v>
      </c>
      <c r="D132" s="71">
        <f>SUMIF('Budgeting Worksheet'!H590:H593,$B$4,'Budgeting Worksheet'!J590:J593)</f>
        <v>53074</v>
      </c>
      <c r="H132" s="71">
        <f>SUMIF('Budgeting Worksheet'!L590:L593,$B$4,'Budgeting Worksheet'!N590:N593)</f>
        <v>0</v>
      </c>
      <c r="L132" s="71">
        <f>SUMIF('Budgeting Worksheet'!P590:P593,$B$4,'Budgeting Worksheet'!R590:R593)</f>
        <v>0</v>
      </c>
      <c r="P132" s="71">
        <f>SUMIF('Budgeting Worksheet'!T590:T593,$B$4,'Budgeting Worksheet'!V590:V593)</f>
        <v>0</v>
      </c>
      <c r="T132" s="71">
        <f>SUMIF('Budgeting Worksheet'!X590:X593,$B$4,'Budgeting Worksheet'!Z590:Z593)</f>
        <v>0</v>
      </c>
      <c r="X132" s="71">
        <f>SUMIF('Budgeting Worksheet'!AB590:AB593,$B$4,'Budgeting Worksheet'!AD590:AD593)</f>
        <v>0</v>
      </c>
      <c r="AB132" s="71">
        <f>SUMIF('Budgeting Worksheet'!AF590:AF593,$B$4,'Budgeting Worksheet'!AH590:AH593)</f>
        <v>0</v>
      </c>
      <c r="AF132" s="71">
        <f>SUMIF('Budgeting Worksheet'!AJ590:AJ593,$B$4,'Budgeting Worksheet'!AL590:AL593)</f>
        <v>0</v>
      </c>
      <c r="AJ132" s="71">
        <f>SUMIF('Budgeting Worksheet'!AN590:AN593,$B$4,'Budgeting Worksheet'!AP590:AP593)</f>
        <v>0</v>
      </c>
      <c r="AN132" s="71">
        <f>SUMIF('Budgeting Worksheet'!AR590:AR593,$B$4,'Budgeting Worksheet'!AT590:AT593)</f>
        <v>0</v>
      </c>
      <c r="AR132" s="71">
        <f>SUMIF('Budgeting Worksheet'!AV590:AV593,$B$4,'Budgeting Worksheet'!AX590:AX593)</f>
        <v>0</v>
      </c>
      <c r="AV132" s="71">
        <f>SUMIF('Budgeting Worksheet'!AZ590:AZ593,$B$4,'Budgeting Worksheet'!BB590:BB593)</f>
        <v>0</v>
      </c>
      <c r="AX132" s="71">
        <f>SUM(D132:AV132)</f>
        <v>53074</v>
      </c>
      <c r="AY132" s="15"/>
      <c r="AZ132" s="78">
        <f ca="1">SUMIF('Budgeting Worksheet'!H590:H593,$B$4,'Budgeting Worksheet'!BJ594)</f>
        <v>20000</v>
      </c>
      <c r="BA132" s="15"/>
      <c r="BB132" s="86">
        <v>20000</v>
      </c>
      <c r="BC132" s="5"/>
    </row>
    <row r="133" spans="1:55" x14ac:dyDescent="0.2">
      <c r="A133" s="2">
        <v>56030</v>
      </c>
      <c r="B133" s="395"/>
      <c r="C133" s="196" t="s">
        <v>348</v>
      </c>
      <c r="D133" s="71">
        <f>SUMIF('Budgeting Worksheet'!H596:H599,$B$4,'Budgeting Worksheet'!J596:J599)</f>
        <v>0</v>
      </c>
      <c r="H133" s="71">
        <f>SUMIF('Budgeting Worksheet'!L596:L599,$B$4,'Budgeting Worksheet'!N596:N599)</f>
        <v>0</v>
      </c>
      <c r="L133" s="71">
        <f>SUMIF('Budgeting Worksheet'!P596:P599,$B$4,'Budgeting Worksheet'!R596:R599)</f>
        <v>0</v>
      </c>
      <c r="P133" s="71">
        <f>SUMIF('Budgeting Worksheet'!T596:T599,$B$4,'Budgeting Worksheet'!V596:V599)</f>
        <v>0</v>
      </c>
      <c r="T133" s="71">
        <f>SUMIF('Budgeting Worksheet'!X596:X599,$B$4,'Budgeting Worksheet'!Z596:Z599)</f>
        <v>0</v>
      </c>
      <c r="X133" s="71">
        <f>SUMIF('Budgeting Worksheet'!AB596:AB599,$B$4,'Budgeting Worksheet'!AD596:AD599)</f>
        <v>0</v>
      </c>
      <c r="AB133" s="71">
        <f>SUMIF('Budgeting Worksheet'!AF596:AF599,$B$4,'Budgeting Worksheet'!AH596:AH599)</f>
        <v>0</v>
      </c>
      <c r="AF133" s="71">
        <f>SUMIF('Budgeting Worksheet'!AJ596:AJ599,$B$4,'Budgeting Worksheet'!AL596:AL599)</f>
        <v>0</v>
      </c>
      <c r="AJ133" s="71">
        <f>SUMIF('Budgeting Worksheet'!AN596:AN599,$B$4,'Budgeting Worksheet'!AP596:AP599)</f>
        <v>0</v>
      </c>
      <c r="AN133" s="71">
        <f>SUMIF('Budgeting Worksheet'!AR596:AR599,$B$4,'Budgeting Worksheet'!AT596:AT599)</f>
        <v>0</v>
      </c>
      <c r="AR133" s="71">
        <f>SUMIF('Budgeting Worksheet'!AV596:AV599,$B$4,'Budgeting Worksheet'!AX596:AX599)</f>
        <v>0</v>
      </c>
      <c r="AV133" s="71">
        <f>SUMIF('Budgeting Worksheet'!AZ596:AZ599,$B$4,'Budgeting Worksheet'!BB596:BB599)</f>
        <v>0</v>
      </c>
      <c r="AX133" s="71">
        <f>SUM(D133:AV133)</f>
        <v>0</v>
      </c>
      <c r="AY133" s="15"/>
      <c r="AZ133" s="78">
        <f ca="1">SUMIF('Budgeting Worksheet'!H596:H599,$B$4,'Budgeting Worksheet'!BJ600)</f>
        <v>0</v>
      </c>
      <c r="BA133" s="15"/>
      <c r="BB133" s="780">
        <v>0</v>
      </c>
      <c r="BC133" s="5"/>
    </row>
    <row r="134" spans="1:55" x14ac:dyDescent="0.2">
      <c r="B134" s="395" t="s">
        <v>168</v>
      </c>
      <c r="D134" s="644">
        <f>SUM(D132:D133)</f>
        <v>53074</v>
      </c>
      <c r="H134" s="644">
        <f>SUM(H132:H133)</f>
        <v>0</v>
      </c>
      <c r="L134" s="644">
        <f>SUM(L132:L133)</f>
        <v>0</v>
      </c>
      <c r="P134" s="644">
        <f>SUM(P132:P133)</f>
        <v>0</v>
      </c>
      <c r="T134" s="644">
        <f>SUM(T132:T133)</f>
        <v>0</v>
      </c>
      <c r="X134" s="644">
        <f>SUM(X132:X133)</f>
        <v>0</v>
      </c>
      <c r="AB134" s="644">
        <f>SUM(AB132:AB133)</f>
        <v>0</v>
      </c>
      <c r="AF134" s="644">
        <f>SUM(AF132:AF133)</f>
        <v>0</v>
      </c>
      <c r="AJ134" s="644">
        <f>SUM(AJ132:AJ133)</f>
        <v>0</v>
      </c>
      <c r="AN134" s="644">
        <f>SUM(AN132:AN133)</f>
        <v>0</v>
      </c>
      <c r="AR134" s="644">
        <f>SUM(AR132:AR133)</f>
        <v>0</v>
      </c>
      <c r="AV134" s="644">
        <f>SUM(AV132:AV133)</f>
        <v>0</v>
      </c>
      <c r="AX134" s="675">
        <f>SUM(AX132:AX133)</f>
        <v>53074</v>
      </c>
      <c r="AY134" s="15"/>
      <c r="AZ134" s="674">
        <f ca="1">SUM(AZ132:AZ133)</f>
        <v>20000</v>
      </c>
      <c r="BA134" s="15"/>
      <c r="BB134" s="86">
        <f>SUM(BB132:BB133)</f>
        <v>20000</v>
      </c>
      <c r="BC134" s="5"/>
    </row>
    <row r="135" spans="1:55" x14ac:dyDescent="0.2">
      <c r="D135" s="71"/>
      <c r="H135" s="71"/>
      <c r="L135" s="71"/>
      <c r="P135" s="71"/>
      <c r="T135" s="71"/>
      <c r="X135" s="71"/>
      <c r="AB135" s="71"/>
      <c r="AF135" s="71"/>
      <c r="AJ135" s="71"/>
      <c r="AN135" s="71"/>
      <c r="AR135" s="71"/>
      <c r="AV135" s="71"/>
      <c r="AX135" s="70"/>
      <c r="AZ135" s="77"/>
      <c r="BB135" s="86"/>
      <c r="BC135" s="6"/>
    </row>
    <row r="136" spans="1:55" x14ac:dyDescent="0.2">
      <c r="A136" s="4">
        <v>57000</v>
      </c>
      <c r="B136" s="395" t="s">
        <v>349</v>
      </c>
      <c r="D136" s="71"/>
      <c r="H136" s="71"/>
      <c r="L136" s="71"/>
      <c r="P136" s="71"/>
      <c r="T136" s="71"/>
      <c r="X136" s="71"/>
      <c r="AB136" s="71"/>
      <c r="AF136" s="71"/>
      <c r="AJ136" s="71"/>
      <c r="AN136" s="71"/>
      <c r="AR136" s="71"/>
      <c r="AV136" s="71"/>
      <c r="AX136" s="71"/>
      <c r="AZ136" s="78"/>
      <c r="BB136" s="86"/>
      <c r="BC136" s="5"/>
    </row>
    <row r="137" spans="1:55" x14ac:dyDescent="0.2">
      <c r="A137" s="2">
        <v>57010</v>
      </c>
      <c r="C137" s="196" t="s">
        <v>350</v>
      </c>
      <c r="D137" s="71">
        <f>SUMIF('Budgeting Worksheet'!H606:H609,$B$4,'Budgeting Worksheet'!J606:J609)</f>
        <v>0</v>
      </c>
      <c r="H137" s="71">
        <f>SUMIF('Budgeting Worksheet'!L606:L609,$B$4,'Budgeting Worksheet'!N606:N609)</f>
        <v>0</v>
      </c>
      <c r="L137" s="71">
        <f>SUMIF('Budgeting Worksheet'!P606:P609,$B$4,'Budgeting Worksheet'!R606:R609)</f>
        <v>0</v>
      </c>
      <c r="P137" s="71">
        <f>SUMIF('Budgeting Worksheet'!T606:T609,$B$4,'Budgeting Worksheet'!V606:V609)</f>
        <v>0</v>
      </c>
      <c r="T137" s="71">
        <f>SUMIF('Budgeting Worksheet'!X606:X609,$B$4,'Budgeting Worksheet'!Z606:Z609)</f>
        <v>0</v>
      </c>
      <c r="X137" s="71">
        <f>SUMIF('Budgeting Worksheet'!AB606:AB609,$B$4,'Budgeting Worksheet'!AD606:AD609)</f>
        <v>0</v>
      </c>
      <c r="AB137" s="71">
        <f>SUMIF('Budgeting Worksheet'!AF606:AF609,$B$4,'Budgeting Worksheet'!AH606:AH609)</f>
        <v>0</v>
      </c>
      <c r="AF137" s="71">
        <f>SUMIF('Budgeting Worksheet'!AJ606:AJ609,$B$4,'Budgeting Worksheet'!AL606:AL609)</f>
        <v>0</v>
      </c>
      <c r="AJ137" s="71">
        <f>SUMIF('Budgeting Worksheet'!AN606:AN609,$B$4,'Budgeting Worksheet'!AP606:AP609)</f>
        <v>0</v>
      </c>
      <c r="AN137" s="71">
        <f>SUMIF('Budgeting Worksheet'!AR606:AR609,$B$4,'Budgeting Worksheet'!AT606:AT609)</f>
        <v>0</v>
      </c>
      <c r="AR137" s="71">
        <f>SUMIF('Budgeting Worksheet'!AV606:AV609,$B$4,'Budgeting Worksheet'!AX606:AX609)</f>
        <v>0</v>
      </c>
      <c r="AV137" s="71">
        <f>SUMIF('Budgeting Worksheet'!AZ606:AZ609,$B$4,'Budgeting Worksheet'!BB606:BB609)</f>
        <v>0</v>
      </c>
      <c r="AX137" s="71">
        <f>SUM(D137:AV137)</f>
        <v>0</v>
      </c>
      <c r="AZ137" s="78">
        <f ca="1">SUMIF('Budgeting Worksheet'!H606:H609,$B$4,'Budgeting Worksheet'!BJ610)</f>
        <v>0</v>
      </c>
      <c r="BB137" s="86">
        <v>14000</v>
      </c>
      <c r="BC137" s="5"/>
    </row>
    <row r="138" spans="1:55" x14ac:dyDescent="0.2">
      <c r="A138" s="2">
        <v>57020</v>
      </c>
      <c r="C138" s="196" t="s">
        <v>351</v>
      </c>
      <c r="D138" s="71">
        <f>SUMIF('Budgeting Worksheet'!H612:H615,$B$4,'Budgeting Worksheet'!J612:J615)</f>
        <v>0</v>
      </c>
      <c r="H138" s="71">
        <f>SUMIF('Budgeting Worksheet'!L612:L615,$B$4,'Budgeting Worksheet'!N612:N615)</f>
        <v>0</v>
      </c>
      <c r="L138" s="71">
        <f>SUMIF('Budgeting Worksheet'!P612:P615,$B$4,'Budgeting Worksheet'!R612:R615)</f>
        <v>0</v>
      </c>
      <c r="P138" s="71">
        <f>SUMIF('Budgeting Worksheet'!T612:T615,$B$4,'Budgeting Worksheet'!V612:V615)</f>
        <v>0</v>
      </c>
      <c r="T138" s="71">
        <f>SUMIF('Budgeting Worksheet'!X612:X615,$B$4,'Budgeting Worksheet'!Z612:Z615)</f>
        <v>0</v>
      </c>
      <c r="X138" s="71">
        <f>SUMIF('Budgeting Worksheet'!AB612:AB615,$B$4,'Budgeting Worksheet'!AD612:AD615)</f>
        <v>0</v>
      </c>
      <c r="AB138" s="71">
        <f>SUMIF('Budgeting Worksheet'!AF612:AF615,$B$4,'Budgeting Worksheet'!AH612:AH615)</f>
        <v>0</v>
      </c>
      <c r="AF138" s="71">
        <f>SUMIF('Budgeting Worksheet'!AJ612:AJ615,$B$4,'Budgeting Worksheet'!AL612:AL615)</f>
        <v>0</v>
      </c>
      <c r="AJ138" s="71">
        <f>SUMIF('Budgeting Worksheet'!AN612:AN615,$B$4,'Budgeting Worksheet'!AP612:AP615)</f>
        <v>0</v>
      </c>
      <c r="AN138" s="71">
        <f>SUMIF('Budgeting Worksheet'!AR612:AR615,$B$4,'Budgeting Worksheet'!AT612:AT615)</f>
        <v>0</v>
      </c>
      <c r="AR138" s="71">
        <f>SUMIF('Budgeting Worksheet'!AV612:AV615,$B$4,'Budgeting Worksheet'!AX612:AX615)</f>
        <v>0</v>
      </c>
      <c r="AV138" s="71">
        <f>SUMIF('Budgeting Worksheet'!AZ612:AZ615,$B$4,'Budgeting Worksheet'!BB612:BB615)</f>
        <v>0</v>
      </c>
      <c r="AX138" s="71">
        <f>SUM(D138:AV138)</f>
        <v>0</v>
      </c>
      <c r="AZ138" s="78">
        <f ca="1">SUMIF('Budgeting Worksheet'!H612:H615,$B$4,'Budgeting Worksheet'!BJ616)</f>
        <v>0</v>
      </c>
      <c r="BB138" s="86">
        <v>42813.94</v>
      </c>
      <c r="BC138" s="5"/>
    </row>
    <row r="139" spans="1:55" x14ac:dyDescent="0.2">
      <c r="A139" s="2">
        <v>57030</v>
      </c>
      <c r="C139" s="196" t="s">
        <v>352</v>
      </c>
      <c r="D139" s="71">
        <f>SUMIF('Budgeting Worksheet'!H618:H621,$B$4,'Budgeting Worksheet'!J618:J621)</f>
        <v>0</v>
      </c>
      <c r="H139" s="71">
        <f>SUMIF('Budgeting Worksheet'!L618:L621,$B$4,'Budgeting Worksheet'!N618:N621)</f>
        <v>0</v>
      </c>
      <c r="L139" s="71">
        <f>SUMIF('Budgeting Worksheet'!P618:P621,$B$4,'Budgeting Worksheet'!R618:R621)</f>
        <v>0</v>
      </c>
      <c r="P139" s="71">
        <f>SUMIF('Budgeting Worksheet'!T618:T621,$B$4,'Budgeting Worksheet'!V618:V621)</f>
        <v>0</v>
      </c>
      <c r="T139" s="71">
        <f>SUMIF('Budgeting Worksheet'!X618:X621,$B$4,'Budgeting Worksheet'!Z618:Z621)</f>
        <v>0</v>
      </c>
      <c r="X139" s="71">
        <f>SUMIF('Budgeting Worksheet'!AB618:AB621,$B$4,'Budgeting Worksheet'!AD618:AD621)</f>
        <v>0</v>
      </c>
      <c r="AB139" s="71">
        <f>SUMIF('Budgeting Worksheet'!AF618:AF621,$B$4,'Budgeting Worksheet'!AH618:AH621)</f>
        <v>0</v>
      </c>
      <c r="AF139" s="71">
        <f>SUMIF('Budgeting Worksheet'!AJ618:AJ621,$B$4,'Budgeting Worksheet'!AL618:AL621)</f>
        <v>0</v>
      </c>
      <c r="AJ139" s="71">
        <f>SUMIF('Budgeting Worksheet'!AN618:AN621,$B$4,'Budgeting Worksheet'!AP618:AP621)</f>
        <v>0</v>
      </c>
      <c r="AN139" s="71">
        <f>SUMIF('Budgeting Worksheet'!AR618:AR621,$B$4,'Budgeting Worksheet'!AT618:AT621)</f>
        <v>0</v>
      </c>
      <c r="AR139" s="71">
        <f>SUMIF('Budgeting Worksheet'!AV618:AV621,$B$4,'Budgeting Worksheet'!AX618:AX621)</f>
        <v>0</v>
      </c>
      <c r="AV139" s="71">
        <f>SUMIF('Budgeting Worksheet'!AZ618:AZ621,$B$4,'Budgeting Worksheet'!BB618:BB621)</f>
        <v>0</v>
      </c>
      <c r="AX139" s="71">
        <f t="shared" ref="AX139:AX141" si="8">SUM(D139:AV139)</f>
        <v>0</v>
      </c>
      <c r="AZ139" s="78">
        <f ca="1">SUMIF('Budgeting Worksheet'!H618:H621,$B$4,'Budgeting Worksheet'!BJ622)</f>
        <v>0</v>
      </c>
      <c r="BB139" s="86">
        <v>23028.75</v>
      </c>
      <c r="BC139" s="5"/>
    </row>
    <row r="140" spans="1:55" x14ac:dyDescent="0.2">
      <c r="A140" s="2">
        <v>57040</v>
      </c>
      <c r="C140" s="196" t="s">
        <v>353</v>
      </c>
      <c r="D140" s="71">
        <f>SUMIF('Budgeting Worksheet'!H624:H627,$B$4,'Budgeting Worksheet'!J624:J627)</f>
        <v>0</v>
      </c>
      <c r="H140" s="71">
        <f>SUMIF('Budgeting Worksheet'!L624:L627,$B$4,'Budgeting Worksheet'!N624:N627)</f>
        <v>0</v>
      </c>
      <c r="L140" s="71">
        <f>SUMIF('Budgeting Worksheet'!P624:P627,$B$4,'Budgeting Worksheet'!R624:R627)</f>
        <v>0</v>
      </c>
      <c r="P140" s="71">
        <f>SUMIF('Budgeting Worksheet'!T624:T627,$B$4,'Budgeting Worksheet'!V624:V627)</f>
        <v>0</v>
      </c>
      <c r="T140" s="71">
        <f>SUMIF('Budgeting Worksheet'!X624:X627,$B$4,'Budgeting Worksheet'!Z624:Z627)</f>
        <v>0</v>
      </c>
      <c r="X140" s="71">
        <f>SUMIF('Budgeting Worksheet'!AB624:AB627,$B$4,'Budgeting Worksheet'!AD624:AD627)</f>
        <v>0</v>
      </c>
      <c r="AB140" s="71">
        <f>SUMIF('Budgeting Worksheet'!AF624:AF627,$B$4,'Budgeting Worksheet'!AH624:AH627)</f>
        <v>0</v>
      </c>
      <c r="AF140" s="71">
        <f>SUMIF('Budgeting Worksheet'!AJ624:AJ627,$B$4,'Budgeting Worksheet'!AL624:AL627)</f>
        <v>0</v>
      </c>
      <c r="AJ140" s="71">
        <f>SUMIF('Budgeting Worksheet'!AN624:AN627,$B$4,'Budgeting Worksheet'!AP624:AP627)</f>
        <v>0</v>
      </c>
      <c r="AN140" s="71">
        <f>SUMIF('Budgeting Worksheet'!AR624:AR627,$B$4,'Budgeting Worksheet'!AT624:AT627)</f>
        <v>0</v>
      </c>
      <c r="AR140" s="71">
        <f>SUMIF('Budgeting Worksheet'!AV624:AV627,$B$4,'Budgeting Worksheet'!AX624:AX627)</f>
        <v>0</v>
      </c>
      <c r="AV140" s="71">
        <f>SUMIF('Budgeting Worksheet'!AZ624:AZ627,$B$4,'Budgeting Worksheet'!BB624:BB627)</f>
        <v>0</v>
      </c>
      <c r="AX140" s="71">
        <f t="shared" si="8"/>
        <v>0</v>
      </c>
      <c r="AZ140" s="78">
        <f ca="1">SUMIF('Budgeting Worksheet'!H624:H627,$B$4,'Budgeting Worksheet'!BJ628)</f>
        <v>0</v>
      </c>
      <c r="BB140" s="86">
        <v>0</v>
      </c>
      <c r="BC140" s="6"/>
    </row>
    <row r="141" spans="1:55" x14ac:dyDescent="0.2">
      <c r="A141" s="2">
        <v>57050</v>
      </c>
      <c r="B141" s="395"/>
      <c r="C141" s="196" t="s">
        <v>354</v>
      </c>
      <c r="D141" s="71">
        <f>SUMIF('Budgeting Worksheet'!H630:H633,$B$4,'Budgeting Worksheet'!J630:J633)</f>
        <v>0</v>
      </c>
      <c r="H141" s="71">
        <f>SUMIF('Budgeting Worksheet'!L630:L633,$B$4,'Budgeting Worksheet'!N630:N633)</f>
        <v>0</v>
      </c>
      <c r="L141" s="71">
        <f>SUMIF('Budgeting Worksheet'!P630:P633,$B$4,'Budgeting Worksheet'!R630:R633)</f>
        <v>0</v>
      </c>
      <c r="P141" s="71">
        <f>SUMIF('Budgeting Worksheet'!T630:T633,$B$4,'Budgeting Worksheet'!V630:V633)</f>
        <v>0</v>
      </c>
      <c r="T141" s="71">
        <f>SUMIF('Budgeting Worksheet'!X630:X633,$B$4,'Budgeting Worksheet'!Z630:Z633)</f>
        <v>0</v>
      </c>
      <c r="X141" s="71">
        <f>SUMIF('Budgeting Worksheet'!AB630:AB633,$B$4,'Budgeting Worksheet'!AD630:AD633)</f>
        <v>0</v>
      </c>
      <c r="AB141" s="71">
        <f>SUMIF('Budgeting Worksheet'!AF630:AF633,$B$4,'Budgeting Worksheet'!AH630:AH633)</f>
        <v>0</v>
      </c>
      <c r="AF141" s="71">
        <f>SUMIF('Budgeting Worksheet'!AJ630:AJ633,$B$4,'Budgeting Worksheet'!AL630:AL633)</f>
        <v>0</v>
      </c>
      <c r="AJ141" s="71">
        <f>SUMIF('Budgeting Worksheet'!AN630:AN633,$B$4,'Budgeting Worksheet'!AP630:AP633)</f>
        <v>0</v>
      </c>
      <c r="AN141" s="71">
        <f>SUMIF('Budgeting Worksheet'!AR630:AR633,$B$4,'Budgeting Worksheet'!AT630:AT633)</f>
        <v>0</v>
      </c>
      <c r="AR141" s="71">
        <f>SUMIF('Budgeting Worksheet'!AV630:AV633,$B$4,'Budgeting Worksheet'!AX630:AX633)</f>
        <v>0</v>
      </c>
      <c r="AV141" s="71">
        <f>SUMIF('Budgeting Worksheet'!AZ630:AZ633,$B$4,'Budgeting Worksheet'!BB630:BB633)</f>
        <v>0</v>
      </c>
      <c r="AX141" s="71">
        <f t="shared" si="8"/>
        <v>0</v>
      </c>
      <c r="AZ141" s="78">
        <f ca="1">SUMIF('Budgeting Worksheet'!H630:H633,$B$4,'Budgeting Worksheet'!BJ634)</f>
        <v>0</v>
      </c>
      <c r="BB141" s="780">
        <v>2435.52</v>
      </c>
      <c r="BC141" s="5"/>
    </row>
    <row r="142" spans="1:55" x14ac:dyDescent="0.2">
      <c r="B142" s="395" t="s">
        <v>170</v>
      </c>
      <c r="D142" s="644">
        <f>SUM(D137:D141)</f>
        <v>0</v>
      </c>
      <c r="H142" s="644">
        <f>SUM(H137:H141)</f>
        <v>0</v>
      </c>
      <c r="L142" s="644">
        <f>SUM(L137:L141)</f>
        <v>0</v>
      </c>
      <c r="P142" s="644">
        <f>SUM(P137:P141)</f>
        <v>0</v>
      </c>
      <c r="T142" s="644">
        <f>SUM(T137:T141)</f>
        <v>0</v>
      </c>
      <c r="X142" s="644">
        <f>SUM(X137:X141)</f>
        <v>0</v>
      </c>
      <c r="AB142" s="644">
        <f>SUM(AB137:AB141)</f>
        <v>0</v>
      </c>
      <c r="AF142" s="644">
        <f>SUM(AF137:AF141)</f>
        <v>0</v>
      </c>
      <c r="AJ142" s="644">
        <f>SUM(AJ137:AJ141)</f>
        <v>0</v>
      </c>
      <c r="AN142" s="644">
        <f>SUM(AN137:AN141)</f>
        <v>0</v>
      </c>
      <c r="AR142" s="644">
        <f>SUM(AR137:AR141)</f>
        <v>0</v>
      </c>
      <c r="AV142" s="644">
        <f>SUM(AV137:AV141)</f>
        <v>0</v>
      </c>
      <c r="AX142" s="673">
        <f>SUM(AX137:AX141)</f>
        <v>0</v>
      </c>
      <c r="AZ142" s="670">
        <f ca="1">SUM(AZ137:AZ141)</f>
        <v>0</v>
      </c>
      <c r="BB142" s="85">
        <f>SUM(BB137:BB141)</f>
        <v>82278.210000000006</v>
      </c>
      <c r="BC142" s="5"/>
    </row>
    <row r="143" spans="1:55" x14ac:dyDescent="0.2">
      <c r="B143" s="395"/>
      <c r="D143" s="71"/>
      <c r="H143" s="71"/>
      <c r="L143" s="71"/>
      <c r="P143" s="71"/>
      <c r="T143" s="71"/>
      <c r="X143" s="71"/>
      <c r="AB143" s="71"/>
      <c r="AF143" s="71"/>
      <c r="AJ143" s="71"/>
      <c r="AN143" s="71"/>
      <c r="AR143" s="71"/>
      <c r="AV143" s="71"/>
      <c r="AX143" s="71"/>
      <c r="AY143" s="15"/>
      <c r="AZ143" s="78"/>
      <c r="BA143" s="15"/>
      <c r="BB143" s="86"/>
      <c r="BC143" s="5"/>
    </row>
    <row r="144" spans="1:55" x14ac:dyDescent="0.2">
      <c r="A144" s="4">
        <v>57600</v>
      </c>
      <c r="B144" s="395" t="s">
        <v>550</v>
      </c>
      <c r="D144" s="70">
        <f>SUMIF('Budgeting Worksheet'!H640:H643,$B$4,'Budgeting Worksheet'!J640:J643)</f>
        <v>0</v>
      </c>
      <c r="H144" s="70">
        <f>SUMIF('Budgeting Worksheet'!L640:L643,$B$4,'Budgeting Worksheet'!N640:N643)</f>
        <v>0</v>
      </c>
      <c r="L144" s="70">
        <f>SUMIF('Budgeting Worksheet'!P640:P643,$B$4,'Budgeting Worksheet'!R640:R643)</f>
        <v>0</v>
      </c>
      <c r="P144" s="70">
        <f>SUMIF('Budgeting Worksheet'!T640:T643,$B$4,'Budgeting Worksheet'!V640:V643)</f>
        <v>0</v>
      </c>
      <c r="T144" s="70">
        <f>SUMIF('Budgeting Worksheet'!X640:X643,$B$4,'Budgeting Worksheet'!Z640:Z643)</f>
        <v>0</v>
      </c>
      <c r="X144" s="70">
        <f>SUMIF('Budgeting Worksheet'!AB640:AB643,$B$4,'Budgeting Worksheet'!AD640:AD643)</f>
        <v>0</v>
      </c>
      <c r="AB144" s="70">
        <f>SUMIF('Budgeting Worksheet'!AF640:AF643,$B$4,'Budgeting Worksheet'!AH640:AH643)</f>
        <v>0</v>
      </c>
      <c r="AF144" s="70">
        <f>SUMIF('Budgeting Worksheet'!AJ640:AJ643,$B$4,'Budgeting Worksheet'!AL640:AL643)</f>
        <v>0</v>
      </c>
      <c r="AJ144" s="70">
        <f>SUMIF('Budgeting Worksheet'!AN640:AN643,$B$4,'Budgeting Worksheet'!AP640:AP643)</f>
        <v>0</v>
      </c>
      <c r="AN144" s="70">
        <f>SUMIF('Budgeting Worksheet'!AR640:AR643,$B$4,'Budgeting Worksheet'!AT640:AT643)</f>
        <v>0</v>
      </c>
      <c r="AR144" s="70">
        <f>SUMIF('Budgeting Worksheet'!AV640:AV643,$B$4,'Budgeting Worksheet'!AX640:AX643)</f>
        <v>0</v>
      </c>
      <c r="AV144" s="70">
        <f>SUMIF('Budgeting Worksheet'!AZ640:AZ643,$B$4,'Budgeting Worksheet'!BB640:BB643)</f>
        <v>0</v>
      </c>
      <c r="AX144" s="71">
        <f>SUM(D144:AV144)</f>
        <v>0</v>
      </c>
      <c r="AY144" s="15"/>
      <c r="AZ144" s="78">
        <f ca="1">SUMIF('Budgeting Worksheet'!H640:H643,$B$4,'Budgeting Worksheet'!BJ644)</f>
        <v>0</v>
      </c>
      <c r="BA144" s="15"/>
      <c r="BB144" s="86">
        <v>3757.47</v>
      </c>
      <c r="BC144" s="5"/>
    </row>
    <row r="145" spans="1:55" x14ac:dyDescent="0.2">
      <c r="A145" s="4">
        <v>57700</v>
      </c>
      <c r="B145" s="395" t="s">
        <v>355</v>
      </c>
      <c r="D145" s="70">
        <f>SUMIF('Budgeting Worksheet'!H650:H653,$B$4,'Budgeting Worksheet'!J650:J653)</f>
        <v>0</v>
      </c>
      <c r="H145" s="70">
        <f>SUMIF('Budgeting Worksheet'!L650:L653,$B$4,'Budgeting Worksheet'!N650:N653)</f>
        <v>0</v>
      </c>
      <c r="L145" s="70">
        <f>SUMIF('Budgeting Worksheet'!P650:P653,$B$4,'Budgeting Worksheet'!R650:R653)</f>
        <v>0</v>
      </c>
      <c r="P145" s="70">
        <f>SUMIF('Budgeting Worksheet'!T650:T653,$B$4,'Budgeting Worksheet'!V650:V653)</f>
        <v>0</v>
      </c>
      <c r="T145" s="70">
        <f>SUMIF('Budgeting Worksheet'!X650:X653,$B$4,'Budgeting Worksheet'!Z650:Z653)</f>
        <v>0</v>
      </c>
      <c r="X145" s="70">
        <f>SUMIF('Budgeting Worksheet'!AB650:AB653,$B$4,'Budgeting Worksheet'!AD650:AD653)</f>
        <v>0</v>
      </c>
      <c r="AB145" s="70">
        <f>SUMIF('Budgeting Worksheet'!AF650:AF653,$B$4,'Budgeting Worksheet'!AH650:AH653)</f>
        <v>0</v>
      </c>
      <c r="AF145" s="70">
        <f>SUMIF('Budgeting Worksheet'!AJ650:AJ653,$B$4,'Budgeting Worksheet'!AL650:AL653)</f>
        <v>0</v>
      </c>
      <c r="AJ145" s="70">
        <f>SUMIF('Budgeting Worksheet'!AN650:AN653,$B$4,'Budgeting Worksheet'!AP650:AP653)</f>
        <v>0</v>
      </c>
      <c r="AN145" s="70">
        <f>SUMIF('Budgeting Worksheet'!AR650:AR653,$B$4,'Budgeting Worksheet'!AT650:AT653)</f>
        <v>0</v>
      </c>
      <c r="AR145" s="70">
        <f>SUMIF('Budgeting Worksheet'!AV650:AV653,$B$4,'Budgeting Worksheet'!AX650:AX653)</f>
        <v>0</v>
      </c>
      <c r="AV145" s="70">
        <f>SUMIF('Budgeting Worksheet'!AZ650:AZ653,$B$4,'Budgeting Worksheet'!BB650:BB653)</f>
        <v>0</v>
      </c>
      <c r="AX145" s="71">
        <f>SUM(D145:AV145)</f>
        <v>0</v>
      </c>
      <c r="AY145" s="15"/>
      <c r="AZ145" s="78">
        <f ca="1">SUMIF('Budgeting Worksheet'!H650:H653,$B$4,'Budgeting Worksheet'!BJ654)</f>
        <v>0</v>
      </c>
      <c r="BA145" s="15"/>
      <c r="BB145" s="86">
        <v>0</v>
      </c>
      <c r="BC145" s="5"/>
    </row>
    <row r="146" spans="1:55" x14ac:dyDescent="0.2">
      <c r="A146" s="4"/>
      <c r="B146" s="395"/>
      <c r="D146" s="71"/>
      <c r="H146" s="71"/>
      <c r="L146" s="71"/>
      <c r="P146" s="71"/>
      <c r="T146" s="71"/>
      <c r="X146" s="71"/>
      <c r="AB146" s="71"/>
      <c r="AF146" s="71"/>
      <c r="AJ146" s="71"/>
      <c r="AN146" s="71"/>
      <c r="AR146" s="71"/>
      <c r="AV146" s="71"/>
      <c r="AX146" s="71"/>
      <c r="AY146" s="15"/>
      <c r="AZ146" s="78"/>
      <c r="BA146" s="15"/>
      <c r="BB146" s="86"/>
      <c r="BC146" s="5"/>
    </row>
    <row r="147" spans="1:55" x14ac:dyDescent="0.2">
      <c r="A147" s="4">
        <v>58000</v>
      </c>
      <c r="B147" s="395" t="s">
        <v>356</v>
      </c>
      <c r="D147" s="71"/>
      <c r="H147" s="71"/>
      <c r="L147" s="71"/>
      <c r="P147" s="71"/>
      <c r="T147" s="71"/>
      <c r="X147" s="71"/>
      <c r="AB147" s="71"/>
      <c r="AF147" s="71"/>
      <c r="AJ147" s="71"/>
      <c r="AN147" s="71"/>
      <c r="AR147" s="71"/>
      <c r="AV147" s="71"/>
      <c r="AX147" s="70"/>
      <c r="AZ147" s="77"/>
      <c r="BB147" s="86"/>
      <c r="BC147" s="6"/>
    </row>
    <row r="148" spans="1:55" x14ac:dyDescent="0.2">
      <c r="A148" s="2">
        <v>58010</v>
      </c>
      <c r="C148" s="196" t="s">
        <v>357</v>
      </c>
      <c r="D148" s="71">
        <f>SUMIF('Budgeting Worksheet'!H660:H663,$B$4,'Budgeting Worksheet'!J660:J663)</f>
        <v>0</v>
      </c>
      <c r="H148" s="71">
        <f>SUMIF('Budgeting Worksheet'!L660:L663,$B$4,'Budgeting Worksheet'!N660:N663)</f>
        <v>0</v>
      </c>
      <c r="L148" s="71">
        <f>SUMIF('Budgeting Worksheet'!P660:P663,$B$4,'Budgeting Worksheet'!R660:R663)</f>
        <v>0</v>
      </c>
      <c r="P148" s="71">
        <f>SUMIF('Budgeting Worksheet'!T660:T663,$B$4,'Budgeting Worksheet'!V660:V663)</f>
        <v>0</v>
      </c>
      <c r="T148" s="71">
        <f>SUMIF('Budgeting Worksheet'!X660:X663,$B$4,'Budgeting Worksheet'!Z660:Z663)</f>
        <v>0</v>
      </c>
      <c r="X148" s="71">
        <f>SUMIF('Budgeting Worksheet'!AB660:AB663,$B$4,'Budgeting Worksheet'!AD660:AD663)</f>
        <v>0</v>
      </c>
      <c r="AB148" s="71">
        <f>SUMIF('Budgeting Worksheet'!AF660:AF663,$B$4,'Budgeting Worksheet'!AH660:AH663)</f>
        <v>0</v>
      </c>
      <c r="AF148" s="71">
        <f>SUMIF('Budgeting Worksheet'!AJ660:AJ663,$B$4,'Budgeting Worksheet'!AL660:AL663)</f>
        <v>0</v>
      </c>
      <c r="AJ148" s="71">
        <f>SUMIF('Budgeting Worksheet'!AN660:AN663,$B$4,'Budgeting Worksheet'!AP660:AP663)</f>
        <v>0</v>
      </c>
      <c r="AN148" s="71">
        <f>SUMIF('Budgeting Worksheet'!AR660:AR663,$B$4,'Budgeting Worksheet'!AT660:AT663)</f>
        <v>0</v>
      </c>
      <c r="AR148" s="71">
        <f>SUMIF('Budgeting Worksheet'!AV660:AV663,$B$4,'Budgeting Worksheet'!AX660:AX663)</f>
        <v>0</v>
      </c>
      <c r="AV148" s="71">
        <f>SUMIF('Budgeting Worksheet'!AZ660:AZ663,$B$4,'Budgeting Worksheet'!BB660:BB663)</f>
        <v>0</v>
      </c>
      <c r="AX148" s="71">
        <f>SUM(D148:AV148)</f>
        <v>0</v>
      </c>
      <c r="AZ148" s="78">
        <f ca="1">SUMIF('Budgeting Worksheet'!H660:H663,$B$4,'Budgeting Worksheet'!BJ664)</f>
        <v>0</v>
      </c>
      <c r="BB148" s="86">
        <v>0</v>
      </c>
      <c r="BC148" s="5"/>
    </row>
    <row r="149" spans="1:55" x14ac:dyDescent="0.2">
      <c r="A149" s="2">
        <v>58020</v>
      </c>
      <c r="C149" s="196" t="s">
        <v>358</v>
      </c>
      <c r="D149" s="71">
        <f>SUMIF('Budgeting Worksheet'!H666:H669,$B$4,'Budgeting Worksheet'!J666:J669)</f>
        <v>0</v>
      </c>
      <c r="H149" s="71">
        <f>SUMIF('Budgeting Worksheet'!L666:L669,$B$4,'Budgeting Worksheet'!N666:N669)</f>
        <v>0</v>
      </c>
      <c r="L149" s="71">
        <f>SUMIF('Budgeting Worksheet'!P666:P669,$B$4,'Budgeting Worksheet'!R666:R669)</f>
        <v>0</v>
      </c>
      <c r="P149" s="71">
        <f>SUMIF('Budgeting Worksheet'!T666:T669,$B$4,'Budgeting Worksheet'!V666:V669)</f>
        <v>0</v>
      </c>
      <c r="T149" s="71">
        <f>SUMIF('Budgeting Worksheet'!X666:X669,$B$4,'Budgeting Worksheet'!Z666:Z669)</f>
        <v>0</v>
      </c>
      <c r="X149" s="71">
        <f>SUMIF('Budgeting Worksheet'!AB666:AB669,$B$4,'Budgeting Worksheet'!AD666:AD669)</f>
        <v>0</v>
      </c>
      <c r="AB149" s="71">
        <f>SUMIF('Budgeting Worksheet'!AF666:AF669,$B$4,'Budgeting Worksheet'!AH666:AH669)</f>
        <v>0</v>
      </c>
      <c r="AF149" s="71">
        <f>SUMIF('Budgeting Worksheet'!AJ666:AJ669,$B$4,'Budgeting Worksheet'!AL666:AL669)</f>
        <v>0</v>
      </c>
      <c r="AJ149" s="71">
        <f>SUMIF('Budgeting Worksheet'!AN666:AN669,$B$4,'Budgeting Worksheet'!AP666:AP669)</f>
        <v>0</v>
      </c>
      <c r="AN149" s="71">
        <f>SUMIF('Budgeting Worksheet'!AR666:AR669,$B$4,'Budgeting Worksheet'!AT666:AT669)</f>
        <v>0</v>
      </c>
      <c r="AR149" s="71">
        <f>SUMIF('Budgeting Worksheet'!AV666:AV669,$B$4,'Budgeting Worksheet'!AX666:AX669)</f>
        <v>0</v>
      </c>
      <c r="AV149" s="71">
        <f>SUMIF('Budgeting Worksheet'!AZ666:AZ669,$B$4,'Budgeting Worksheet'!BB666:BB669)</f>
        <v>0</v>
      </c>
      <c r="AX149" s="71">
        <f t="shared" ref="AX149:AX150" si="9">SUM(D149:AV149)</f>
        <v>0</v>
      </c>
      <c r="AZ149" s="78">
        <f ca="1">SUMIF('Budgeting Worksheet'!H666:H669,$B$4,'Budgeting Worksheet'!BJ670)</f>
        <v>0</v>
      </c>
      <c r="BB149" s="86">
        <v>0</v>
      </c>
      <c r="BC149" s="20"/>
    </row>
    <row r="150" spans="1:55" x14ac:dyDescent="0.2">
      <c r="A150" s="2">
        <v>58030</v>
      </c>
      <c r="B150" s="395"/>
      <c r="C150" s="196" t="s">
        <v>359</v>
      </c>
      <c r="D150" s="504">
        <f>SUMIF('Budgeting Worksheet'!H672:H675,$B$4,'Budgeting Worksheet'!J672:J675)</f>
        <v>0</v>
      </c>
      <c r="H150" s="504">
        <f>SUMIF('Budgeting Worksheet'!L672:L675,$B$4,'Budgeting Worksheet'!N672:N675)</f>
        <v>0</v>
      </c>
      <c r="L150" s="504">
        <f>SUMIF('Budgeting Worksheet'!P672:P675,$B$4,'Budgeting Worksheet'!R672:R675)</f>
        <v>0</v>
      </c>
      <c r="P150" s="504">
        <f>SUMIF('Budgeting Worksheet'!T672:T675,$B$4,'Budgeting Worksheet'!V672:V675)</f>
        <v>0</v>
      </c>
      <c r="T150" s="504">
        <f>SUMIF('Budgeting Worksheet'!X672:X675,$B$4,'Budgeting Worksheet'!Z672:Z675)</f>
        <v>0</v>
      </c>
      <c r="X150" s="504">
        <f>SUMIF('Budgeting Worksheet'!AB672:AB675,$B$4,'Budgeting Worksheet'!AD672:AD675)</f>
        <v>0</v>
      </c>
      <c r="AB150" s="504">
        <f>SUMIF('Budgeting Worksheet'!AF672:AF675,$B$4,'Budgeting Worksheet'!AH672:AH675)</f>
        <v>0</v>
      </c>
      <c r="AF150" s="504">
        <f>SUMIF('Budgeting Worksheet'!AJ672:AJ675,$B$4,'Budgeting Worksheet'!AL672:AL675)</f>
        <v>0</v>
      </c>
      <c r="AJ150" s="504">
        <f>SUMIF('Budgeting Worksheet'!AN672:AN675,$B$4,'Budgeting Worksheet'!AP672:AP675)</f>
        <v>0</v>
      </c>
      <c r="AN150" s="504">
        <f>SUMIF('Budgeting Worksheet'!AR672:AR675,$B$4,'Budgeting Worksheet'!AT672:AT675)</f>
        <v>0</v>
      </c>
      <c r="AR150" s="504">
        <f>SUMIF('Budgeting Worksheet'!AV672:AV675,$B$4,'Budgeting Worksheet'!AX672:AX675)</f>
        <v>0</v>
      </c>
      <c r="AV150" s="504">
        <f>SUMIF('Budgeting Worksheet'!AZ672:AZ675,$B$4,'Budgeting Worksheet'!BB672:BB675)</f>
        <v>0</v>
      </c>
      <c r="AX150" s="71">
        <f t="shared" si="9"/>
        <v>0</v>
      </c>
      <c r="AZ150" s="78">
        <f ca="1">SUMIF('Budgeting Worksheet'!H672:H675,$B$4,'Budgeting Worksheet'!BJ676)</f>
        <v>0</v>
      </c>
      <c r="BB150" s="780">
        <v>0</v>
      </c>
      <c r="BC150" s="20"/>
    </row>
    <row r="151" spans="1:55" x14ac:dyDescent="0.2">
      <c r="B151" s="395" t="s">
        <v>172</v>
      </c>
      <c r="D151" s="644">
        <f>SUM(D148:D150)</f>
        <v>0</v>
      </c>
      <c r="H151" s="644">
        <f>SUM(H148:H150)</f>
        <v>0</v>
      </c>
      <c r="L151" s="644">
        <f>SUM(L148:L150)</f>
        <v>0</v>
      </c>
      <c r="P151" s="644">
        <f>SUM(P148:P150)</f>
        <v>0</v>
      </c>
      <c r="T151" s="644">
        <f>SUM(T148:T150)</f>
        <v>0</v>
      </c>
      <c r="X151" s="644">
        <f>SUM(X148:X150)</f>
        <v>0</v>
      </c>
      <c r="AB151" s="644">
        <f>SUM(AB148:AB150)</f>
        <v>0</v>
      </c>
      <c r="AF151" s="644">
        <f>SUM(AF148:AF150)</f>
        <v>0</v>
      </c>
      <c r="AJ151" s="644">
        <f>SUM(AJ148:AJ150)</f>
        <v>0</v>
      </c>
      <c r="AN151" s="644">
        <f>SUM(AN148:AN150)</f>
        <v>0</v>
      </c>
      <c r="AR151" s="644">
        <f>SUM(AR148:AR150)</f>
        <v>0</v>
      </c>
      <c r="AV151" s="644">
        <f>SUM(AV148:AV150)</f>
        <v>0</v>
      </c>
      <c r="AX151" s="673">
        <f>SUM(AX148:AX150)</f>
        <v>0</v>
      </c>
      <c r="AZ151" s="670">
        <f ca="1">SUM(AZ148:AZ150)</f>
        <v>0</v>
      </c>
      <c r="BB151" s="86">
        <f>SUM(BB148:BB150)</f>
        <v>0</v>
      </c>
      <c r="BC151" s="20"/>
    </row>
    <row r="152" spans="1:55" x14ac:dyDescent="0.2">
      <c r="B152" s="395"/>
      <c r="D152" s="70"/>
      <c r="H152" s="70"/>
      <c r="L152" s="70"/>
      <c r="P152" s="70"/>
      <c r="T152" s="70"/>
      <c r="X152" s="70"/>
      <c r="AB152" s="70"/>
      <c r="AF152" s="70"/>
      <c r="AJ152" s="70"/>
      <c r="AN152" s="70"/>
      <c r="AR152" s="70"/>
      <c r="AV152" s="70"/>
      <c r="AX152" s="70"/>
      <c r="AZ152" s="77"/>
      <c r="BB152" s="86"/>
      <c r="BC152" s="20"/>
    </row>
    <row r="153" spans="1:55" x14ac:dyDescent="0.2">
      <c r="A153" s="4">
        <v>58200</v>
      </c>
      <c r="B153" s="395" t="s">
        <v>360</v>
      </c>
      <c r="D153" s="70"/>
      <c r="H153" s="70"/>
      <c r="L153" s="70"/>
      <c r="P153" s="70"/>
      <c r="T153" s="70"/>
      <c r="X153" s="70"/>
      <c r="AB153" s="70"/>
      <c r="AF153" s="70"/>
      <c r="AJ153" s="70"/>
      <c r="AN153" s="70"/>
      <c r="AR153" s="70"/>
      <c r="AV153" s="70"/>
      <c r="AX153" s="70"/>
      <c r="AZ153" s="77"/>
      <c r="BB153" s="86"/>
      <c r="BC153" s="20"/>
    </row>
    <row r="154" spans="1:55" x14ac:dyDescent="0.2">
      <c r="A154" s="2">
        <v>58210</v>
      </c>
      <c r="C154" s="196" t="s">
        <v>361</v>
      </c>
      <c r="D154" s="71">
        <f>SUMIF('Budgeting Worksheet'!H682:H685,$B$4,'Budgeting Worksheet'!J682:J685)</f>
        <v>0</v>
      </c>
      <c r="H154" s="71">
        <f>SUMIF('Budgeting Worksheet'!L682:L685,$B$4,'Budgeting Worksheet'!N682:N685)</f>
        <v>0</v>
      </c>
      <c r="L154" s="71">
        <f>SUMIF('Budgeting Worksheet'!P682:P685,$B$4,'Budgeting Worksheet'!R682:R685)</f>
        <v>0</v>
      </c>
      <c r="P154" s="71">
        <f>SUMIF('Budgeting Worksheet'!T682:T685,$B$4,'Budgeting Worksheet'!V682:V685)</f>
        <v>0</v>
      </c>
      <c r="T154" s="71">
        <f>SUMIF('Budgeting Worksheet'!X682:X685,$B$4,'Budgeting Worksheet'!Z682:Z685)</f>
        <v>0</v>
      </c>
      <c r="X154" s="71">
        <f>SUMIF('Budgeting Worksheet'!AB682:AB685,$B$4,'Budgeting Worksheet'!AD682:AD685)</f>
        <v>0</v>
      </c>
      <c r="AB154" s="71">
        <f>SUMIF('Budgeting Worksheet'!AF682:AF685,$B$4,'Budgeting Worksheet'!AH682:AH685)</f>
        <v>0</v>
      </c>
      <c r="AF154" s="71">
        <f>SUMIF('Budgeting Worksheet'!AJ682:AJ685,$B$4,'Budgeting Worksheet'!AL682:AL685)</f>
        <v>0</v>
      </c>
      <c r="AJ154" s="71">
        <f>SUMIF('Budgeting Worksheet'!AN682:AN685,$B$4,'Budgeting Worksheet'!AP682:AP685)</f>
        <v>0</v>
      </c>
      <c r="AN154" s="71">
        <f>SUMIF('Budgeting Worksheet'!AR682:AR685,$B$4,'Budgeting Worksheet'!AT682:AT685)</f>
        <v>0</v>
      </c>
      <c r="AR154" s="71">
        <f>SUMIF('Budgeting Worksheet'!AV682:AV685,$B$4,'Budgeting Worksheet'!AX682:AX685)</f>
        <v>0</v>
      </c>
      <c r="AV154" s="71">
        <f>SUMIF('Budgeting Worksheet'!AZ682:AZ685,$B$4,'Budgeting Worksheet'!BB682:BB685)</f>
        <v>0</v>
      </c>
      <c r="AX154" s="646">
        <f t="shared" ref="AX154" si="10">SUM(D154:AV154)</f>
        <v>0</v>
      </c>
      <c r="AZ154" s="647">
        <f ca="1">SUMIF('Budgeting Worksheet'!H682:H685,$B$4,'Budgeting Worksheet'!BJ686)</f>
        <v>0</v>
      </c>
      <c r="BB154" s="86">
        <v>133.37</v>
      </c>
      <c r="BC154" s="20"/>
    </row>
    <row r="155" spans="1:55" x14ac:dyDescent="0.2">
      <c r="A155" s="2">
        <v>58220</v>
      </c>
      <c r="C155" s="196" t="s">
        <v>362</v>
      </c>
      <c r="D155" s="504">
        <f>SUMIF('Budgeting Worksheet'!H688:H691,$B$4,'Budgeting Worksheet'!J688:J691)</f>
        <v>0</v>
      </c>
      <c r="H155" s="504">
        <f>SUMIF('Budgeting Worksheet'!L688:L691,$B$4,'Budgeting Worksheet'!N688:N691)</f>
        <v>0</v>
      </c>
      <c r="L155" s="504">
        <f>SUMIF('Budgeting Worksheet'!P688:P691,$B$4,'Budgeting Worksheet'!R688:R691)</f>
        <v>0</v>
      </c>
      <c r="P155" s="504">
        <f>SUMIF('Budgeting Worksheet'!T688:T691,$B$4,'Budgeting Worksheet'!V688:V691)</f>
        <v>0</v>
      </c>
      <c r="T155" s="504">
        <f>SUMIF('Budgeting Worksheet'!X688:X691,$B$4,'Budgeting Worksheet'!Z688:Z691)</f>
        <v>0</v>
      </c>
      <c r="X155" s="504">
        <f>SUMIF('Budgeting Worksheet'!AB688:AB691,$B$4,'Budgeting Worksheet'!AD688:AD691)</f>
        <v>0</v>
      </c>
      <c r="AB155" s="504">
        <f>SUMIF('Budgeting Worksheet'!AF688:AF691,$B$4,'Budgeting Worksheet'!AH688:AH691)</f>
        <v>0</v>
      </c>
      <c r="AF155" s="504">
        <f>SUMIF('Budgeting Worksheet'!AJ688:AJ691,$B$4,'Budgeting Worksheet'!AL688:AL691)</f>
        <v>0</v>
      </c>
      <c r="AJ155" s="504">
        <f>SUMIF('Budgeting Worksheet'!AN688:AN691,$B$4,'Budgeting Worksheet'!AP688:AP691)</f>
        <v>0</v>
      </c>
      <c r="AN155" s="504">
        <f>SUMIF('Budgeting Worksheet'!AR688:AR691,$B$4,'Budgeting Worksheet'!AT688:AT691)</f>
        <v>0</v>
      </c>
      <c r="AR155" s="504">
        <f>SUMIF('Budgeting Worksheet'!AV688:AV691,$B$4,'Budgeting Worksheet'!AX688:AX691)</f>
        <v>0</v>
      </c>
      <c r="AV155" s="504">
        <f>SUMIF('Budgeting Worksheet'!AZ688:AZ691,$B$4,'Budgeting Worksheet'!BB688:BB691)</f>
        <v>0</v>
      </c>
      <c r="AX155" s="646">
        <f>SUM(D155:AV155)</f>
        <v>0</v>
      </c>
      <c r="AZ155" s="647">
        <f ca="1">SUMIF('Budgeting Worksheet'!H688:H691,$B$4,'Budgeting Worksheet'!BJ689)</f>
        <v>0</v>
      </c>
      <c r="BB155" s="648">
        <v>76.34</v>
      </c>
      <c r="BC155" s="20"/>
    </row>
    <row r="156" spans="1:55" x14ac:dyDescent="0.2">
      <c r="B156" s="395" t="s">
        <v>360</v>
      </c>
      <c r="D156" s="644">
        <f>SUM(D154:D155)</f>
        <v>0</v>
      </c>
      <c r="H156" s="644">
        <f>SUM(H154:H155)</f>
        <v>0</v>
      </c>
      <c r="L156" s="644">
        <f>SUM(L154:L155)</f>
        <v>0</v>
      </c>
      <c r="P156" s="644">
        <f>SUM(P154:P155)</f>
        <v>0</v>
      </c>
      <c r="T156" s="644">
        <f>SUM(T154:T155)</f>
        <v>0</v>
      </c>
      <c r="X156" s="644">
        <f>SUM(X154:X155)</f>
        <v>0</v>
      </c>
      <c r="AB156" s="644">
        <f>SUM(AB154:AB155)</f>
        <v>0</v>
      </c>
      <c r="AF156" s="644">
        <f>SUM(AF154:AF155)</f>
        <v>0</v>
      </c>
      <c r="AJ156" s="644">
        <f>SUM(AJ154:AJ155)</f>
        <v>0</v>
      </c>
      <c r="AN156" s="644">
        <f>SUM(AN154:AN155)</f>
        <v>0</v>
      </c>
      <c r="AR156" s="644">
        <f>SUM(AR154:AR155)</f>
        <v>0</v>
      </c>
      <c r="AV156" s="644">
        <f>SUM(AV154:AV155)</f>
        <v>0</v>
      </c>
      <c r="AX156" s="673">
        <f>SUM(AX154:AX155)</f>
        <v>0</v>
      </c>
      <c r="AZ156" s="670">
        <f ca="1">SUM(AZ154:AZ155)</f>
        <v>0</v>
      </c>
      <c r="BB156" s="85">
        <f>SUM(BB154:BB155)</f>
        <v>209.71</v>
      </c>
      <c r="BC156" s="20"/>
    </row>
    <row r="157" spans="1:55" ht="13.5" thickBot="1" x14ac:dyDescent="0.25">
      <c r="B157" s="395"/>
      <c r="D157" s="70"/>
      <c r="H157" s="70"/>
      <c r="L157" s="70"/>
      <c r="P157" s="70"/>
      <c r="T157" s="70"/>
      <c r="X157" s="70"/>
      <c r="AB157" s="70"/>
      <c r="AF157" s="70"/>
      <c r="AJ157" s="70"/>
      <c r="AN157" s="70"/>
      <c r="AR157" s="70"/>
      <c r="AV157" s="70"/>
      <c r="AX157" s="70"/>
      <c r="AZ157" s="77"/>
      <c r="BB157" s="85"/>
      <c r="BC157" s="6"/>
    </row>
    <row r="158" spans="1:55" s="19" customFormat="1" ht="15.75" thickBot="1" x14ac:dyDescent="0.3">
      <c r="A158" s="8" t="s">
        <v>469</v>
      </c>
      <c r="B158" s="18"/>
      <c r="C158" s="18"/>
      <c r="D158" s="72">
        <f>SUM(D156,D151,D142:D145,D134,D129,D124,D97,D92,D86,D78,D72)</f>
        <v>152462.78493330497</v>
      </c>
      <c r="E158" s="18"/>
      <c r="F158" s="18"/>
      <c r="G158" s="18"/>
      <c r="H158" s="72">
        <f>SUM(H156,H151,H142:H145,H134,H129,H124,H97,H92,H86,H78,H72)</f>
        <v>32136.15833332</v>
      </c>
      <c r="I158" s="18"/>
      <c r="J158" s="18"/>
      <c r="K158" s="18"/>
      <c r="L158" s="72">
        <f>SUM(L156,L151,L142:L145,L134,L129,L124,L97,L92,L86,L78,L72)</f>
        <v>32136.15833332</v>
      </c>
      <c r="M158" s="18"/>
      <c r="N158" s="18"/>
      <c r="O158" s="18"/>
      <c r="P158" s="72">
        <f>SUM(P156,P151,P142:P145,P134,P129,P124,P97,P92,P86,P78,P72)</f>
        <v>32136.15833332</v>
      </c>
      <c r="Q158" s="18"/>
      <c r="R158" s="18"/>
      <c r="S158" s="18"/>
      <c r="T158" s="72">
        <f>SUM(T156,T151,T142:T145,T134,T129,T124,T97,T92,T86,T78,T72)</f>
        <v>32136.15833332</v>
      </c>
      <c r="U158" s="18"/>
      <c r="V158" s="18"/>
      <c r="W158" s="18"/>
      <c r="X158" s="72">
        <f>SUM(X156,X151,X142:X145,X134,X129,X124,X97,X92,X86,X78,X72)</f>
        <v>32136.15833332</v>
      </c>
      <c r="Y158" s="18"/>
      <c r="Z158" s="18"/>
      <c r="AA158" s="18"/>
      <c r="AB158" s="72">
        <f>SUM(AB156,AB151,AB142:AB145,AB134,AB129,AB124,AB97,AB92,AB86,AB78,AB72)</f>
        <v>32136.15833332</v>
      </c>
      <c r="AC158" s="18"/>
      <c r="AD158" s="18"/>
      <c r="AE158" s="18"/>
      <c r="AF158" s="72">
        <f>SUM(AF156,AF151,AF142:AF145,AF134,AF129,AF124,AF97,AF92,AF86,AF78,AF72)</f>
        <v>32136.15833332</v>
      </c>
      <c r="AG158" s="18"/>
      <c r="AH158" s="18"/>
      <c r="AI158" s="18"/>
      <c r="AJ158" s="72">
        <f>SUM(AJ156,AJ151,AJ142:AJ145,AJ134,AJ129,AJ124,AJ97,AJ92,AJ86,AJ78,AJ72)</f>
        <v>32136.15833332</v>
      </c>
      <c r="AK158" s="18"/>
      <c r="AL158" s="18"/>
      <c r="AM158" s="18"/>
      <c r="AN158" s="72">
        <f>SUM(AN156,AN151,AN142:AN145,AN134,AN129,AN124,AN97,AN92,AN86,AN78,AN72)</f>
        <v>32136.15833332</v>
      </c>
      <c r="AO158" s="18"/>
      <c r="AP158" s="18"/>
      <c r="AQ158" s="18"/>
      <c r="AR158" s="72">
        <f>SUM(AR156,AR151,AR142:AR145,AR134,AR129,AR124,AR97,AR92,AR86,AR78,AR72)</f>
        <v>32136.15833332</v>
      </c>
      <c r="AS158" s="18"/>
      <c r="AT158" s="18"/>
      <c r="AU158" s="18"/>
      <c r="AV158" s="72">
        <f>SUM(AV156,AV151,AV142:AV145,AV134,AV129,AV124,AV97,AV92,AV86,AV78,AV72)</f>
        <v>32136.15833332</v>
      </c>
      <c r="AW158" s="18"/>
      <c r="AX158" s="72">
        <f>SUM(AX156,AX151,AX142:AX145,AX134,AX129,AX124,AX97,AX92,AX86,AX78,AX72)</f>
        <v>57367</v>
      </c>
      <c r="AY158" s="18"/>
      <c r="AZ158" s="72">
        <f ca="1">SUM(AZ156,AZ151,AZ142:AZ145,AZ134,AZ129,AZ124,AZ97,AZ92,AZ86,AZ78,AZ72)</f>
        <v>28602.809999999998</v>
      </c>
      <c r="BA158" s="18"/>
      <c r="BB158" s="72">
        <f>SUM(BB156,BB151,BB142:BB145,BB134,BB129,BB124,BB97,BB92,BB86,BB78,BB72)</f>
        <v>276268.16000000003</v>
      </c>
      <c r="BC158" s="16"/>
    </row>
    <row r="159" spans="1:55" x14ac:dyDescent="0.2">
      <c r="D159" s="71"/>
      <c r="H159" s="71"/>
      <c r="L159" s="71"/>
      <c r="P159" s="71"/>
      <c r="T159" s="71"/>
      <c r="X159" s="71"/>
      <c r="AB159" s="71"/>
      <c r="AF159" s="71"/>
      <c r="AJ159" s="71"/>
      <c r="AN159" s="71"/>
      <c r="AR159" s="71"/>
      <c r="AV159" s="71"/>
      <c r="AX159" s="71"/>
      <c r="AZ159" s="78"/>
      <c r="BB159" s="86"/>
      <c r="BC159" s="5"/>
    </row>
    <row r="160" spans="1:55" ht="15.75" x14ac:dyDescent="0.25">
      <c r="A160" s="54" t="s">
        <v>470</v>
      </c>
      <c r="D160" s="71"/>
      <c r="H160" s="71"/>
      <c r="L160" s="71"/>
      <c r="P160" s="71"/>
      <c r="T160" s="71"/>
      <c r="X160" s="71"/>
      <c r="AB160" s="71"/>
      <c r="AF160" s="71"/>
      <c r="AJ160" s="71"/>
      <c r="AN160" s="71"/>
      <c r="AR160" s="71"/>
      <c r="AV160" s="71"/>
      <c r="AX160" s="71"/>
      <c r="AZ160" s="78"/>
      <c r="BB160" s="86"/>
      <c r="BC160" s="5"/>
    </row>
    <row r="161" spans="1:59" x14ac:dyDescent="0.2">
      <c r="A161" s="4">
        <v>60000</v>
      </c>
      <c r="B161" s="395" t="s">
        <v>363</v>
      </c>
      <c r="D161" s="646"/>
      <c r="E161" s="395"/>
      <c r="F161" s="395"/>
      <c r="G161" s="395"/>
      <c r="H161" s="646"/>
      <c r="I161" s="395"/>
      <c r="J161" s="395"/>
      <c r="K161" s="395"/>
      <c r="L161" s="646"/>
      <c r="M161" s="395"/>
      <c r="N161" s="395"/>
      <c r="O161" s="395"/>
      <c r="P161" s="646"/>
      <c r="Q161" s="395"/>
      <c r="R161" s="395"/>
      <c r="S161" s="395"/>
      <c r="T161" s="646"/>
      <c r="U161" s="395"/>
      <c r="V161" s="395"/>
      <c r="W161" s="395"/>
      <c r="X161" s="646"/>
      <c r="Y161" s="395"/>
      <c r="Z161" s="395"/>
      <c r="AA161" s="395"/>
      <c r="AB161" s="646"/>
      <c r="AC161" s="395"/>
      <c r="AD161" s="395"/>
      <c r="AE161" s="395"/>
      <c r="AF161" s="646"/>
      <c r="AG161" s="395"/>
      <c r="AH161" s="395"/>
      <c r="AI161" s="395"/>
      <c r="AJ161" s="646"/>
      <c r="AK161" s="395"/>
      <c r="AL161" s="395"/>
      <c r="AM161" s="395"/>
      <c r="AN161" s="646"/>
      <c r="AO161" s="395"/>
      <c r="AP161" s="395"/>
      <c r="AQ161" s="395"/>
      <c r="AR161" s="646"/>
      <c r="AS161" s="395"/>
      <c r="AT161" s="395"/>
      <c r="AU161" s="395"/>
      <c r="AV161" s="646"/>
      <c r="AW161" s="395"/>
      <c r="AX161" s="646"/>
      <c r="AY161" s="395"/>
      <c r="AZ161" s="647"/>
      <c r="BA161" s="395"/>
      <c r="BB161" s="648"/>
      <c r="BC161" s="649"/>
      <c r="BG161" s="395"/>
    </row>
    <row r="162" spans="1:59" x14ac:dyDescent="0.2">
      <c r="A162" s="2">
        <v>60015</v>
      </c>
      <c r="C162" s="196" t="s">
        <v>364</v>
      </c>
      <c r="D162" s="271">
        <f>SUMIF('Budgeting Worksheet'!H698:H707,$B$4,'Budgeting Worksheet'!J698:J707)</f>
        <v>3150</v>
      </c>
      <c r="H162" s="271">
        <f>SUMIF('Budgeting Worksheet'!L698:L707,$B$4,'Budgeting Worksheet'!N698:N707)</f>
        <v>0</v>
      </c>
      <c r="L162" s="271">
        <f>SUMIF('Budgeting Worksheet'!P698:P707,$B$4,'Budgeting Worksheet'!R698:R707)</f>
        <v>0</v>
      </c>
      <c r="P162" s="271">
        <f>SUMIF('Budgeting Worksheet'!T698:T707,$B$4,'Budgeting Worksheet'!V698:V707)</f>
        <v>0</v>
      </c>
      <c r="T162" s="271">
        <f>SUMIF('Budgeting Worksheet'!X698:X707,$B$4,'Budgeting Worksheet'!Z698:Z707)</f>
        <v>0</v>
      </c>
      <c r="X162" s="271">
        <f>SUMIF('Budgeting Worksheet'!AB698:AB707,$B$4,'Budgeting Worksheet'!AD698:AD707)</f>
        <v>0</v>
      </c>
      <c r="AB162" s="271">
        <f>SUMIF('Budgeting Worksheet'!AF698:AF707,$B$4,'Budgeting Worksheet'!AH698:AH707)</f>
        <v>0</v>
      </c>
      <c r="AF162" s="271">
        <f>SUMIF('Budgeting Worksheet'!AJ698:AJ707,$B$4,'Budgeting Worksheet'!AL698:AL707)</f>
        <v>0</v>
      </c>
      <c r="AJ162" s="271">
        <f>SUMIF('Budgeting Worksheet'!AN698:AN707,$B$4,'Budgeting Worksheet'!AP698:AP707)</f>
        <v>0</v>
      </c>
      <c r="AN162" s="271">
        <f>SUMIF('Budgeting Worksheet'!AR698:AR707,$B$4,'Budgeting Worksheet'!AT698:AT707)</f>
        <v>0</v>
      </c>
      <c r="AR162" s="271">
        <f>SUMIF('Budgeting Worksheet'!AV698:AV707,$B$4,'Budgeting Worksheet'!AX698:AX707)</f>
        <v>0</v>
      </c>
      <c r="AV162" s="271">
        <f>SUMIF('Budgeting Worksheet'!AZ698:AZ707,$B$4,'Budgeting Worksheet'!BB698:BB707)</f>
        <v>0</v>
      </c>
      <c r="AX162" s="71">
        <f t="shared" ref="AX162:AX176" si="11">SUM(D162:AV162)</f>
        <v>3150</v>
      </c>
      <c r="AZ162" s="78">
        <f ca="1">SUMIF('Budgeting Worksheet'!H698:H707,$B$4,'Budgeting Worksheet'!BJ708)</f>
        <v>1672.29</v>
      </c>
      <c r="BB162" s="86">
        <v>1507.87</v>
      </c>
      <c r="BC162" s="5"/>
    </row>
    <row r="163" spans="1:59" x14ac:dyDescent="0.2">
      <c r="A163" s="2">
        <v>60020</v>
      </c>
      <c r="C163" s="196" t="s">
        <v>365</v>
      </c>
      <c r="D163" s="271">
        <f>SUMIF('Budgeting Worksheet'!H710:H726,$B$4,'Budgeting Worksheet'!J710:J726)</f>
        <v>47775</v>
      </c>
      <c r="H163" s="271">
        <f>SUMIF('Budgeting Worksheet'!L710:L726,$B$4,'Budgeting Worksheet'!N710:N726)</f>
        <v>0</v>
      </c>
      <c r="L163" s="271">
        <f>SUMIF('Budgeting Worksheet'!P710:P726,$B$4,'Budgeting Worksheet'!R710:R726)</f>
        <v>0</v>
      </c>
      <c r="P163" s="271">
        <f>SUMIF('Budgeting Worksheet'!T710:T726,$B$4,'Budgeting Worksheet'!V710:V726)</f>
        <v>0</v>
      </c>
      <c r="T163" s="271">
        <f>SUMIF('Budgeting Worksheet'!X710:X726,$B$4,'Budgeting Worksheet'!Z710:Z726)</f>
        <v>0</v>
      </c>
      <c r="X163" s="271">
        <f>SUMIF('Budgeting Worksheet'!AB710:AB726,$B$4,'Budgeting Worksheet'!AD710:AD726)</f>
        <v>0</v>
      </c>
      <c r="AB163" s="271">
        <f>SUMIF('Budgeting Worksheet'!AF710:AF726,$B$4,'Budgeting Worksheet'!AH710:AH726)</f>
        <v>0</v>
      </c>
      <c r="AF163" s="271">
        <f>SUMIF('Budgeting Worksheet'!AJ710:AJ726,$B$4,'Budgeting Worksheet'!AL710:AL726)</f>
        <v>0</v>
      </c>
      <c r="AJ163" s="271">
        <f>SUMIF('Budgeting Worksheet'!AN710:AN726,$B$4,'Budgeting Worksheet'!AP710:AP726)</f>
        <v>0</v>
      </c>
      <c r="AN163" s="271">
        <f>SUMIF('Budgeting Worksheet'!AR710:AR726,$B$4,'Budgeting Worksheet'!AT710:AT726)</f>
        <v>0</v>
      </c>
      <c r="AR163" s="271">
        <f>SUMIF('Budgeting Worksheet'!AV710:AV726,$B$4,'Budgeting Worksheet'!AX710:AX726)</f>
        <v>0</v>
      </c>
      <c r="AV163" s="271">
        <f>SUMIF('Budgeting Worksheet'!AZ710:AZ726,$B$4,'Budgeting Worksheet'!BB710:BB726)</f>
        <v>0</v>
      </c>
      <c r="AX163" s="71">
        <f t="shared" si="11"/>
        <v>47775</v>
      </c>
      <c r="AZ163" s="78">
        <f ca="1">SUMIF('Budgeting Worksheet'!H710:H726,$B$4,'Budgeting Worksheet'!BJ727)</f>
        <v>457.76</v>
      </c>
      <c r="BB163" s="86">
        <v>20383.5</v>
      </c>
      <c r="BC163" s="5"/>
    </row>
    <row r="164" spans="1:59" x14ac:dyDescent="0.2">
      <c r="A164" s="2">
        <v>60025</v>
      </c>
      <c r="C164" s="196" t="s">
        <v>366</v>
      </c>
      <c r="D164" s="271">
        <f>SUMIF('Budgeting Worksheet'!H729:H733,$B$4,'Budgeting Worksheet'!J729:J733)</f>
        <v>1440</v>
      </c>
      <c r="H164" s="271">
        <f>SUMIF('Budgeting Worksheet'!L729:L733,$B$4,'Budgeting Worksheet'!N729:N733)</f>
        <v>0</v>
      </c>
      <c r="L164" s="271">
        <f>SUMIF('Budgeting Worksheet'!P729:P733,$B$4,'Budgeting Worksheet'!R729:R733)</f>
        <v>0</v>
      </c>
      <c r="P164" s="271">
        <f>SUMIF('Budgeting Worksheet'!T729:T733,$B$4,'Budgeting Worksheet'!V729:V733)</f>
        <v>0</v>
      </c>
      <c r="T164" s="271">
        <f>SUMIF('Budgeting Worksheet'!X729:X733,$B$4,'Budgeting Worksheet'!Z729:Z733)</f>
        <v>0</v>
      </c>
      <c r="X164" s="271">
        <f>SUMIF('Budgeting Worksheet'!AB729:AB733,$B$4,'Budgeting Worksheet'!AD729:AD733)</f>
        <v>0</v>
      </c>
      <c r="AB164" s="271">
        <f>SUMIF('Budgeting Worksheet'!AF729:AF733,$B$4,'Budgeting Worksheet'!AH729:AH733)</f>
        <v>0</v>
      </c>
      <c r="AF164" s="271">
        <f>SUMIF('Budgeting Worksheet'!AJ729:AJ733,$B$4,'Budgeting Worksheet'!AL729:AL733)</f>
        <v>0</v>
      </c>
      <c r="AJ164" s="271">
        <f>SUMIF('Budgeting Worksheet'!AN729:AN733,$B$4,'Budgeting Worksheet'!AP729:AP733)</f>
        <v>0</v>
      </c>
      <c r="AN164" s="271">
        <f>SUMIF('Budgeting Worksheet'!AR729:AR733,$B$4,'Budgeting Worksheet'!AT729:AT733)</f>
        <v>0</v>
      </c>
      <c r="AR164" s="271">
        <f>SUMIF('Budgeting Worksheet'!AV729:AV733,$B$4,'Budgeting Worksheet'!AX729:AX733)</f>
        <v>0</v>
      </c>
      <c r="AV164" s="271">
        <f>SUMIF('Budgeting Worksheet'!AZ729:AZ733,$B$4,'Budgeting Worksheet'!BB729:BB733)</f>
        <v>0</v>
      </c>
      <c r="AX164" s="71">
        <f t="shared" si="11"/>
        <v>1440</v>
      </c>
      <c r="AZ164" s="78">
        <f ca="1">SUMIF('Budgeting Worksheet'!H729:H733,$B$4,'Budgeting Worksheet'!BJ734)</f>
        <v>105.02</v>
      </c>
      <c r="BB164" s="86">
        <v>5079.72</v>
      </c>
      <c r="BC164" s="5"/>
    </row>
    <row r="165" spans="1:59" x14ac:dyDescent="0.2">
      <c r="A165" s="2">
        <v>60030</v>
      </c>
      <c r="B165" s="395"/>
      <c r="C165" s="196" t="s">
        <v>367</v>
      </c>
      <c r="D165" s="271">
        <f>SUMIF('Budgeting Worksheet'!H736:H743,$B$4,'Budgeting Worksheet'!J736:J743)</f>
        <v>3630</v>
      </c>
      <c r="H165" s="271">
        <f>SUMIF('Budgeting Worksheet'!L736:L743,$B$4,'Budgeting Worksheet'!N736:N743)</f>
        <v>0</v>
      </c>
      <c r="L165" s="271">
        <f>SUMIF('Budgeting Worksheet'!P736:P743,$B$4,'Budgeting Worksheet'!R736:R743)</f>
        <v>0</v>
      </c>
      <c r="P165" s="271">
        <f>SUMIF('Budgeting Worksheet'!T736:T743,$B$4,'Budgeting Worksheet'!V736:V743)</f>
        <v>0</v>
      </c>
      <c r="T165" s="271">
        <f>SUMIF('Budgeting Worksheet'!X736:X743,$B$4,'Budgeting Worksheet'!Z736:Z743)</f>
        <v>0</v>
      </c>
      <c r="X165" s="271">
        <f>SUMIF('Budgeting Worksheet'!AB736:AB743,$B$4,'Budgeting Worksheet'!AD736:AD743)</f>
        <v>0</v>
      </c>
      <c r="AB165" s="271">
        <f>SUMIF('Budgeting Worksheet'!AF736:AF743,$B$4,'Budgeting Worksheet'!AH736:AH743)</f>
        <v>0</v>
      </c>
      <c r="AF165" s="271">
        <f>SUMIF('Budgeting Worksheet'!AJ736:AJ743,$B$4,'Budgeting Worksheet'!AL736:AL743)</f>
        <v>0</v>
      </c>
      <c r="AJ165" s="271">
        <f>SUMIF('Budgeting Worksheet'!AN736:AN743,$B$4,'Budgeting Worksheet'!AP736:AP743)</f>
        <v>0</v>
      </c>
      <c r="AN165" s="271">
        <f>SUMIF('Budgeting Worksheet'!AR736:AR743,$B$4,'Budgeting Worksheet'!AT736:AT743)</f>
        <v>0</v>
      </c>
      <c r="AR165" s="271">
        <f>SUMIF('Budgeting Worksheet'!AV736:AV743,$B$4,'Budgeting Worksheet'!AX736:AX743)</f>
        <v>0</v>
      </c>
      <c r="AV165" s="271">
        <f>SUMIF('Budgeting Worksheet'!AZ736:AZ743,$B$4,'Budgeting Worksheet'!BB736:BB743)</f>
        <v>0</v>
      </c>
      <c r="AX165" s="71">
        <f t="shared" si="11"/>
        <v>3630</v>
      </c>
      <c r="AZ165" s="78">
        <f ca="1">SUMIF('Budgeting Worksheet'!H736:H744,$B$4,'Budgeting Worksheet'!BJ745)</f>
        <v>21096</v>
      </c>
      <c r="BB165" s="86">
        <v>0</v>
      </c>
      <c r="BC165" s="5"/>
    </row>
    <row r="166" spans="1:59" x14ac:dyDescent="0.2">
      <c r="A166" s="2">
        <v>60040</v>
      </c>
      <c r="C166" s="196" t="s">
        <v>368</v>
      </c>
      <c r="D166" s="271">
        <f>SUMIF('Budgeting Worksheet'!H747:H750,$B$4,'Budgeting Worksheet'!J747:J750)</f>
        <v>3929</v>
      </c>
      <c r="H166" s="271">
        <f>SUMIF('Budgeting Worksheet'!L747:L750,$B$4,'Budgeting Worksheet'!N747:N750)</f>
        <v>629</v>
      </c>
      <c r="L166" s="271">
        <f>SUMIF('Budgeting Worksheet'!P747:P750,$B$4,'Budgeting Worksheet'!R747:R750)</f>
        <v>629</v>
      </c>
      <c r="P166" s="271">
        <f>SUMIF('Budgeting Worksheet'!T747:T750,$B$4,'Budgeting Worksheet'!V747:V750)</f>
        <v>629</v>
      </c>
      <c r="T166" s="271">
        <f>SUMIF('Budgeting Worksheet'!X747:X750,$B$4,'Budgeting Worksheet'!Z747:Z750)</f>
        <v>629</v>
      </c>
      <c r="X166" s="271">
        <f>SUMIF('Budgeting Worksheet'!AB747:AB750,$B$4,'Budgeting Worksheet'!AD747:AD750)</f>
        <v>629</v>
      </c>
      <c r="AB166" s="271">
        <f>SUMIF('Budgeting Worksheet'!AF747:AF750,$B$4,'Budgeting Worksheet'!AH747:AH750)</f>
        <v>629</v>
      </c>
      <c r="AF166" s="271">
        <f>SUMIF('Budgeting Worksheet'!AJ747:AJ750,$B$4,'Budgeting Worksheet'!AL747:AL750)</f>
        <v>629</v>
      </c>
      <c r="AJ166" s="271">
        <f>SUMIF('Budgeting Worksheet'!AN747:AN750,$B$4,'Budgeting Worksheet'!AP747:AP750)</f>
        <v>629</v>
      </c>
      <c r="AN166" s="271">
        <f>SUMIF('Budgeting Worksheet'!AR747:AR750,$B$4,'Budgeting Worksheet'!AT747:AT750)</f>
        <v>629</v>
      </c>
      <c r="AR166" s="271">
        <f>SUMIF('Budgeting Worksheet'!AV747:AV750,$B$4,'Budgeting Worksheet'!AX747:AX750)</f>
        <v>629</v>
      </c>
      <c r="AV166" s="271">
        <f>SUMIF('Budgeting Worksheet'!AZ747:AZ750,$B$4,'Budgeting Worksheet'!BB747:BB750)</f>
        <v>629</v>
      </c>
      <c r="AX166" s="71">
        <f t="shared" si="11"/>
        <v>10848</v>
      </c>
      <c r="AZ166" s="78">
        <f ca="1">SUMIF('Budgeting Worksheet'!H747:H750,$B$4,'Budgeting Worksheet'!BJ751)</f>
        <v>10548</v>
      </c>
      <c r="BB166" s="86">
        <v>10736.13</v>
      </c>
      <c r="BC166" s="5"/>
    </row>
    <row r="167" spans="1:59" x14ac:dyDescent="0.2">
      <c r="A167" s="2">
        <v>60050</v>
      </c>
      <c r="B167" s="395"/>
      <c r="C167" s="196" t="s">
        <v>369</v>
      </c>
      <c r="D167" s="271">
        <f>SUMIF('Budgeting Worksheet'!H753:H756,$B$4,'Budgeting Worksheet'!J753:J756)</f>
        <v>100</v>
      </c>
      <c r="H167" s="271">
        <f>SUMIF('Budgeting Worksheet'!L753:L756,$B$4,'Budgeting Worksheet'!N753:N756)</f>
        <v>0</v>
      </c>
      <c r="L167" s="271">
        <f>SUMIF('Budgeting Worksheet'!P753:P756,$B$4,'Budgeting Worksheet'!R753:R756)</f>
        <v>0</v>
      </c>
      <c r="P167" s="271">
        <f>SUMIF('Budgeting Worksheet'!T753:T756,$B$4,'Budgeting Worksheet'!V753:V756)</f>
        <v>0</v>
      </c>
      <c r="T167" s="271">
        <f>SUMIF('Budgeting Worksheet'!X753:X756,$B$4,'Budgeting Worksheet'!Z753:Z756)</f>
        <v>0</v>
      </c>
      <c r="X167" s="271">
        <f>SUMIF('Budgeting Worksheet'!AB753:AB756,$B$4,'Budgeting Worksheet'!AD753:AD756)</f>
        <v>0</v>
      </c>
      <c r="AB167" s="271">
        <f>SUMIF('Budgeting Worksheet'!AF753:AF756,$B$4,'Budgeting Worksheet'!AH753:AH756)</f>
        <v>0</v>
      </c>
      <c r="AF167" s="271">
        <f>SUMIF('Budgeting Worksheet'!AJ753:AJ756,$B$4,'Budgeting Worksheet'!AL753:AL756)</f>
        <v>0</v>
      </c>
      <c r="AJ167" s="271">
        <f>SUMIF('Budgeting Worksheet'!AN753:AN756,$B$4,'Budgeting Worksheet'!AP753:AP756)</f>
        <v>0</v>
      </c>
      <c r="AN167" s="271">
        <f>SUMIF('Budgeting Worksheet'!AR753:AR756,$B$4,'Budgeting Worksheet'!AT753:AT756)</f>
        <v>0</v>
      </c>
      <c r="AR167" s="271">
        <f>SUMIF('Budgeting Worksheet'!AV753:AV756,$B$4,'Budgeting Worksheet'!AX753:AX756)</f>
        <v>0</v>
      </c>
      <c r="AV167" s="271">
        <f>SUMIF('Budgeting Worksheet'!AZ753:AZ756,$B$4,'Budgeting Worksheet'!BB753:BB756)</f>
        <v>0</v>
      </c>
      <c r="AX167" s="71">
        <f t="shared" si="11"/>
        <v>100</v>
      </c>
      <c r="AZ167" s="78">
        <f ca="1">SUMIF('Budgeting Worksheet'!H753:H756,$B$4,'Budgeting Worksheet'!BJ757)</f>
        <v>0</v>
      </c>
      <c r="BB167" s="86">
        <v>0</v>
      </c>
      <c r="BC167" s="5"/>
    </row>
    <row r="168" spans="1:59" x14ac:dyDescent="0.2">
      <c r="A168" s="2">
        <v>60055</v>
      </c>
      <c r="B168" s="395"/>
      <c r="C168" s="196" t="s">
        <v>370</v>
      </c>
      <c r="D168" s="271">
        <f>SUMIF('Budgeting Worksheet'!H759:H763,$B$4,'Budgeting Worksheet'!J759:J763)</f>
        <v>1340</v>
      </c>
      <c r="H168" s="271">
        <f>SUMIF('Budgeting Worksheet'!L759:L763,$B$4,'Budgeting Worksheet'!N759:N763)</f>
        <v>0</v>
      </c>
      <c r="L168" s="271">
        <f>SUMIF('Budgeting Worksheet'!P759:P763,$B$4,'Budgeting Worksheet'!R759:R763)</f>
        <v>0</v>
      </c>
      <c r="P168" s="271">
        <f>SUMIF('Budgeting Worksheet'!T759:T763,$B$4,'Budgeting Worksheet'!V759:V763)</f>
        <v>0</v>
      </c>
      <c r="T168" s="271">
        <f>SUMIF('Budgeting Worksheet'!X759:X763,$B$4,'Budgeting Worksheet'!Z759:Z763)</f>
        <v>0</v>
      </c>
      <c r="X168" s="271">
        <f>SUMIF('Budgeting Worksheet'!AB759:AB763,$B$4,'Budgeting Worksheet'!AD759:AD763)</f>
        <v>0</v>
      </c>
      <c r="AB168" s="271">
        <f>SUMIF('Budgeting Worksheet'!AF759:AF763,$B$4,'Budgeting Worksheet'!AH759:AH763)</f>
        <v>0</v>
      </c>
      <c r="AF168" s="271">
        <f>SUMIF('Budgeting Worksheet'!AJ759:AJ763,$B$4,'Budgeting Worksheet'!AL759:AL763)</f>
        <v>0</v>
      </c>
      <c r="AJ168" s="271">
        <f>SUMIF('Budgeting Worksheet'!AN759:AN763,$B$4,'Budgeting Worksheet'!AP759:AP763)</f>
        <v>0</v>
      </c>
      <c r="AN168" s="271">
        <f>SUMIF('Budgeting Worksheet'!AR759:AR763,$B$4,'Budgeting Worksheet'!AT759:AT763)</f>
        <v>0</v>
      </c>
      <c r="AR168" s="271">
        <f>SUMIF('Budgeting Worksheet'!AV759:AV763,$B$4,'Budgeting Worksheet'!AX759:AX763)</f>
        <v>0</v>
      </c>
      <c r="AV168" s="271">
        <f>SUMIF('Budgeting Worksheet'!AZ759:AZ763,$B$4,'Budgeting Worksheet'!BB759:BB763)</f>
        <v>0</v>
      </c>
      <c r="AX168" s="71">
        <f t="shared" si="11"/>
        <v>1340</v>
      </c>
      <c r="AZ168" s="78">
        <f ca="1">SUMIF('Budgeting Worksheet'!H759:H763,$B$4,'Budgeting Worksheet'!BJ764)</f>
        <v>3445.84</v>
      </c>
      <c r="BB168" s="86">
        <v>2152.02</v>
      </c>
      <c r="BC168" s="5"/>
    </row>
    <row r="169" spans="1:59" x14ac:dyDescent="0.2">
      <c r="A169" s="2">
        <v>60060</v>
      </c>
      <c r="B169" s="395"/>
      <c r="C169" s="196" t="s">
        <v>371</v>
      </c>
      <c r="D169" s="271">
        <f>SUMIF('Budgeting Worksheet'!H766:H771,$B$4,'Budgeting Worksheet'!J766:J771)</f>
        <v>14740</v>
      </c>
      <c r="H169" s="271">
        <f>SUMIF('Budgeting Worksheet'!L766:L771,$B$4,'Budgeting Worksheet'!N766:N771)</f>
        <v>0</v>
      </c>
      <c r="L169" s="271">
        <f>SUMIF('Budgeting Worksheet'!P766:P771,$B$4,'Budgeting Worksheet'!R766:R771)</f>
        <v>0</v>
      </c>
      <c r="P169" s="271">
        <f>SUMIF('Budgeting Worksheet'!T766:T771,$B$4,'Budgeting Worksheet'!V766:V771)</f>
        <v>0</v>
      </c>
      <c r="T169" s="271">
        <f>SUMIF('Budgeting Worksheet'!X766:X771,$B$4,'Budgeting Worksheet'!Z766:Z771)</f>
        <v>0</v>
      </c>
      <c r="X169" s="271">
        <f>SUMIF('Budgeting Worksheet'!AB766:AB771,$B$4,'Budgeting Worksheet'!AD766:AD771)</f>
        <v>0</v>
      </c>
      <c r="AB169" s="271">
        <f>SUMIF('Budgeting Worksheet'!AF766:AF771,$B$4,'Budgeting Worksheet'!AH766:AH771)</f>
        <v>0</v>
      </c>
      <c r="AF169" s="271">
        <f>SUMIF('Budgeting Worksheet'!AJ766:AJ771,$B$4,'Budgeting Worksheet'!AL766:AL771)</f>
        <v>0</v>
      </c>
      <c r="AJ169" s="271">
        <f>SUMIF('Budgeting Worksheet'!AN766:AN771,$B$4,'Budgeting Worksheet'!AP766:AP771)</f>
        <v>0</v>
      </c>
      <c r="AN169" s="271">
        <f>SUMIF('Budgeting Worksheet'!AR766:AR771,$B$4,'Budgeting Worksheet'!AT766:AT771)</f>
        <v>0</v>
      </c>
      <c r="AR169" s="271">
        <f>SUMIF('Budgeting Worksheet'!AV766:AV771,$B$4,'Budgeting Worksheet'!AX766:AX771)</f>
        <v>0</v>
      </c>
      <c r="AV169" s="271">
        <f>SUMIF('Budgeting Worksheet'!AZ766:AZ771,$B$4,'Budgeting Worksheet'!BB766:BB771)</f>
        <v>0</v>
      </c>
      <c r="AX169" s="71">
        <f t="shared" si="11"/>
        <v>14740</v>
      </c>
      <c r="AZ169" s="78">
        <f ca="1">SUMIF('Budgeting Worksheet'!H766:H771,$B$4,'Budgeting Worksheet'!BJ772)</f>
        <v>3567.84</v>
      </c>
      <c r="BB169" s="86">
        <v>1931.01</v>
      </c>
      <c r="BC169" s="5"/>
    </row>
    <row r="170" spans="1:59" x14ac:dyDescent="0.2">
      <c r="A170" s="2">
        <v>60065</v>
      </c>
      <c r="B170" s="395"/>
      <c r="C170" s="196" t="s">
        <v>372</v>
      </c>
      <c r="D170" s="271">
        <f>SUMIF('Budgeting Worksheet'!H774:H781,$B$4,'Budgeting Worksheet'!J774:J781)</f>
        <v>6804</v>
      </c>
      <c r="H170" s="271">
        <f>SUMIF('Budgeting Worksheet'!L774:L781,$B$4,'Budgeting Worksheet'!N774:N781)</f>
        <v>0</v>
      </c>
      <c r="L170" s="271">
        <f>SUMIF('Budgeting Worksheet'!P774:P781,$B$4,'Budgeting Worksheet'!R774:R781)</f>
        <v>0</v>
      </c>
      <c r="P170" s="271">
        <f>SUMIF('Budgeting Worksheet'!T774:T781,$B$4,'Budgeting Worksheet'!V774:V781)</f>
        <v>0</v>
      </c>
      <c r="T170" s="271">
        <f>SUMIF('Budgeting Worksheet'!X774:X781,$B$4,'Budgeting Worksheet'!Z774:Z781)</f>
        <v>0</v>
      </c>
      <c r="X170" s="271">
        <f>SUMIF('Budgeting Worksheet'!AB774:AB781,$B$4,'Budgeting Worksheet'!AD774:AD781)</f>
        <v>0</v>
      </c>
      <c r="AB170" s="271">
        <f>SUMIF('Budgeting Worksheet'!AF774:AF781,$B$4,'Budgeting Worksheet'!AH774:AH781)</f>
        <v>0</v>
      </c>
      <c r="AF170" s="271">
        <f>SUMIF('Budgeting Worksheet'!AJ774:AJ781,$B$4,'Budgeting Worksheet'!AL774:AL781)</f>
        <v>0</v>
      </c>
      <c r="AJ170" s="271">
        <f>SUMIF('Budgeting Worksheet'!AN774:AN781,$B$4,'Budgeting Worksheet'!AP774:AP781)</f>
        <v>0</v>
      </c>
      <c r="AN170" s="271">
        <f>SUMIF('Budgeting Worksheet'!AR774:AR781,$B$4,'Budgeting Worksheet'!AT774:AT781)</f>
        <v>0</v>
      </c>
      <c r="AR170" s="271">
        <f>SUMIF('Budgeting Worksheet'!AV774:AV781,$B$4,'Budgeting Worksheet'!AX774:AX781)</f>
        <v>0</v>
      </c>
      <c r="AV170" s="271">
        <f>SUMIF('Budgeting Worksheet'!AZ774:AZ781,$B$4,'Budgeting Worksheet'!BB774:BB781)</f>
        <v>0</v>
      </c>
      <c r="AX170" s="71">
        <f t="shared" si="11"/>
        <v>6804</v>
      </c>
      <c r="AZ170" s="78">
        <f ca="1">SUMIF('Budgeting Worksheet'!H774:H781,$B$4,'Budgeting Worksheet'!BJ782)</f>
        <v>3994.76</v>
      </c>
      <c r="BB170" s="86">
        <v>934.48</v>
      </c>
      <c r="BC170" s="5"/>
    </row>
    <row r="171" spans="1:59" x14ac:dyDescent="0.2">
      <c r="A171" s="2">
        <v>60075</v>
      </c>
      <c r="B171" s="395"/>
      <c r="C171" s="196" t="s">
        <v>373</v>
      </c>
      <c r="D171" s="271">
        <f>SUMIF('Budgeting Worksheet'!H784:H788,$B$4,'Budgeting Worksheet'!J784:J788)</f>
        <v>4120</v>
      </c>
      <c r="H171" s="271">
        <f>SUMIF('Budgeting Worksheet'!L784:L788,$B$4,'Budgeting Worksheet'!N784:N788)</f>
        <v>0</v>
      </c>
      <c r="L171" s="271">
        <f>SUMIF('Budgeting Worksheet'!P784:P788,$B$4,'Budgeting Worksheet'!R784:R788)</f>
        <v>0</v>
      </c>
      <c r="P171" s="271">
        <f>SUMIF('Budgeting Worksheet'!T784:T788,$B$4,'Budgeting Worksheet'!V784:V788)</f>
        <v>0</v>
      </c>
      <c r="T171" s="271">
        <f>SUMIF('Budgeting Worksheet'!X784:X788,$B$4,'Budgeting Worksheet'!Z784:Z788)</f>
        <v>0</v>
      </c>
      <c r="X171" s="271">
        <f>SUMIF('Budgeting Worksheet'!AB784:AB788,$B$4,'Budgeting Worksheet'!AD784:AD788)</f>
        <v>0</v>
      </c>
      <c r="AB171" s="271">
        <f>SUMIF('Budgeting Worksheet'!AF784:AF788,$B$4,'Budgeting Worksheet'!AH784:AH788)</f>
        <v>0</v>
      </c>
      <c r="AF171" s="271">
        <f>SUMIF('Budgeting Worksheet'!AJ784:AJ788,$B$4,'Budgeting Worksheet'!AL784:AL788)</f>
        <v>0</v>
      </c>
      <c r="AJ171" s="271">
        <f>SUMIF('Budgeting Worksheet'!AN784:AN788,$B$4,'Budgeting Worksheet'!AP784:AP788)</f>
        <v>0</v>
      </c>
      <c r="AN171" s="271">
        <f>SUMIF('Budgeting Worksheet'!AR784:AR788,$B$4,'Budgeting Worksheet'!AT784:AT788)</f>
        <v>0</v>
      </c>
      <c r="AR171" s="271">
        <f>SUMIF('Budgeting Worksheet'!AV784:AV788,$B$4,'Budgeting Worksheet'!AX784:AX788)</f>
        <v>0</v>
      </c>
      <c r="AV171" s="271">
        <f>SUMIF('Budgeting Worksheet'!AZ784:AZ788,$B$4,'Budgeting Worksheet'!BB784:BB788)</f>
        <v>0</v>
      </c>
      <c r="AX171" s="71">
        <f t="shared" si="11"/>
        <v>4120</v>
      </c>
      <c r="AZ171" s="78">
        <f ca="1">SUMIF('Budgeting Worksheet'!H784:H788,$B$4,'Budgeting Worksheet'!BJ789)</f>
        <v>4674.8600000000006</v>
      </c>
      <c r="BB171" s="86">
        <v>2363.06</v>
      </c>
      <c r="BC171" s="5"/>
    </row>
    <row r="172" spans="1:59" x14ac:dyDescent="0.2">
      <c r="A172" s="2">
        <v>60080</v>
      </c>
      <c r="B172" s="395"/>
      <c r="C172" s="196" t="s">
        <v>374</v>
      </c>
      <c r="D172" s="271">
        <f>SUMIF('Budgeting Worksheet'!H791:H796,$B$4,'Budgeting Worksheet'!J791:J796)</f>
        <v>5300</v>
      </c>
      <c r="H172" s="271">
        <f>SUMIF('Budgeting Worksheet'!L791:L796,$B$4,'Budgeting Worksheet'!N791:N796)</f>
        <v>0</v>
      </c>
      <c r="L172" s="271">
        <f>SUMIF('Budgeting Worksheet'!P791:P796,$B$4,'Budgeting Worksheet'!R791:R796)</f>
        <v>0</v>
      </c>
      <c r="P172" s="271">
        <f>SUMIF('Budgeting Worksheet'!T791:T796,$B$4,'Budgeting Worksheet'!V791:V796)</f>
        <v>0</v>
      </c>
      <c r="T172" s="271">
        <f>SUMIF('Budgeting Worksheet'!X791:X796,$B$4,'Budgeting Worksheet'!Z791:Z796)</f>
        <v>0</v>
      </c>
      <c r="X172" s="271">
        <f>SUMIF('Budgeting Worksheet'!AB791:AB796,$B$4,'Budgeting Worksheet'!AD791:AD796)</f>
        <v>0</v>
      </c>
      <c r="AB172" s="271">
        <f>SUMIF('Budgeting Worksheet'!AF791:AF796,$B$4,'Budgeting Worksheet'!AH791:AH796)</f>
        <v>0</v>
      </c>
      <c r="AF172" s="271">
        <f>SUMIF('Budgeting Worksheet'!AJ791:AJ796,$B$4,'Budgeting Worksheet'!AL791:AL796)</f>
        <v>0</v>
      </c>
      <c r="AJ172" s="271">
        <f>SUMIF('Budgeting Worksheet'!AN791:AN796,$B$4,'Budgeting Worksheet'!AP791:AP796)</f>
        <v>0</v>
      </c>
      <c r="AN172" s="271">
        <f>SUMIF('Budgeting Worksheet'!AR791:AR796,$B$4,'Budgeting Worksheet'!AT791:AT796)</f>
        <v>0</v>
      </c>
      <c r="AR172" s="271">
        <f>SUMIF('Budgeting Worksheet'!AV791:AV796,$B$4,'Budgeting Worksheet'!AX791:AX796)</f>
        <v>0</v>
      </c>
      <c r="AV172" s="271">
        <f>SUMIF('Budgeting Worksheet'!AZ791:AZ796,$B$4,'Budgeting Worksheet'!BB791:BB796)</f>
        <v>0</v>
      </c>
      <c r="AX172" s="71">
        <f t="shared" si="11"/>
        <v>5300</v>
      </c>
      <c r="AZ172" s="78">
        <f ca="1">SUMIF('Budgeting Worksheet'!H791:H796,$B$4,'Budgeting Worksheet'!BJ797)</f>
        <v>2786.43</v>
      </c>
      <c r="BB172" s="86">
        <v>4764.95</v>
      </c>
      <c r="BC172" s="5"/>
    </row>
    <row r="173" spans="1:59" x14ac:dyDescent="0.2">
      <c r="A173" s="2">
        <v>60085</v>
      </c>
      <c r="B173" s="395"/>
      <c r="C173" s="196" t="s">
        <v>375</v>
      </c>
      <c r="D173" s="271">
        <f>SUMIF('Budgeting Worksheet'!H799:H802,$B$4,'Budgeting Worksheet'!J799:J802)</f>
        <v>600</v>
      </c>
      <c r="H173" s="271">
        <f>SUMIF('Budgeting Worksheet'!L799:L802,$B$4,'Budgeting Worksheet'!N799:N802)</f>
        <v>0</v>
      </c>
      <c r="L173" s="271">
        <f>SUMIF('Budgeting Worksheet'!P799:P802,$B$4,'Budgeting Worksheet'!R799:R802)</f>
        <v>0</v>
      </c>
      <c r="P173" s="271">
        <f>SUMIF('Budgeting Worksheet'!T799:T802,$B$4,'Budgeting Worksheet'!V799:V802)</f>
        <v>0</v>
      </c>
      <c r="T173" s="271">
        <f>SUMIF('Budgeting Worksheet'!X799:X802,$B$4,'Budgeting Worksheet'!Z799:Z802)</f>
        <v>0</v>
      </c>
      <c r="X173" s="271">
        <f>SUMIF('Budgeting Worksheet'!AB799:AB802,$B$4,'Budgeting Worksheet'!AD799:AD802)</f>
        <v>0</v>
      </c>
      <c r="AB173" s="271">
        <f>SUMIF('Budgeting Worksheet'!AF799:AF802,$B$4,'Budgeting Worksheet'!AH799:AH802)</f>
        <v>0</v>
      </c>
      <c r="AF173" s="271">
        <f>SUMIF('Budgeting Worksheet'!AJ799:AJ802,$B$4,'Budgeting Worksheet'!AL799:AL802)</f>
        <v>0</v>
      </c>
      <c r="AJ173" s="271">
        <f>SUMIF('Budgeting Worksheet'!AN799:AN802,$B$4,'Budgeting Worksheet'!AP799:AP802)</f>
        <v>0</v>
      </c>
      <c r="AN173" s="271">
        <f>SUMIF('Budgeting Worksheet'!AR799:AR802,$B$4,'Budgeting Worksheet'!AT799:AT802)</f>
        <v>0</v>
      </c>
      <c r="AR173" s="271">
        <f>SUMIF('Budgeting Worksheet'!AV799:AV802,$B$4,'Budgeting Worksheet'!AX799:AX802)</f>
        <v>0</v>
      </c>
      <c r="AV173" s="271">
        <f>SUMIF('Budgeting Worksheet'!AZ799:AZ802,$B$4,'Budgeting Worksheet'!BB799:BB802)</f>
        <v>0</v>
      </c>
      <c r="AX173" s="71">
        <f t="shared" si="11"/>
        <v>600</v>
      </c>
      <c r="AZ173" s="78">
        <f ca="1">SUMIF('Budgeting Worksheet'!H799:H802,$B$4,'Budgeting Worksheet'!BJ803)</f>
        <v>47.95</v>
      </c>
      <c r="BB173" s="86">
        <v>47.95</v>
      </c>
      <c r="BC173" s="5"/>
    </row>
    <row r="174" spans="1:59" x14ac:dyDescent="0.2">
      <c r="A174" s="2">
        <v>60090</v>
      </c>
      <c r="B174" s="395"/>
      <c r="C174" s="196" t="s">
        <v>376</v>
      </c>
      <c r="D174" s="271">
        <f>SUMIF('Budgeting Worksheet'!H805:H808,$B$4,'Budgeting Worksheet'!J805:J808)</f>
        <v>1500</v>
      </c>
      <c r="H174" s="271">
        <f>SUMIF('Budgeting Worksheet'!L805:L808,$B$4,'Budgeting Worksheet'!N805:N808)</f>
        <v>0</v>
      </c>
      <c r="L174" s="271">
        <f>SUMIF('Budgeting Worksheet'!P805:P808,$B$4,'Budgeting Worksheet'!R805:R808)</f>
        <v>0</v>
      </c>
      <c r="P174" s="271">
        <f>SUMIF('Budgeting Worksheet'!T805:T808,$B$4,'Budgeting Worksheet'!V805:V808)</f>
        <v>0</v>
      </c>
      <c r="T174" s="271">
        <f>SUMIF('Budgeting Worksheet'!X805:X808,$B$4,'Budgeting Worksheet'!Z805:Z808)</f>
        <v>0</v>
      </c>
      <c r="X174" s="271">
        <f>SUMIF('Budgeting Worksheet'!AB805:AB808,$B$4,'Budgeting Worksheet'!AD805:AD808)</f>
        <v>0</v>
      </c>
      <c r="AB174" s="271">
        <f>SUMIF('Budgeting Worksheet'!AF805:AF808,$B$4,'Budgeting Worksheet'!AH805:AH808)</f>
        <v>0</v>
      </c>
      <c r="AF174" s="271">
        <f>SUMIF('Budgeting Worksheet'!AJ805:AJ808,$B$4,'Budgeting Worksheet'!AL805:AL808)</f>
        <v>0</v>
      </c>
      <c r="AJ174" s="271">
        <f>SUMIF('Budgeting Worksheet'!AN805:AN808,$B$4,'Budgeting Worksheet'!AP805:AP808)</f>
        <v>0</v>
      </c>
      <c r="AN174" s="271">
        <f>SUMIF('Budgeting Worksheet'!AR805:AR808,$B$4,'Budgeting Worksheet'!AT805:AT808)</f>
        <v>0</v>
      </c>
      <c r="AR174" s="271">
        <f>SUMIF('Budgeting Worksheet'!AV805:AV808,$B$4,'Budgeting Worksheet'!AX805:AX808)</f>
        <v>0</v>
      </c>
      <c r="AV174" s="271">
        <f>SUMIF('Budgeting Worksheet'!AZ805:AZ808,$B$4,'Budgeting Worksheet'!BB805:BB808)</f>
        <v>0</v>
      </c>
      <c r="AX174" s="71">
        <f t="shared" si="11"/>
        <v>1500</v>
      </c>
      <c r="AZ174" s="78">
        <f ca="1">SUMIF('Budgeting Worksheet'!H805:H808,$B$4,'Budgeting Worksheet'!BJ809)</f>
        <v>1849.1</v>
      </c>
      <c r="BB174" s="86">
        <v>2245.5700000000002</v>
      </c>
      <c r="BC174" s="5"/>
    </row>
    <row r="175" spans="1:59" x14ac:dyDescent="0.2">
      <c r="A175" s="2">
        <v>60095</v>
      </c>
      <c r="B175" s="395"/>
      <c r="C175" s="196" t="s">
        <v>377</v>
      </c>
      <c r="D175" s="271">
        <f>SUMIF('Budgeting Worksheet'!H811:H814,$B$4,'Budgeting Worksheet'!J811:J814)</f>
        <v>8200</v>
      </c>
      <c r="H175" s="271">
        <f>SUMIF('Budgeting Worksheet'!L811:L814,$B$4,'Budgeting Worksheet'!N811:N814)</f>
        <v>0</v>
      </c>
      <c r="L175" s="271">
        <f>SUMIF('Budgeting Worksheet'!P811:P814,$B$4,'Budgeting Worksheet'!R811:R814)</f>
        <v>0</v>
      </c>
      <c r="P175" s="271">
        <f>SUMIF('Budgeting Worksheet'!T811:T814,$B$4,'Budgeting Worksheet'!V811:V814)</f>
        <v>0</v>
      </c>
      <c r="T175" s="271">
        <f>SUMIF('Budgeting Worksheet'!X811:X814,$B$4,'Budgeting Worksheet'!Z811:Z814)</f>
        <v>0</v>
      </c>
      <c r="X175" s="271">
        <f>SUMIF('Budgeting Worksheet'!AB811:AB814,$B$4,'Budgeting Worksheet'!AD811:AD814)</f>
        <v>0</v>
      </c>
      <c r="AB175" s="271">
        <f>SUMIF('Budgeting Worksheet'!AF811:AF814,$B$4,'Budgeting Worksheet'!AH811:AH814)</f>
        <v>0</v>
      </c>
      <c r="AF175" s="271">
        <f>SUMIF('Budgeting Worksheet'!AJ811:AJ814,$B$4,'Budgeting Worksheet'!AL811:AL814)</f>
        <v>0</v>
      </c>
      <c r="AJ175" s="271">
        <f>SUMIF('Budgeting Worksheet'!AN811:AN814,$B$4,'Budgeting Worksheet'!AP811:AP814)</f>
        <v>0</v>
      </c>
      <c r="AN175" s="271">
        <f>SUMIF('Budgeting Worksheet'!AR811:AR814,$B$4,'Budgeting Worksheet'!AT811:AT814)</f>
        <v>0</v>
      </c>
      <c r="AR175" s="271">
        <f>SUMIF('Budgeting Worksheet'!AV811:AV814,$B$4,'Budgeting Worksheet'!AX811:AX814)</f>
        <v>0</v>
      </c>
      <c r="AV175" s="271">
        <f>SUMIF('Budgeting Worksheet'!AZ811:AZ814,$B$4,'Budgeting Worksheet'!BB811:BB814)</f>
        <v>0</v>
      </c>
      <c r="AX175" s="71">
        <f t="shared" si="11"/>
        <v>8200</v>
      </c>
      <c r="AZ175" s="78">
        <f ca="1">SUMIF('Budgeting Worksheet'!H811:H814,$B$4,'Budgeting Worksheet'!BJ815)</f>
        <v>960.48</v>
      </c>
      <c r="BB175" s="86">
        <v>1604.34</v>
      </c>
      <c r="BC175" s="6"/>
    </row>
    <row r="176" spans="1:59" x14ac:dyDescent="0.2">
      <c r="A176" s="2">
        <v>60097</v>
      </c>
      <c r="B176" s="395"/>
      <c r="C176" s="196" t="s">
        <v>378</v>
      </c>
      <c r="D176" s="271">
        <f>SUMIF('Budgeting Worksheet'!H817:H820,$B$4,'Budgeting Worksheet'!J817:J820)</f>
        <v>1200</v>
      </c>
      <c r="H176" s="271">
        <f>SUMIF('Budgeting Worksheet'!L817:L820,$B$4,'Budgeting Worksheet'!N817:N820)</f>
        <v>0</v>
      </c>
      <c r="L176" s="271">
        <f>SUMIF('Budgeting Worksheet'!P817:P820,$B$4,'Budgeting Worksheet'!R817:R820)</f>
        <v>0</v>
      </c>
      <c r="P176" s="271">
        <f>SUMIF('Budgeting Worksheet'!T817:T820,$B$4,'Budgeting Worksheet'!V817:V820)</f>
        <v>0</v>
      </c>
      <c r="T176" s="271">
        <f>SUMIF('Budgeting Worksheet'!X817:X820,$B$4,'Budgeting Worksheet'!Z817:Z820)</f>
        <v>0</v>
      </c>
      <c r="X176" s="271">
        <f>SUMIF('Budgeting Worksheet'!AB817:AB820,$B$4,'Budgeting Worksheet'!AD817:AD820)</f>
        <v>0</v>
      </c>
      <c r="AB176" s="271">
        <f>SUMIF('Budgeting Worksheet'!AF817:AF820,$B$4,'Budgeting Worksheet'!AH817:AH820)</f>
        <v>0</v>
      </c>
      <c r="AF176" s="271">
        <f>SUMIF('Budgeting Worksheet'!AJ817:AJ820,$B$4,'Budgeting Worksheet'!AL817:AL820)</f>
        <v>0</v>
      </c>
      <c r="AJ176" s="271">
        <f>SUMIF('Budgeting Worksheet'!AN817:AN820,$B$4,'Budgeting Worksheet'!AP817:AP820)</f>
        <v>0</v>
      </c>
      <c r="AN176" s="271">
        <f>SUMIF('Budgeting Worksheet'!AR817:AR820,$B$4,'Budgeting Worksheet'!AT817:AT820)</f>
        <v>0</v>
      </c>
      <c r="AR176" s="271">
        <f>SUMIF('Budgeting Worksheet'!AV817:AV820,$B$4,'Budgeting Worksheet'!AX817:AX820)</f>
        <v>0</v>
      </c>
      <c r="AV176" s="271">
        <f>SUMIF('Budgeting Worksheet'!AZ817:AZ820,$B$4,'Budgeting Worksheet'!BB817:BB820)</f>
        <v>0</v>
      </c>
      <c r="AX176" s="71">
        <f t="shared" si="11"/>
        <v>1200</v>
      </c>
      <c r="AZ176" s="78">
        <f ca="1">SUMIF('Budgeting Worksheet'!H817:H820,$B$4,'Budgeting Worksheet'!BJ821)</f>
        <v>1200</v>
      </c>
      <c r="BB176" s="780">
        <v>0</v>
      </c>
      <c r="BC176" s="5"/>
    </row>
    <row r="177" spans="1:55" x14ac:dyDescent="0.2">
      <c r="B177" s="395" t="s">
        <v>218</v>
      </c>
      <c r="D177" s="650">
        <f>SUM(D162:D176)</f>
        <v>103828</v>
      </c>
      <c r="H177" s="650">
        <f>SUM(H162:H176)</f>
        <v>629</v>
      </c>
      <c r="L177" s="650">
        <f>SUM(L162:L176)</f>
        <v>629</v>
      </c>
      <c r="P177" s="650">
        <f>SUM(P162:P176)</f>
        <v>629</v>
      </c>
      <c r="T177" s="650">
        <f>SUM(T162:T176)</f>
        <v>629</v>
      </c>
      <c r="X177" s="650">
        <f>SUM(X162:X176)</f>
        <v>629</v>
      </c>
      <c r="AB177" s="650">
        <f>SUM(AB162:AB176)</f>
        <v>629</v>
      </c>
      <c r="AF177" s="650">
        <f>SUM(AF162:AF176)</f>
        <v>629</v>
      </c>
      <c r="AJ177" s="650">
        <f>SUM(AJ162:AJ176)</f>
        <v>629</v>
      </c>
      <c r="AN177" s="650">
        <f>SUM(AN162:AN176)</f>
        <v>629</v>
      </c>
      <c r="AR177" s="650">
        <f>SUM(AR162:AR176)</f>
        <v>629</v>
      </c>
      <c r="AV177" s="650">
        <f>SUM(AV162:AV176)</f>
        <v>629</v>
      </c>
      <c r="AX177" s="673">
        <f>SUM(AX162:AX176)</f>
        <v>110747</v>
      </c>
      <c r="AZ177" s="670">
        <f ca="1">SUM(AZ162:AZ176)</f>
        <v>56406.33</v>
      </c>
      <c r="BB177" s="85">
        <f>SUM(BB162:BB176)</f>
        <v>53750.599999999991</v>
      </c>
      <c r="BC177" s="5"/>
    </row>
    <row r="178" spans="1:55" x14ac:dyDescent="0.2">
      <c r="B178" s="395"/>
      <c r="D178" s="271"/>
      <c r="H178" s="71"/>
      <c r="L178" s="71"/>
      <c r="P178" s="71"/>
      <c r="T178" s="71"/>
      <c r="X178" s="71"/>
      <c r="AB178" s="71"/>
      <c r="AF178" s="71"/>
      <c r="AJ178" s="71"/>
      <c r="AN178" s="71"/>
      <c r="AR178" s="71"/>
      <c r="AV178" s="71"/>
      <c r="AX178" s="71"/>
      <c r="AZ178" s="78"/>
      <c r="BB178" s="86"/>
      <c r="BC178" s="5"/>
    </row>
    <row r="179" spans="1:55" x14ac:dyDescent="0.2">
      <c r="A179" s="4">
        <v>61000</v>
      </c>
      <c r="B179" s="395" t="s">
        <v>551</v>
      </c>
      <c r="D179" s="271"/>
      <c r="H179" s="271"/>
      <c r="L179" s="271"/>
      <c r="P179" s="271"/>
      <c r="T179" s="271"/>
      <c r="X179" s="271"/>
      <c r="AB179" s="271"/>
      <c r="AF179" s="271"/>
      <c r="AJ179" s="271"/>
      <c r="AN179" s="271"/>
      <c r="AR179" s="271"/>
      <c r="AV179" s="271"/>
      <c r="AX179" s="71"/>
      <c r="AZ179" s="78"/>
      <c r="BB179" s="86"/>
      <c r="BC179" s="5"/>
    </row>
    <row r="180" spans="1:55" x14ac:dyDescent="0.2">
      <c r="A180" s="2">
        <v>61000</v>
      </c>
      <c r="B180" s="395"/>
      <c r="C180" s="709" t="s">
        <v>551</v>
      </c>
      <c r="D180" s="271">
        <f>SUMIF('Budgeting Worksheet'!H827:H830,$B$4,'Budgeting Worksheet'!J827:J830)</f>
        <v>0</v>
      </c>
      <c r="H180" s="271">
        <f>SUMIF('Budgeting Worksheet'!L827:L830,$B$4,'Budgeting Worksheet'!N827:N830)</f>
        <v>0</v>
      </c>
      <c r="L180" s="271">
        <f>SUMIF('Budgeting Worksheet'!P827:P830,$B$4,'Budgeting Worksheet'!R827:R830)</f>
        <v>0</v>
      </c>
      <c r="P180" s="271">
        <f>SUMIF('Budgeting Worksheet'!T827:T830,$B$4,'Budgeting Worksheet'!V827:V830)</f>
        <v>0</v>
      </c>
      <c r="T180" s="271">
        <f>SUMIF('Budgeting Worksheet'!X827:X830,$B$4,'Budgeting Worksheet'!Z827:Z830)</f>
        <v>0</v>
      </c>
      <c r="X180" s="271">
        <f>SUMIF('Budgeting Worksheet'!AB827:AB830,$B$4,'Budgeting Worksheet'!AD827:AD830)</f>
        <v>0</v>
      </c>
      <c r="AB180" s="271">
        <f>SUMIF('Budgeting Worksheet'!AF827:AF830,$B$4,'Budgeting Worksheet'!AH827:AH830)</f>
        <v>0</v>
      </c>
      <c r="AF180" s="271">
        <f>SUMIF('Budgeting Worksheet'!AJ827:AJ830,$B$4,'Budgeting Worksheet'!AL827:AL830)</f>
        <v>0</v>
      </c>
      <c r="AJ180" s="271">
        <f>SUMIF('Budgeting Worksheet'!AN827:AN830,$B$4,'Budgeting Worksheet'!AP827:AP830)</f>
        <v>0</v>
      </c>
      <c r="AN180" s="271">
        <f>SUMIF('Budgeting Worksheet'!AR827:AR830,$B$4,'Budgeting Worksheet'!AT827:AT830)</f>
        <v>0</v>
      </c>
      <c r="AR180" s="271">
        <f>SUMIF('Budgeting Worksheet'!AV827:AV830,$B$4,'Budgeting Worksheet'!AX827:AX830)</f>
        <v>0</v>
      </c>
      <c r="AV180" s="271">
        <f>SUMIF('Budgeting Worksheet'!AZ827:AZ830,$B$4,'Budgeting Worksheet'!BB827:BB830)</f>
        <v>0</v>
      </c>
      <c r="AX180" s="71">
        <f t="shared" ref="AX180" si="12">SUM(D180:AV180)</f>
        <v>0</v>
      </c>
      <c r="AZ180" s="78">
        <f ca="1">SUMIF('Budgeting Worksheet'!H827:H830,$B$4,'Budgeting Worksheet'!BJ831)</f>
        <v>4040.88</v>
      </c>
      <c r="BB180" s="86">
        <v>-96.14</v>
      </c>
      <c r="BC180" s="5"/>
    </row>
    <row r="181" spans="1:55" x14ac:dyDescent="0.2">
      <c r="A181" s="4">
        <v>62000</v>
      </c>
      <c r="B181" s="395" t="s">
        <v>379</v>
      </c>
      <c r="D181" s="271"/>
      <c r="H181" s="271"/>
      <c r="L181" s="271"/>
      <c r="P181" s="271"/>
      <c r="T181" s="271"/>
      <c r="X181" s="271"/>
      <c r="AB181" s="271"/>
      <c r="AF181" s="271"/>
      <c r="AJ181" s="271"/>
      <c r="AN181" s="271"/>
      <c r="AR181" s="271"/>
      <c r="AV181" s="271"/>
      <c r="AX181" s="71"/>
      <c r="AZ181" s="78"/>
      <c r="BB181" s="86"/>
      <c r="BC181" s="5"/>
    </row>
    <row r="182" spans="1:55" x14ac:dyDescent="0.2">
      <c r="A182" s="2">
        <v>62010</v>
      </c>
      <c r="B182" s="395"/>
      <c r="C182" s="196" t="s">
        <v>380</v>
      </c>
      <c r="D182" s="271">
        <f>SUMIF('Budgeting Worksheet'!H837:H840,$B$4,'Budgeting Worksheet'!J837:J840)</f>
        <v>6000</v>
      </c>
      <c r="H182" s="271">
        <f>SUMIF('Budgeting Worksheet'!L837:L840,$B$4,'Budgeting Worksheet'!N837:N840)</f>
        <v>0</v>
      </c>
      <c r="L182" s="271">
        <f>SUMIF('Budgeting Worksheet'!P837:P840,$B$4,'Budgeting Worksheet'!R837:R840)</f>
        <v>0</v>
      </c>
      <c r="P182" s="271">
        <f>SUMIF('Budgeting Worksheet'!T837:T840,$B$4,'Budgeting Worksheet'!V837:V840)</f>
        <v>0</v>
      </c>
      <c r="T182" s="271">
        <f>SUMIF('Budgeting Worksheet'!X837:X840,$B$4,'Budgeting Worksheet'!Z837:Z840)</f>
        <v>0</v>
      </c>
      <c r="X182" s="271">
        <f>SUMIF('Budgeting Worksheet'!AB837:AB840,$B$4,'Budgeting Worksheet'!AD837:AD840)</f>
        <v>0</v>
      </c>
      <c r="AB182" s="271">
        <f>SUMIF('Budgeting Worksheet'!AF837:AF840,$B$4,'Budgeting Worksheet'!AH837:AH840)</f>
        <v>0</v>
      </c>
      <c r="AF182" s="271">
        <f>SUMIF('Budgeting Worksheet'!AJ837:AJ840,$B$4,'Budgeting Worksheet'!AL837:AL840)</f>
        <v>0</v>
      </c>
      <c r="AJ182" s="271">
        <f>SUMIF('Budgeting Worksheet'!AN837:AN840,$B$4,'Budgeting Worksheet'!AP837:AP840)</f>
        <v>0</v>
      </c>
      <c r="AN182" s="271">
        <f>SUMIF('Budgeting Worksheet'!AR837:AR840,$B$4,'Budgeting Worksheet'!AT837:AT840)</f>
        <v>0</v>
      </c>
      <c r="AR182" s="271">
        <f>SUMIF('Budgeting Worksheet'!AV837:AV840,$B$4,'Budgeting Worksheet'!AX837:AX840)</f>
        <v>0</v>
      </c>
      <c r="AV182" s="271">
        <f>SUMIF('Budgeting Worksheet'!AZ837:AZ840,$B$4,'Budgeting Worksheet'!BB837:BB840)</f>
        <v>0</v>
      </c>
      <c r="AX182" s="71">
        <f t="shared" ref="AX182:AX183" si="13">SUM(D182:AV182)</f>
        <v>6000</v>
      </c>
      <c r="AZ182" s="78">
        <f ca="1">SUMIF('Budgeting Worksheet'!H837:H840,$B$4,'Budgeting Worksheet'!BJ841)</f>
        <v>6018.65</v>
      </c>
      <c r="BB182" s="86">
        <v>5600.65</v>
      </c>
      <c r="BC182" s="5"/>
    </row>
    <row r="183" spans="1:55" x14ac:dyDescent="0.2">
      <c r="A183" s="2">
        <v>62020</v>
      </c>
      <c r="B183" s="395"/>
      <c r="C183" s="196" t="s">
        <v>381</v>
      </c>
      <c r="D183" s="271">
        <f>SUMIF('Budgeting Worksheet'!H843:H846,$B$4,'Budgeting Worksheet'!J843:J846)</f>
        <v>600</v>
      </c>
      <c r="H183" s="271">
        <f>SUMIF('Budgeting Worksheet'!L843:L846,$B$4,'Budgeting Worksheet'!N843:N846)</f>
        <v>0</v>
      </c>
      <c r="L183" s="271">
        <f>SUMIF('Budgeting Worksheet'!P843:P846,$B$4,'Budgeting Worksheet'!R843:R846)</f>
        <v>0</v>
      </c>
      <c r="P183" s="271">
        <f>SUMIF('Budgeting Worksheet'!T843:T846,$B$4,'Budgeting Worksheet'!V843:V846)</f>
        <v>0</v>
      </c>
      <c r="T183" s="271">
        <f>SUMIF('Budgeting Worksheet'!X843:X846,$B$4,'Budgeting Worksheet'!Z843:Z846)</f>
        <v>0</v>
      </c>
      <c r="X183" s="271">
        <f>SUMIF('Budgeting Worksheet'!AB843:AB846,$B$4,'Budgeting Worksheet'!AD843:AD846)</f>
        <v>0</v>
      </c>
      <c r="AB183" s="271">
        <f>SUMIF('Budgeting Worksheet'!AF843:AF846,$B$4,'Budgeting Worksheet'!AH843:AH846)</f>
        <v>0</v>
      </c>
      <c r="AF183" s="271">
        <f>SUMIF('Budgeting Worksheet'!AJ843:AJ846,$B$4,'Budgeting Worksheet'!AL843:AL846)</f>
        <v>0</v>
      </c>
      <c r="AJ183" s="271">
        <f>SUMIF('Budgeting Worksheet'!AN843:AN846,$B$4,'Budgeting Worksheet'!AP843:AP846)</f>
        <v>0</v>
      </c>
      <c r="AN183" s="271">
        <f>SUMIF('Budgeting Worksheet'!AR843:AR846,$B$4,'Budgeting Worksheet'!AT843:AT846)</f>
        <v>0</v>
      </c>
      <c r="AR183" s="271">
        <f>SUMIF('Budgeting Worksheet'!AV843:AV846,$B$4,'Budgeting Worksheet'!AX843:AX846)</f>
        <v>0</v>
      </c>
      <c r="AV183" s="271">
        <f>SUMIF('Budgeting Worksheet'!AZ843:AZ846,$B$4,'Budgeting Worksheet'!BB843:BB846)</f>
        <v>0</v>
      </c>
      <c r="AX183" s="71">
        <f t="shared" si="13"/>
        <v>600</v>
      </c>
      <c r="AZ183" s="78">
        <f ca="1">SUMIF('Budgeting Worksheet'!H843:H846,$B$4,'Budgeting Worksheet'!BJ847)</f>
        <v>418</v>
      </c>
      <c r="BB183" s="780">
        <v>518.26</v>
      </c>
      <c r="BC183" s="5"/>
    </row>
    <row r="184" spans="1:55" x14ac:dyDescent="0.2">
      <c r="B184" s="395" t="s">
        <v>382</v>
      </c>
      <c r="C184" s="196"/>
      <c r="D184" s="650">
        <f>SUM(D182:D183)</f>
        <v>6600</v>
      </c>
      <c r="H184" s="650">
        <f>SUM(H182:H183)</f>
        <v>0</v>
      </c>
      <c r="L184" s="650">
        <f>SUM(L182:L183)</f>
        <v>0</v>
      </c>
      <c r="P184" s="650">
        <f>SUM(P182:P183)</f>
        <v>0</v>
      </c>
      <c r="T184" s="650">
        <f>SUM(T182:T183)</f>
        <v>0</v>
      </c>
      <c r="X184" s="650">
        <f>SUM(X182:X183)</f>
        <v>0</v>
      </c>
      <c r="AB184" s="650">
        <f>SUM(AB182:AB183)</f>
        <v>0</v>
      </c>
      <c r="AF184" s="650">
        <f>SUM(AF182:AF183)</f>
        <v>0</v>
      </c>
      <c r="AJ184" s="650">
        <f>SUM(AJ182:AJ183)</f>
        <v>0</v>
      </c>
      <c r="AN184" s="650">
        <f>SUM(AN182:AN183)</f>
        <v>0</v>
      </c>
      <c r="AR184" s="650">
        <f>SUM(AR182:AR183)</f>
        <v>0</v>
      </c>
      <c r="AV184" s="650">
        <f>SUM(AV182:AV183)</f>
        <v>0</v>
      </c>
      <c r="AX184" s="650">
        <f>SUM(AX182:AX183)</f>
        <v>6600</v>
      </c>
      <c r="AZ184" s="670">
        <f ca="1">SUM(AZ182:AZ183)</f>
        <v>6436.65</v>
      </c>
      <c r="BB184" s="85">
        <f>SUM(BB182:BB183)</f>
        <v>6118.91</v>
      </c>
      <c r="BC184" s="5"/>
    </row>
    <row r="185" spans="1:55" x14ac:dyDescent="0.2">
      <c r="B185" s="395"/>
      <c r="D185" s="271"/>
      <c r="H185" s="271"/>
      <c r="L185" s="271"/>
      <c r="P185" s="271"/>
      <c r="T185" s="271"/>
      <c r="X185" s="271"/>
      <c r="AB185" s="271"/>
      <c r="AF185" s="271"/>
      <c r="AJ185" s="271"/>
      <c r="AN185" s="271"/>
      <c r="AR185" s="271"/>
      <c r="AV185" s="271"/>
      <c r="AX185" s="71"/>
      <c r="AZ185" s="78"/>
      <c r="BB185" s="86"/>
      <c r="BC185" s="5"/>
    </row>
    <row r="186" spans="1:55" x14ac:dyDescent="0.2">
      <c r="A186" s="4">
        <v>63000</v>
      </c>
      <c r="B186" s="395" t="s">
        <v>383</v>
      </c>
      <c r="D186" s="271"/>
      <c r="H186" s="71"/>
      <c r="L186" s="71"/>
      <c r="P186" s="71"/>
      <c r="T186" s="71"/>
      <c r="X186" s="71"/>
      <c r="AB186" s="71"/>
      <c r="AF186" s="71"/>
      <c r="AJ186" s="71"/>
      <c r="AN186" s="71"/>
      <c r="AR186" s="71"/>
      <c r="AV186" s="71"/>
      <c r="AX186" s="71"/>
      <c r="AZ186" s="78"/>
      <c r="BB186" s="86"/>
      <c r="BC186" s="5"/>
    </row>
    <row r="187" spans="1:55" x14ac:dyDescent="0.2">
      <c r="A187" s="2">
        <v>63010</v>
      </c>
      <c r="B187" s="395"/>
      <c r="C187" s="196" t="s">
        <v>384</v>
      </c>
      <c r="D187" s="271">
        <f>SUMIF('Budgeting Worksheet'!H853:H856,$B$4,'Budgeting Worksheet'!J853:J856)</f>
        <v>760</v>
      </c>
      <c r="H187" s="271">
        <f>SUMIF('Budgeting Worksheet'!L853:L856,$B$4,'Budgeting Worksheet'!N853:N856)</f>
        <v>760</v>
      </c>
      <c r="L187" s="271">
        <f>SUMIF('Budgeting Worksheet'!P853:P856,$B$4,'Budgeting Worksheet'!R853:R856)</f>
        <v>760</v>
      </c>
      <c r="P187" s="271">
        <f>SUMIF('Budgeting Worksheet'!T853:T856,$B$4,'Budgeting Worksheet'!V853:V856)</f>
        <v>760</v>
      </c>
      <c r="T187" s="271">
        <f>SUMIF('Budgeting Worksheet'!X853:X856,$B$4,'Budgeting Worksheet'!Z853:Z856)</f>
        <v>760</v>
      </c>
      <c r="X187" s="271">
        <f>SUMIF('Budgeting Worksheet'!AB853:AB856,$B$4,'Budgeting Worksheet'!AD853:AD856)</f>
        <v>760</v>
      </c>
      <c r="AB187" s="271">
        <f>SUMIF('Budgeting Worksheet'!AF853:AF856,$B$4,'Budgeting Worksheet'!AH853:AH856)</f>
        <v>760</v>
      </c>
      <c r="AF187" s="271">
        <f>SUMIF('Budgeting Worksheet'!AJ853:AJ856,$B$4,'Budgeting Worksheet'!AL853:AL856)</f>
        <v>760</v>
      </c>
      <c r="AJ187" s="271">
        <f>SUMIF('Budgeting Worksheet'!AN853:AN856,$B$4,'Budgeting Worksheet'!AP853:AP856)</f>
        <v>760</v>
      </c>
      <c r="AN187" s="271">
        <f>SUMIF('Budgeting Worksheet'!AR853:AR856,$B$4,'Budgeting Worksheet'!AT853:AT856)</f>
        <v>760</v>
      </c>
      <c r="AR187" s="271">
        <f>SUMIF('Budgeting Worksheet'!AV853:AV856,$B$4,'Budgeting Worksheet'!AX853:AX856)</f>
        <v>760</v>
      </c>
      <c r="AV187" s="271">
        <f>SUMIF('Budgeting Worksheet'!AZ853:AZ856,$B$4,'Budgeting Worksheet'!BB853:BB856)</f>
        <v>760</v>
      </c>
      <c r="AX187" s="271">
        <f>SUMIF('Budgeting Worksheet'!BB853:BB856,$B$4,'Budgeting Worksheet'!BD853:BD856)</f>
        <v>0</v>
      </c>
      <c r="AZ187" s="78">
        <f ca="1">SUMIF('Budgeting Worksheet'!H853:H856,$B$4,'Budgeting Worksheet'!BJ857)</f>
        <v>9391.2461538461539</v>
      </c>
      <c r="BB187" s="86">
        <v>9123.42</v>
      </c>
      <c r="BC187" s="5"/>
    </row>
    <row r="188" spans="1:55" x14ac:dyDescent="0.2">
      <c r="A188" s="2">
        <v>63020</v>
      </c>
      <c r="B188" s="395"/>
      <c r="C188" s="196" t="s">
        <v>385</v>
      </c>
      <c r="D188" s="271">
        <f>SUMIF('Budgeting Worksheet'!H859:H862,$B$4,'Budgeting Worksheet'!J859:J862)</f>
        <v>600</v>
      </c>
      <c r="H188" s="271">
        <f>SUMIF('Budgeting Worksheet'!L859:L862,$B$4,'Budgeting Worksheet'!N859:N862)</f>
        <v>0</v>
      </c>
      <c r="L188" s="271">
        <f>SUMIF('Budgeting Worksheet'!P859:P862,$B$4,'Budgeting Worksheet'!R859:R862)</f>
        <v>0</v>
      </c>
      <c r="P188" s="271">
        <f>SUMIF('Budgeting Worksheet'!T859:T862,$B$4,'Budgeting Worksheet'!V859:V862)</f>
        <v>0</v>
      </c>
      <c r="T188" s="271">
        <f>SUMIF('Budgeting Worksheet'!X859:X862,$B$4,'Budgeting Worksheet'!Z859:Z862)</f>
        <v>0</v>
      </c>
      <c r="X188" s="271">
        <f>SUMIF('Budgeting Worksheet'!AB859:AB862,$B$4,'Budgeting Worksheet'!AD859:AD862)</f>
        <v>0</v>
      </c>
      <c r="AB188" s="271">
        <f>SUMIF('Budgeting Worksheet'!AF859:AF862,$B$4,'Budgeting Worksheet'!AH859:AH862)</f>
        <v>0</v>
      </c>
      <c r="AF188" s="271">
        <f>SUMIF('Budgeting Worksheet'!AJ859:AJ862,$B$4,'Budgeting Worksheet'!AL859:AL862)</f>
        <v>0</v>
      </c>
      <c r="AJ188" s="271">
        <f>SUMIF('Budgeting Worksheet'!AN859:AN862,$B$4,'Budgeting Worksheet'!AP859:AP862)</f>
        <v>0</v>
      </c>
      <c r="AN188" s="271">
        <f>SUMIF('Budgeting Worksheet'!AR859:AR862,$B$4,'Budgeting Worksheet'!AT859:AT862)</f>
        <v>0</v>
      </c>
      <c r="AR188" s="271">
        <f>SUMIF('Budgeting Worksheet'!AV859:AV862,$B$4,'Budgeting Worksheet'!AX859:AX862)</f>
        <v>0</v>
      </c>
      <c r="AV188" s="271">
        <f>SUMIF('Budgeting Worksheet'!AZ859:AZ862,$B$4,'Budgeting Worksheet'!BB859:BB862)</f>
        <v>0</v>
      </c>
      <c r="AX188" s="271">
        <f>SUMIF('Budgeting Worksheet'!BB859:BB862,$B$4,'Budgeting Worksheet'!BD859:BD862)</f>
        <v>0</v>
      </c>
      <c r="AZ188" s="78">
        <f ca="1">SUMIF('Budgeting Worksheet'!H859:H862,$B$4,'Budgeting Worksheet'!BJ863)</f>
        <v>70.8</v>
      </c>
      <c r="BB188" s="86">
        <v>172.62</v>
      </c>
      <c r="BC188" s="5"/>
    </row>
    <row r="189" spans="1:55" x14ac:dyDescent="0.2">
      <c r="A189" s="2">
        <v>63030</v>
      </c>
      <c r="B189" s="395"/>
      <c r="C189" s="196" t="s">
        <v>386</v>
      </c>
      <c r="D189" s="271">
        <f>SUMIF('Budgeting Worksheet'!H865:H868,$B$4,'Budgeting Worksheet'!J865:J868)</f>
        <v>38515</v>
      </c>
      <c r="H189" s="271">
        <f>SUMIF('Budgeting Worksheet'!L865:L868,$B$4,'Budgeting Worksheet'!N865:N868)</f>
        <v>0</v>
      </c>
      <c r="L189" s="271">
        <f>SUMIF('Budgeting Worksheet'!P865:P868,$B$4,'Budgeting Worksheet'!R865:R868)</f>
        <v>0</v>
      </c>
      <c r="P189" s="271">
        <f>SUMIF('Budgeting Worksheet'!T865:T868,$B$4,'Budgeting Worksheet'!V865:V868)</f>
        <v>0</v>
      </c>
      <c r="T189" s="271">
        <f>SUMIF('Budgeting Worksheet'!X865:X868,$B$4,'Budgeting Worksheet'!Z865:Z868)</f>
        <v>0</v>
      </c>
      <c r="X189" s="271">
        <f>SUMIF('Budgeting Worksheet'!AB865:AB868,$B$4,'Budgeting Worksheet'!AD865:AD868)</f>
        <v>0</v>
      </c>
      <c r="AB189" s="271">
        <f>SUMIF('Budgeting Worksheet'!AF865:AF868,$B$4,'Budgeting Worksheet'!AH865:AH868)</f>
        <v>0</v>
      </c>
      <c r="AF189" s="271">
        <f>SUMIF('Budgeting Worksheet'!AJ865:AJ868,$B$4,'Budgeting Worksheet'!AL865:AL868)</f>
        <v>0</v>
      </c>
      <c r="AJ189" s="271">
        <f>SUMIF('Budgeting Worksheet'!AN865:AN868,$B$4,'Budgeting Worksheet'!AP865:AP868)</f>
        <v>0</v>
      </c>
      <c r="AN189" s="271">
        <f>SUMIF('Budgeting Worksheet'!AR865:AR868,$B$4,'Budgeting Worksheet'!AT865:AT868)</f>
        <v>0</v>
      </c>
      <c r="AR189" s="271">
        <f>SUMIF('Budgeting Worksheet'!AV865:AV868,$B$4,'Budgeting Worksheet'!AX865:AX868)</f>
        <v>0</v>
      </c>
      <c r="AV189" s="271">
        <f>SUMIF('Budgeting Worksheet'!AZ865:AZ868,$B$4,'Budgeting Worksheet'!BB865:BB868)</f>
        <v>0</v>
      </c>
      <c r="AX189" s="271">
        <f>SUMIF('Budgeting Worksheet'!BB865:BB868,$B$4,'Budgeting Worksheet'!BD865:BD868)</f>
        <v>0</v>
      </c>
      <c r="AZ189" s="78">
        <f ca="1">SUMIF('Budgeting Worksheet'!H865:H868,$B$4,'Budgeting Worksheet'!BJ869)</f>
        <v>26818.095384615386</v>
      </c>
      <c r="BB189" s="86">
        <v>72950.52</v>
      </c>
      <c r="BC189" s="5"/>
    </row>
    <row r="190" spans="1:55" x14ac:dyDescent="0.2">
      <c r="A190" s="2">
        <v>63040</v>
      </c>
      <c r="B190" s="395"/>
      <c r="C190" s="196" t="s">
        <v>387</v>
      </c>
      <c r="D190" s="271">
        <f>SUMIF('Budgeting Worksheet'!H871:H874,$B$4,'Budgeting Worksheet'!J871:J874)</f>
        <v>300</v>
      </c>
      <c r="H190" s="271">
        <f>SUMIF('Budgeting Worksheet'!L871:L874,$B$4,'Budgeting Worksheet'!N871:N874)</f>
        <v>0</v>
      </c>
      <c r="L190" s="271">
        <f>SUMIF('Budgeting Worksheet'!P871:P874,$B$4,'Budgeting Worksheet'!R871:R874)</f>
        <v>0</v>
      </c>
      <c r="P190" s="271">
        <f>SUMIF('Budgeting Worksheet'!T871:T874,$B$4,'Budgeting Worksheet'!V871:V874)</f>
        <v>0</v>
      </c>
      <c r="T190" s="271">
        <f>SUMIF('Budgeting Worksheet'!X871:X874,$B$4,'Budgeting Worksheet'!Z871:Z874)</f>
        <v>0</v>
      </c>
      <c r="X190" s="271">
        <f>SUMIF('Budgeting Worksheet'!AB871:AB874,$B$4,'Budgeting Worksheet'!AD871:AD874)</f>
        <v>0</v>
      </c>
      <c r="AB190" s="271">
        <f>SUMIF('Budgeting Worksheet'!AF871:AF874,$B$4,'Budgeting Worksheet'!AH871:AH874)</f>
        <v>0</v>
      </c>
      <c r="AF190" s="271">
        <f>SUMIF('Budgeting Worksheet'!AJ871:AJ874,$B$4,'Budgeting Worksheet'!AL871:AL874)</f>
        <v>0</v>
      </c>
      <c r="AJ190" s="271">
        <f>SUMIF('Budgeting Worksheet'!AN871:AN874,$B$4,'Budgeting Worksheet'!AP871:AP874)</f>
        <v>0</v>
      </c>
      <c r="AN190" s="271">
        <f>SUMIF('Budgeting Worksheet'!AR871:AR874,$B$4,'Budgeting Worksheet'!AT871:AT874)</f>
        <v>0</v>
      </c>
      <c r="AR190" s="271">
        <f>SUMIF('Budgeting Worksheet'!AV871:AV874,$B$4,'Budgeting Worksheet'!AX871:AX874)</f>
        <v>0</v>
      </c>
      <c r="AV190" s="271">
        <f>SUMIF('Budgeting Worksheet'!AZ871:AZ874,$B$4,'Budgeting Worksheet'!BB871:BB874)</f>
        <v>0</v>
      </c>
      <c r="AX190" s="271">
        <f>SUMIF('Budgeting Worksheet'!BB871:BB874,$B$4,'Budgeting Worksheet'!BD871:BD874)</f>
        <v>0</v>
      </c>
      <c r="AZ190" s="78">
        <f ca="1">SUMIF('Budgeting Worksheet'!H871:H874,$B$4,'Budgeting Worksheet'!BJ875)</f>
        <v>146.08000000000001</v>
      </c>
      <c r="BB190" s="780">
        <v>276.66000000000003</v>
      </c>
      <c r="BC190" s="5"/>
    </row>
    <row r="191" spans="1:55" x14ac:dyDescent="0.2">
      <c r="B191" s="395" t="s">
        <v>229</v>
      </c>
      <c r="D191" s="650">
        <f>SUM(D187:D190)</f>
        <v>40175</v>
      </c>
      <c r="H191" s="650">
        <f>SUM(H187:H190)</f>
        <v>760</v>
      </c>
      <c r="L191" s="650">
        <f>SUM(L187:L190)</f>
        <v>760</v>
      </c>
      <c r="P191" s="650">
        <f>SUM(P187:P190)</f>
        <v>760</v>
      </c>
      <c r="T191" s="650">
        <f>SUM(T187:T190)</f>
        <v>760</v>
      </c>
      <c r="X191" s="650">
        <f>SUM(X187:X190)</f>
        <v>760</v>
      </c>
      <c r="AB191" s="650">
        <f>SUM(AB187:AB190)</f>
        <v>760</v>
      </c>
      <c r="AF191" s="650">
        <f>SUM(AF187:AF190)</f>
        <v>760</v>
      </c>
      <c r="AJ191" s="650">
        <f>SUM(AJ187:AJ190)</f>
        <v>760</v>
      </c>
      <c r="AN191" s="650">
        <f>SUM(AN187:AN190)</f>
        <v>760</v>
      </c>
      <c r="AR191" s="650">
        <f>SUM(AR187:AR190)</f>
        <v>760</v>
      </c>
      <c r="AV191" s="650">
        <f>SUM(AV187:AV190)</f>
        <v>760</v>
      </c>
      <c r="AX191" s="650">
        <f>SUM(AX187:AX190)</f>
        <v>0</v>
      </c>
      <c r="AZ191" s="669">
        <f ca="1">SUM(AZ187:AZ190)</f>
        <v>36426.221538461541</v>
      </c>
      <c r="BB191" s="85">
        <f>SUM(BB187:BB190)</f>
        <v>82523.22</v>
      </c>
      <c r="BC191" s="5"/>
    </row>
    <row r="192" spans="1:55" x14ac:dyDescent="0.2">
      <c r="B192" s="395"/>
      <c r="D192" s="271"/>
      <c r="H192" s="71"/>
      <c r="L192" s="71"/>
      <c r="P192" s="71"/>
      <c r="T192" s="71"/>
      <c r="X192" s="71"/>
      <c r="AB192" s="71"/>
      <c r="AF192" s="71"/>
      <c r="AJ192" s="71"/>
      <c r="AN192" s="71"/>
      <c r="AR192" s="71"/>
      <c r="AV192" s="71"/>
      <c r="AX192" s="71"/>
      <c r="AZ192" s="78"/>
      <c r="BB192" s="86"/>
      <c r="BC192" s="5"/>
    </row>
    <row r="193" spans="1:55" x14ac:dyDescent="0.2">
      <c r="A193" s="4">
        <v>64000</v>
      </c>
      <c r="B193" s="395" t="s">
        <v>388</v>
      </c>
      <c r="D193" s="271"/>
      <c r="H193" s="71"/>
      <c r="L193" s="71"/>
      <c r="P193" s="71"/>
      <c r="T193" s="71"/>
      <c r="X193" s="71"/>
      <c r="AB193" s="71"/>
      <c r="AF193" s="71"/>
      <c r="AJ193" s="71"/>
      <c r="AN193" s="71"/>
      <c r="AR193" s="71"/>
      <c r="AV193" s="71"/>
      <c r="AX193" s="71"/>
      <c r="AZ193" s="78"/>
      <c r="BB193" s="86"/>
      <c r="BC193" s="5"/>
    </row>
    <row r="194" spans="1:55" x14ac:dyDescent="0.2">
      <c r="A194" s="2">
        <v>64010</v>
      </c>
      <c r="B194" s="395"/>
      <c r="C194" s="196" t="s">
        <v>389</v>
      </c>
      <c r="D194" s="271">
        <f>SUMIF('Budgeting Worksheet'!H881:H886,$B$4,'Budgeting Worksheet'!J881:J886)</f>
        <v>150</v>
      </c>
      <c r="H194" s="271">
        <f>SUMIF('Budgeting Worksheet'!L881:L886,$B$4,'Budgeting Worksheet'!N881:N886)</f>
        <v>75</v>
      </c>
      <c r="L194" s="271">
        <f>SUMIF('Budgeting Worksheet'!P881:P886,$B$4,'Budgeting Worksheet'!R881:R886)</f>
        <v>0</v>
      </c>
      <c r="P194" s="271">
        <f>SUMIF('Budgeting Worksheet'!T881:T886,$B$4,'Budgeting Worksheet'!V881:V886)</f>
        <v>0</v>
      </c>
      <c r="T194" s="271">
        <f>SUMIF('Budgeting Worksheet'!X881:X886,$B$4,'Budgeting Worksheet'!Z881:Z886)</f>
        <v>0</v>
      </c>
      <c r="X194" s="271">
        <f>SUMIF('Budgeting Worksheet'!AB881:AB886,$B$4,'Budgeting Worksheet'!AD881:AD886)</f>
        <v>0</v>
      </c>
      <c r="AB194" s="271">
        <f>SUMIF('Budgeting Worksheet'!AF881:AF886,$B$4,'Budgeting Worksheet'!AH881:AH886)</f>
        <v>0</v>
      </c>
      <c r="AF194" s="271">
        <f>SUMIF('Budgeting Worksheet'!AJ881:AJ886,$B$4,'Budgeting Worksheet'!AL881:AL886)</f>
        <v>0</v>
      </c>
      <c r="AJ194" s="271">
        <f>SUMIF('Budgeting Worksheet'!AN881:AN886,$B$4,'Budgeting Worksheet'!AP881:AP886)</f>
        <v>0</v>
      </c>
      <c r="AN194" s="271">
        <f>SUMIF('Budgeting Worksheet'!AR881:AR886,$B$4,'Budgeting Worksheet'!AT881:AT886)</f>
        <v>0</v>
      </c>
      <c r="AR194" s="271">
        <f>SUMIF('Budgeting Worksheet'!AV881:AV886,$B$4,'Budgeting Worksheet'!AX881:AX886)</f>
        <v>0</v>
      </c>
      <c r="AV194" s="271">
        <f>SUMIF('Budgeting Worksheet'!AZ881:AZ886,$B$4,'Budgeting Worksheet'!BB881:BB886)</f>
        <v>0</v>
      </c>
      <c r="AX194" s="271">
        <f>SUMIF('Budgeting Worksheet'!BB881:BB886,$B$4,'Budgeting Worksheet'!BD881:BD886)</f>
        <v>0</v>
      </c>
      <c r="AZ194" s="78">
        <f ca="1">SUMIF('Budgeting Worksheet'!H881:H886,$B$4,'Budgeting Worksheet'!BJ887)</f>
        <v>801.37</v>
      </c>
      <c r="BB194" s="86">
        <v>674.85</v>
      </c>
      <c r="BC194" s="5"/>
    </row>
    <row r="195" spans="1:55" x14ac:dyDescent="0.2">
      <c r="A195" s="2">
        <v>64020</v>
      </c>
      <c r="B195" s="395"/>
      <c r="C195" s="196" t="s">
        <v>390</v>
      </c>
      <c r="D195" s="271">
        <f>SUMIF('Budgeting Worksheet'!H889:H894,$B$4,'Budgeting Worksheet'!J889:J894)</f>
        <v>2500</v>
      </c>
      <c r="H195" s="271">
        <f>SUMIF('Budgeting Worksheet'!L889:L894,$B$4,'Budgeting Worksheet'!N889:N894)</f>
        <v>0</v>
      </c>
      <c r="L195" s="271">
        <f>SUMIF('Budgeting Worksheet'!P889:P894,$B$4,'Budgeting Worksheet'!R889:R894)</f>
        <v>0</v>
      </c>
      <c r="P195" s="271">
        <f>SUMIF('Budgeting Worksheet'!T889:T894,$B$4,'Budgeting Worksheet'!V889:V894)</f>
        <v>0</v>
      </c>
      <c r="T195" s="271">
        <f>SUMIF('Budgeting Worksheet'!X889:X894,$B$4,'Budgeting Worksheet'!Z889:Z894)</f>
        <v>0</v>
      </c>
      <c r="X195" s="271">
        <f>SUMIF('Budgeting Worksheet'!AB889:AB894,$B$4,'Budgeting Worksheet'!AD889:AD894)</f>
        <v>0</v>
      </c>
      <c r="AB195" s="271">
        <f>SUMIF('Budgeting Worksheet'!AF889:AF894,$B$4,'Budgeting Worksheet'!AH889:AH894)</f>
        <v>0</v>
      </c>
      <c r="AF195" s="271">
        <f>SUMIF('Budgeting Worksheet'!AJ889:AJ894,$B$4,'Budgeting Worksheet'!AL889:AL894)</f>
        <v>0</v>
      </c>
      <c r="AJ195" s="271">
        <f>SUMIF('Budgeting Worksheet'!AN889:AN894,$B$4,'Budgeting Worksheet'!AP889:AP894)</f>
        <v>0</v>
      </c>
      <c r="AN195" s="271">
        <f>SUMIF('Budgeting Worksheet'!AR889:AR894,$B$4,'Budgeting Worksheet'!AT889:AT894)</f>
        <v>0</v>
      </c>
      <c r="AR195" s="271">
        <f>SUMIF('Budgeting Worksheet'!AV889:AV894,$B$4,'Budgeting Worksheet'!AX889:AX894)</f>
        <v>0</v>
      </c>
      <c r="AV195" s="271">
        <f>SUMIF('Budgeting Worksheet'!AZ889:AZ894,$B$4,'Budgeting Worksheet'!BB889:BB894)</f>
        <v>0</v>
      </c>
      <c r="AX195" s="271">
        <f>SUMIF('Budgeting Worksheet'!BB889:BB894,$B$4,'Budgeting Worksheet'!BD889:BD894)</f>
        <v>0</v>
      </c>
      <c r="AZ195" s="78">
        <f ca="1">SUMIF('Budgeting Worksheet'!H889:H894,$B$4,'Budgeting Worksheet'!BJ895)</f>
        <v>0</v>
      </c>
      <c r="BB195" s="86"/>
      <c r="BC195" s="5"/>
    </row>
    <row r="196" spans="1:55" x14ac:dyDescent="0.2">
      <c r="A196" s="2">
        <v>64030</v>
      </c>
      <c r="B196" s="395"/>
      <c r="C196" s="196" t="s">
        <v>391</v>
      </c>
      <c r="D196" s="271">
        <f>SUMIF('Budgeting Worksheet'!H897:H902,$B$4,'Budgeting Worksheet'!J897:J902)</f>
        <v>7200</v>
      </c>
      <c r="H196" s="271">
        <f>SUMIF('Budgeting Worksheet'!L897:L902,$B$4,'Budgeting Worksheet'!N897:N902)</f>
        <v>0</v>
      </c>
      <c r="L196" s="271">
        <f>SUMIF('Budgeting Worksheet'!P897:P902,$B$4,'Budgeting Worksheet'!R897:R902)</f>
        <v>0</v>
      </c>
      <c r="P196" s="271">
        <f>SUMIF('Budgeting Worksheet'!T897:T902,$B$4,'Budgeting Worksheet'!V897:V902)</f>
        <v>0</v>
      </c>
      <c r="T196" s="271">
        <f>SUMIF('Budgeting Worksheet'!X897:X902,$B$4,'Budgeting Worksheet'!Z897:Z902)</f>
        <v>0</v>
      </c>
      <c r="X196" s="271">
        <f>SUMIF('Budgeting Worksheet'!AB897:AB902,$B$4,'Budgeting Worksheet'!AD897:AD902)</f>
        <v>0</v>
      </c>
      <c r="AB196" s="271">
        <f>SUMIF('Budgeting Worksheet'!AF897:AF902,$B$4,'Budgeting Worksheet'!AH897:AH902)</f>
        <v>0</v>
      </c>
      <c r="AF196" s="271">
        <f>SUMIF('Budgeting Worksheet'!AJ897:AJ902,$B$4,'Budgeting Worksheet'!AL897:AL902)</f>
        <v>0</v>
      </c>
      <c r="AJ196" s="271">
        <f>SUMIF('Budgeting Worksheet'!AN897:AN902,$B$4,'Budgeting Worksheet'!AP897:AP902)</f>
        <v>0</v>
      </c>
      <c r="AN196" s="271">
        <f>SUMIF('Budgeting Worksheet'!AR897:AR902,$B$4,'Budgeting Worksheet'!AT897:AT902)</f>
        <v>0</v>
      </c>
      <c r="AR196" s="271">
        <f>SUMIF('Budgeting Worksheet'!AV897:AV902,$B$4,'Budgeting Worksheet'!AX897:AX902)</f>
        <v>0</v>
      </c>
      <c r="AV196" s="271">
        <f>SUMIF('Budgeting Worksheet'!AZ897:AZ902,$B$4,'Budgeting Worksheet'!BB897:BB902)</f>
        <v>0</v>
      </c>
      <c r="AX196" s="271">
        <f>SUMIF('Budgeting Worksheet'!BB897:BB902,$B$4,'Budgeting Worksheet'!BD897:BD902)</f>
        <v>0</v>
      </c>
      <c r="AZ196" s="78">
        <f ca="1">SUMIF('Budgeting Worksheet'!H897:H902,$B$4,'Budgeting Worksheet'!BJ903)</f>
        <v>0</v>
      </c>
      <c r="BB196" s="86">
        <v>934.96</v>
      </c>
      <c r="BC196" s="5"/>
    </row>
    <row r="197" spans="1:55" x14ac:dyDescent="0.2">
      <c r="A197" s="2">
        <v>64000</v>
      </c>
      <c r="B197" s="395"/>
      <c r="C197" s="196" t="s">
        <v>392</v>
      </c>
      <c r="D197" s="271">
        <f>SUMIF('Budgeting Worksheet'!H905:H910,$B$4,'Budgeting Worksheet'!J905:J910)</f>
        <v>0</v>
      </c>
      <c r="H197" s="271">
        <f>SUMIF('Budgeting Worksheet'!L905:L910,$B$4,'Budgeting Worksheet'!N905:N910)</f>
        <v>0</v>
      </c>
      <c r="L197" s="271">
        <f>SUMIF('Budgeting Worksheet'!P905:P910,$B$4,'Budgeting Worksheet'!R905:R910)</f>
        <v>0</v>
      </c>
      <c r="P197" s="271">
        <f>SUMIF('Budgeting Worksheet'!T905:T910,$B$4,'Budgeting Worksheet'!V905:V910)</f>
        <v>0</v>
      </c>
      <c r="T197" s="271">
        <f>SUMIF('Budgeting Worksheet'!X905:X910,$B$4,'Budgeting Worksheet'!Z905:Z910)</f>
        <v>0</v>
      </c>
      <c r="X197" s="271">
        <f>SUMIF('Budgeting Worksheet'!AB905:AB910,$B$4,'Budgeting Worksheet'!AD905:AD910)</f>
        <v>0</v>
      </c>
      <c r="AB197" s="271">
        <f>SUMIF('Budgeting Worksheet'!AF905:AF910,$B$4,'Budgeting Worksheet'!AH905:AH910)</f>
        <v>0</v>
      </c>
      <c r="AF197" s="271">
        <f>SUMIF('Budgeting Worksheet'!AJ905:AJ910,$B$4,'Budgeting Worksheet'!AL905:AL910)</f>
        <v>0</v>
      </c>
      <c r="AJ197" s="271">
        <f>SUMIF('Budgeting Worksheet'!AN905:AN910,$B$4,'Budgeting Worksheet'!AP905:AP910)</f>
        <v>0</v>
      </c>
      <c r="AN197" s="271">
        <f>SUMIF('Budgeting Worksheet'!AR905:AR910,$B$4,'Budgeting Worksheet'!AT905:AT910)</f>
        <v>0</v>
      </c>
      <c r="AR197" s="271">
        <f>SUMIF('Budgeting Worksheet'!AV905:AV910,$B$4,'Budgeting Worksheet'!AX905:AX910)</f>
        <v>0</v>
      </c>
      <c r="AV197" s="271">
        <f>SUMIF('Budgeting Worksheet'!AZ905:AZ910,$B$4,'Budgeting Worksheet'!BB905:BB910)</f>
        <v>0</v>
      </c>
      <c r="AX197" s="271">
        <f>SUMIF('Budgeting Worksheet'!BB905:BB910,$B$4,'Budgeting Worksheet'!BD905:BD910)</f>
        <v>0</v>
      </c>
      <c r="AZ197" s="78">
        <f ca="1">SUMIF('Budgeting Worksheet'!H905:H910,$B$4,'Budgeting Worksheet'!BJ911)</f>
        <v>0</v>
      </c>
      <c r="BB197" s="780"/>
      <c r="BC197" s="5"/>
    </row>
    <row r="198" spans="1:55" x14ac:dyDescent="0.2">
      <c r="B198" s="395" t="s">
        <v>231</v>
      </c>
      <c r="D198" s="650">
        <f>SUM(D194:D197)</f>
        <v>9850</v>
      </c>
      <c r="H198" s="650">
        <f>SUM(H194:H197)</f>
        <v>75</v>
      </c>
      <c r="L198" s="650">
        <f>SUM(L194:L197)</f>
        <v>0</v>
      </c>
      <c r="P198" s="650">
        <f>SUM(P194:P197)</f>
        <v>0</v>
      </c>
      <c r="T198" s="650">
        <f>SUM(T194:T197)</f>
        <v>0</v>
      </c>
      <c r="X198" s="650">
        <f>SUM(X194:X197)</f>
        <v>0</v>
      </c>
      <c r="AB198" s="650">
        <f>SUM(AB194:AB197)</f>
        <v>0</v>
      </c>
      <c r="AF198" s="650">
        <f>SUM(AF194:AF197)</f>
        <v>0</v>
      </c>
      <c r="AJ198" s="650">
        <f>SUM(AJ194:AJ197)</f>
        <v>0</v>
      </c>
      <c r="AN198" s="650">
        <f>SUM(AN194:AN197)</f>
        <v>0</v>
      </c>
      <c r="AR198" s="650">
        <f>SUM(AR194:AR197)</f>
        <v>0</v>
      </c>
      <c r="AV198" s="650">
        <f>SUM(AV194:AV197)</f>
        <v>0</v>
      </c>
      <c r="AX198" s="650">
        <f>SUM(AX194:AX197)</f>
        <v>0</v>
      </c>
      <c r="AZ198" s="670">
        <f ca="1">SUM(AZ194:AZ197)</f>
        <v>801.37</v>
      </c>
      <c r="BB198" s="85">
        <f>SUM(BB194:BB197)</f>
        <v>1609.81</v>
      </c>
      <c r="BC198" s="5"/>
    </row>
    <row r="199" spans="1:55" x14ac:dyDescent="0.2">
      <c r="B199" s="395"/>
      <c r="D199" s="271"/>
      <c r="H199" s="71"/>
      <c r="L199" s="71"/>
      <c r="P199" s="71"/>
      <c r="T199" s="71"/>
      <c r="X199" s="71"/>
      <c r="AB199" s="71"/>
      <c r="AF199" s="71"/>
      <c r="AJ199" s="71"/>
      <c r="AN199" s="71"/>
      <c r="AR199" s="71"/>
      <c r="AV199" s="71"/>
      <c r="AX199" s="71"/>
      <c r="AZ199" s="78"/>
      <c r="BB199" s="86"/>
      <c r="BC199" s="5"/>
    </row>
    <row r="200" spans="1:55" x14ac:dyDescent="0.2">
      <c r="A200" s="4">
        <v>65000</v>
      </c>
      <c r="B200" s="395" t="s">
        <v>393</v>
      </c>
      <c r="D200" s="271"/>
      <c r="H200" s="271"/>
      <c r="L200" s="271"/>
      <c r="P200" s="271"/>
      <c r="T200" s="271"/>
      <c r="X200" s="271"/>
      <c r="AB200" s="271"/>
      <c r="AF200" s="271"/>
      <c r="AJ200" s="271"/>
      <c r="AN200" s="271"/>
      <c r="AR200" s="271"/>
      <c r="AV200" s="271"/>
      <c r="AX200" s="71"/>
      <c r="AZ200" s="78"/>
      <c r="BB200" s="86"/>
      <c r="BC200" s="5"/>
    </row>
    <row r="201" spans="1:55" x14ac:dyDescent="0.2">
      <c r="A201" s="2">
        <v>65010</v>
      </c>
      <c r="B201" s="395"/>
      <c r="C201" s="196" t="s">
        <v>394</v>
      </c>
      <c r="D201" s="271">
        <f>SUMIF('Budgeting Worksheet'!H917:H922,$B$4,'Budgeting Worksheet'!J917:J922)</f>
        <v>1000</v>
      </c>
      <c r="H201" s="271">
        <f>SUMIF('Budgeting Worksheet'!L917:L922,$B$4,'Budgeting Worksheet'!N917:N922)</f>
        <v>0</v>
      </c>
      <c r="L201" s="271">
        <f>SUMIF('Budgeting Worksheet'!P917:P922,$B$4,'Budgeting Worksheet'!R917:R922)</f>
        <v>0</v>
      </c>
      <c r="P201" s="271">
        <f>SUMIF('Budgeting Worksheet'!T917:T922,$B$4,'Budgeting Worksheet'!V917:V922)</f>
        <v>0</v>
      </c>
      <c r="T201" s="271">
        <f>SUMIF('Budgeting Worksheet'!X917:X922,$B$4,'Budgeting Worksheet'!Z917:Z922)</f>
        <v>0</v>
      </c>
      <c r="X201" s="271">
        <f>SUMIF('Budgeting Worksheet'!AB917:AB922,$B$4,'Budgeting Worksheet'!AD917:AD922)</f>
        <v>0</v>
      </c>
      <c r="AB201" s="271">
        <f>SUMIF('Budgeting Worksheet'!AF917:AF922,$B$4,'Budgeting Worksheet'!AH917:AH922)</f>
        <v>0</v>
      </c>
      <c r="AF201" s="271">
        <f>SUMIF('Budgeting Worksheet'!AJ917:AJ922,$B$4,'Budgeting Worksheet'!AL917:AL922)</f>
        <v>0</v>
      </c>
      <c r="AJ201" s="271">
        <f>SUMIF('Budgeting Worksheet'!AN917:AN922,$B$4,'Budgeting Worksheet'!AP917:AP922)</f>
        <v>0</v>
      </c>
      <c r="AN201" s="271">
        <f>SUMIF('Budgeting Worksheet'!AR917:AR922,$B$4,'Budgeting Worksheet'!AT917:AT922)</f>
        <v>0</v>
      </c>
      <c r="AR201" s="271">
        <f>SUMIF('Budgeting Worksheet'!AV917:AV922,$B$4,'Budgeting Worksheet'!AX917:AX922)</f>
        <v>0</v>
      </c>
      <c r="AV201" s="271">
        <f>SUMIF('Budgeting Worksheet'!AZ917:AZ922,$B$4,'Budgeting Worksheet'!BB917:BB922)</f>
        <v>0</v>
      </c>
      <c r="AX201" s="271">
        <f>SUMIF('Budgeting Worksheet'!BB917:BB922,$B$4,'Budgeting Worksheet'!BD917:BD922)</f>
        <v>0</v>
      </c>
      <c r="AZ201" s="78">
        <f ca="1">SUMIF('Budgeting Worksheet'!H917:H922,$B$4,'Budgeting Worksheet'!BJ923)</f>
        <v>0</v>
      </c>
      <c r="BB201" s="86">
        <v>227.95</v>
      </c>
      <c r="BC201" s="5"/>
    </row>
    <row r="202" spans="1:55" x14ac:dyDescent="0.2">
      <c r="A202" s="2">
        <v>65020</v>
      </c>
      <c r="B202" s="395"/>
      <c r="C202" s="196" t="s">
        <v>395</v>
      </c>
      <c r="D202" s="271">
        <f>SUMIF('Budgeting Worksheet'!H925:H930,$B$4,'Budgeting Worksheet'!J925:J930)</f>
        <v>500</v>
      </c>
      <c r="H202" s="271">
        <f>SUMIF('Budgeting Worksheet'!L925:L930,$B$4,'Budgeting Worksheet'!N925:N930)</f>
        <v>0</v>
      </c>
      <c r="L202" s="271">
        <f>SUMIF('Budgeting Worksheet'!P925:P930,$B$4,'Budgeting Worksheet'!R925:R930)</f>
        <v>0</v>
      </c>
      <c r="P202" s="271">
        <f>SUMIF('Budgeting Worksheet'!T925:T930,$B$4,'Budgeting Worksheet'!V925:V930)</f>
        <v>0</v>
      </c>
      <c r="T202" s="271">
        <f>SUMIF('Budgeting Worksheet'!X925:X930,$B$4,'Budgeting Worksheet'!Z925:Z930)</f>
        <v>0</v>
      </c>
      <c r="X202" s="271">
        <f>SUMIF('Budgeting Worksheet'!AB925:AB930,$B$4,'Budgeting Worksheet'!AD925:AD930)</f>
        <v>0</v>
      </c>
      <c r="AB202" s="271">
        <f>SUMIF('Budgeting Worksheet'!AF925:AF930,$B$4,'Budgeting Worksheet'!AH925:AH930)</f>
        <v>0</v>
      </c>
      <c r="AF202" s="271">
        <f>SUMIF('Budgeting Worksheet'!AJ925:AJ930,$B$4,'Budgeting Worksheet'!AL925:AL930)</f>
        <v>0</v>
      </c>
      <c r="AJ202" s="271">
        <f>SUMIF('Budgeting Worksheet'!AN925:AN930,$B$4,'Budgeting Worksheet'!AP925:AP930)</f>
        <v>0</v>
      </c>
      <c r="AN202" s="271">
        <f>SUMIF('Budgeting Worksheet'!AR925:AR930,$B$4,'Budgeting Worksheet'!AT925:AT930)</f>
        <v>0</v>
      </c>
      <c r="AR202" s="271">
        <f>SUMIF('Budgeting Worksheet'!AV925:AV930,$B$4,'Budgeting Worksheet'!AX925:AX930)</f>
        <v>0</v>
      </c>
      <c r="AV202" s="271">
        <f>SUMIF('Budgeting Worksheet'!AZ925:AZ930,$B$4,'Budgeting Worksheet'!BB925:BB930)</f>
        <v>0</v>
      </c>
      <c r="AX202" s="271">
        <f>SUMIF('Budgeting Worksheet'!BB925:BB930,$B$4,'Budgeting Worksheet'!BD925:BD930)</f>
        <v>0</v>
      </c>
      <c r="AZ202" s="78">
        <f ca="1">SUMIF('Budgeting Worksheet'!H925:H930,$B$4,'Budgeting Worksheet'!BJ931)</f>
        <v>0</v>
      </c>
      <c r="BB202" s="780">
        <v>147.59</v>
      </c>
      <c r="BC202" s="5"/>
    </row>
    <row r="203" spans="1:55" x14ac:dyDescent="0.2">
      <c r="B203" s="395" t="s">
        <v>232</v>
      </c>
      <c r="C203" s="196"/>
      <c r="D203" s="650">
        <f>SUM(D201:D202)</f>
        <v>1500</v>
      </c>
      <c r="H203" s="650">
        <f>SUM(H201:H202)</f>
        <v>0</v>
      </c>
      <c r="L203" s="650">
        <f>SUM(L201:L202)</f>
        <v>0</v>
      </c>
      <c r="P203" s="650">
        <f>SUM(P201:P202)</f>
        <v>0</v>
      </c>
      <c r="T203" s="650">
        <f>SUM(T201:T202)</f>
        <v>0</v>
      </c>
      <c r="X203" s="650">
        <f>SUM(X201:X202)</f>
        <v>0</v>
      </c>
      <c r="AB203" s="650">
        <f>SUM(AB201:AB202)</f>
        <v>0</v>
      </c>
      <c r="AF203" s="650">
        <f>SUM(AF201:AF202)</f>
        <v>0</v>
      </c>
      <c r="AJ203" s="650">
        <f>SUM(AJ201:AJ202)</f>
        <v>0</v>
      </c>
      <c r="AN203" s="650">
        <f>SUM(AN201:AN202)</f>
        <v>0</v>
      </c>
      <c r="AR203" s="650">
        <f>SUM(AR201:AR202)</f>
        <v>0</v>
      </c>
      <c r="AV203" s="650">
        <f>SUM(AV201:AV202)</f>
        <v>0</v>
      </c>
      <c r="AX203" s="650">
        <f>SUM(AX201:AX202)</f>
        <v>0</v>
      </c>
      <c r="AZ203" s="670">
        <f ca="1">SUM(AZ201:AZ202)</f>
        <v>0</v>
      </c>
      <c r="BB203" s="85">
        <f>SUM(BB201:BB202)</f>
        <v>375.53999999999996</v>
      </c>
      <c r="BC203" s="5"/>
    </row>
    <row r="204" spans="1:55" x14ac:dyDescent="0.2">
      <c r="B204" s="395"/>
      <c r="D204" s="271"/>
      <c r="H204" s="271"/>
      <c r="L204" s="271"/>
      <c r="P204" s="271"/>
      <c r="T204" s="271"/>
      <c r="X204" s="271"/>
      <c r="AB204" s="271"/>
      <c r="AF204" s="271"/>
      <c r="AJ204" s="271"/>
      <c r="AN204" s="271"/>
      <c r="AR204" s="271"/>
      <c r="AV204" s="271"/>
      <c r="AX204" s="71"/>
      <c r="AZ204" s="78"/>
      <c r="BB204" s="86"/>
      <c r="BC204" s="5"/>
    </row>
    <row r="205" spans="1:55" x14ac:dyDescent="0.2">
      <c r="A205" s="4">
        <v>66000</v>
      </c>
      <c r="B205" s="395" t="s">
        <v>396</v>
      </c>
      <c r="D205" s="271"/>
      <c r="H205" s="271"/>
      <c r="L205" s="271"/>
      <c r="P205" s="271"/>
      <c r="T205" s="271"/>
      <c r="X205" s="271"/>
      <c r="AB205" s="271"/>
      <c r="AF205" s="271"/>
      <c r="AJ205" s="271"/>
      <c r="AN205" s="271"/>
      <c r="AR205" s="271"/>
      <c r="AV205" s="271"/>
      <c r="AX205" s="71"/>
      <c r="AZ205" s="78"/>
      <c r="BB205" s="86"/>
      <c r="BC205" s="5"/>
    </row>
    <row r="206" spans="1:55" x14ac:dyDescent="0.2">
      <c r="A206" s="2">
        <v>66010</v>
      </c>
      <c r="B206" s="395"/>
      <c r="C206" s="196" t="s">
        <v>397</v>
      </c>
      <c r="D206" s="271">
        <f>SUMIF('Budgeting Worksheet'!H937:H942,$B$4,'Budgeting Worksheet'!J937:J942)</f>
        <v>4460</v>
      </c>
      <c r="H206" s="271">
        <f>SUMIF('Budgeting Worksheet'!L937:L942,$B$4,'Budgeting Worksheet'!N937:N942)</f>
        <v>0</v>
      </c>
      <c r="L206" s="271">
        <f>SUMIF('Budgeting Worksheet'!P937:P942,$B$4,'Budgeting Worksheet'!R937:R942)</f>
        <v>0</v>
      </c>
      <c r="P206" s="271">
        <f>SUMIF('Budgeting Worksheet'!T937:T942,$B$4,'Budgeting Worksheet'!V937:V942)</f>
        <v>0</v>
      </c>
      <c r="T206" s="271">
        <f>SUMIF('Budgeting Worksheet'!X937:X942,$B$4,'Budgeting Worksheet'!Z937:Z942)</f>
        <v>0</v>
      </c>
      <c r="X206" s="271">
        <f>SUMIF('Budgeting Worksheet'!AB937:AB942,$B$4,'Budgeting Worksheet'!AD937:AD942)</f>
        <v>0</v>
      </c>
      <c r="AB206" s="271">
        <f>SUMIF('Budgeting Worksheet'!AF937:AF942,$B$4,'Budgeting Worksheet'!AH937:AH942)</f>
        <v>0</v>
      </c>
      <c r="AF206" s="271">
        <f>SUMIF('Budgeting Worksheet'!AJ937:AJ942,$B$4,'Budgeting Worksheet'!AL937:AL942)</f>
        <v>0</v>
      </c>
      <c r="AJ206" s="271">
        <f>SUMIF('Budgeting Worksheet'!AN937:AN942,$B$4,'Budgeting Worksheet'!AP937:AP942)</f>
        <v>0</v>
      </c>
      <c r="AN206" s="271">
        <f>SUMIF('Budgeting Worksheet'!AR937:AR942,$B$4,'Budgeting Worksheet'!AT937:AT942)</f>
        <v>0</v>
      </c>
      <c r="AR206" s="271">
        <f>SUMIF('Budgeting Worksheet'!AV937:AV942,$B$4,'Budgeting Worksheet'!AX937:AX942)</f>
        <v>0</v>
      </c>
      <c r="AV206" s="271">
        <f>SUMIF('Budgeting Worksheet'!AZ937:AZ942,$B$4,'Budgeting Worksheet'!BB937:BB942)</f>
        <v>0</v>
      </c>
      <c r="AX206" s="271">
        <f>SUMIF('Budgeting Worksheet'!BB937:BB942,$B$4,'Budgeting Worksheet'!BD937:BD942)</f>
        <v>0</v>
      </c>
      <c r="AZ206" s="78">
        <f ca="1">SUMIF('Budgeting Worksheet'!H937:H942,$B$4,'Budgeting Worksheet'!BJ943)</f>
        <v>3126.6</v>
      </c>
      <c r="BB206" s="86">
        <v>3401.54</v>
      </c>
      <c r="BC206" s="5"/>
    </row>
    <row r="207" spans="1:55" x14ac:dyDescent="0.2">
      <c r="A207" s="2">
        <v>66020</v>
      </c>
      <c r="B207" s="395"/>
      <c r="C207" s="196" t="s">
        <v>471</v>
      </c>
      <c r="D207" s="271">
        <f>SUMIF('Budgeting Worksheet'!H945:H950,$B$4,'Budgeting Worksheet'!J945:J950)</f>
        <v>7510</v>
      </c>
      <c r="H207" s="271">
        <f>SUMIF('Budgeting Worksheet'!L945:L950,$B$4,'Budgeting Worksheet'!N945:N950)</f>
        <v>501</v>
      </c>
      <c r="L207" s="271">
        <f>SUMIF('Budgeting Worksheet'!P945:P950,$B$4,'Budgeting Worksheet'!R945:R950)</f>
        <v>501</v>
      </c>
      <c r="P207" s="271">
        <f>SUMIF('Budgeting Worksheet'!T945:T950,$B$4,'Budgeting Worksheet'!V945:V950)</f>
        <v>501</v>
      </c>
      <c r="T207" s="271">
        <f>SUMIF('Budgeting Worksheet'!X945:X950,$B$4,'Budgeting Worksheet'!Z945:Z950)</f>
        <v>501</v>
      </c>
      <c r="X207" s="271">
        <f>SUMIF('Budgeting Worksheet'!AB945:AB950,$B$4,'Budgeting Worksheet'!AD945:AD950)</f>
        <v>501</v>
      </c>
      <c r="AB207" s="271">
        <f>SUMIF('Budgeting Worksheet'!AF945:AF950,$B$4,'Budgeting Worksheet'!AH945:AH950)</f>
        <v>501</v>
      </c>
      <c r="AF207" s="271">
        <f>SUMIF('Budgeting Worksheet'!AJ945:AJ950,$B$4,'Budgeting Worksheet'!AL945:AL950)</f>
        <v>501</v>
      </c>
      <c r="AJ207" s="271">
        <f>SUMIF('Budgeting Worksheet'!AN945:AN950,$B$4,'Budgeting Worksheet'!AP945:AP950)</f>
        <v>501</v>
      </c>
      <c r="AN207" s="271">
        <f>SUMIF('Budgeting Worksheet'!AR945:AR950,$B$4,'Budgeting Worksheet'!AT945:AT950)</f>
        <v>501</v>
      </c>
      <c r="AR207" s="271">
        <f>SUMIF('Budgeting Worksheet'!AV945:AV950,$B$4,'Budgeting Worksheet'!AX945:AX950)</f>
        <v>501</v>
      </c>
      <c r="AV207" s="271">
        <f>SUMIF('Budgeting Worksheet'!AZ945:AZ950,$B$4,'Budgeting Worksheet'!BB945:BB950)</f>
        <v>501</v>
      </c>
      <c r="AX207" s="271">
        <f>SUMIF('Budgeting Worksheet'!BB945:BB950,$B$4,'Budgeting Worksheet'!BD945:BD950)</f>
        <v>0</v>
      </c>
      <c r="AZ207" s="78">
        <f ca="1">SUMIF('Budgeting Worksheet'!H945:H950,$B$4,'Budgeting Worksheet'!BJ951)</f>
        <v>28036</v>
      </c>
      <c r="BB207" s="86">
        <v>29361.87</v>
      </c>
      <c r="BC207" s="5"/>
    </row>
    <row r="208" spans="1:55" x14ac:dyDescent="0.2">
      <c r="A208" s="2">
        <v>66000</v>
      </c>
      <c r="B208" s="395"/>
      <c r="C208" s="709" t="s">
        <v>548</v>
      </c>
      <c r="D208" s="271">
        <f>SUMIF('Budgeting Worksheet'!H953:H958,$B$4,'Budgeting Worksheet'!J953:J958)</f>
        <v>0</v>
      </c>
      <c r="H208" s="271">
        <f>SUMIF('Budgeting Worksheet'!L953:L958,$B$4,'Budgeting Worksheet'!N953:N958)</f>
        <v>0</v>
      </c>
      <c r="L208" s="271">
        <f>SUMIF('Budgeting Worksheet'!P953:P958,$B$4,'Budgeting Worksheet'!R953:R958)</f>
        <v>0</v>
      </c>
      <c r="P208" s="271">
        <f>SUMIF('Budgeting Worksheet'!T953:T958,$B$4,'Budgeting Worksheet'!V953:V958)</f>
        <v>0</v>
      </c>
      <c r="T208" s="271">
        <f>SUMIF('Budgeting Worksheet'!X953:X958,$B$4,'Budgeting Worksheet'!Z953:Z958)</f>
        <v>0</v>
      </c>
      <c r="X208" s="271">
        <f>SUMIF('Budgeting Worksheet'!AB953:AB958,$B$4,'Budgeting Worksheet'!AD953:AD958)</f>
        <v>0</v>
      </c>
      <c r="AB208" s="271">
        <f>SUMIF('Budgeting Worksheet'!AF953:AF958,$B$4,'Budgeting Worksheet'!AH953:AH958)</f>
        <v>0</v>
      </c>
      <c r="AF208" s="271">
        <f>SUMIF('Budgeting Worksheet'!AJ953:AJ958,$B$4,'Budgeting Worksheet'!AL953:AL958)</f>
        <v>0</v>
      </c>
      <c r="AJ208" s="271">
        <f>SUMIF('Budgeting Worksheet'!AN953:AN958,$B$4,'Budgeting Worksheet'!AP953:AP958)</f>
        <v>0</v>
      </c>
      <c r="AN208" s="271">
        <f>SUMIF('Budgeting Worksheet'!AR953:AR958,$B$4,'Budgeting Worksheet'!AT953:AT958)</f>
        <v>0</v>
      </c>
      <c r="AR208" s="271">
        <f>SUMIF('Budgeting Worksheet'!AV953:AV958,$B$4,'Budgeting Worksheet'!AX953:AX958)</f>
        <v>0</v>
      </c>
      <c r="AV208" s="271">
        <f>SUMIF('Budgeting Worksheet'!AZ953:AZ958,$B$4,'Budgeting Worksheet'!BB953:BB958)</f>
        <v>0</v>
      </c>
      <c r="AX208" s="271">
        <f>SUMIF('Budgeting Worksheet'!BB953:BB958,$B$4,'Budgeting Worksheet'!BD953:BD958)</f>
        <v>0</v>
      </c>
      <c r="AZ208" s="78">
        <f ca="1">SUMIF('Budgeting Worksheet'!H953:H958,$B$4,'Budgeting Worksheet'!BJ959)</f>
        <v>0</v>
      </c>
      <c r="BB208" s="86">
        <v>138</v>
      </c>
      <c r="BC208" s="5"/>
    </row>
    <row r="209" spans="1:55" x14ac:dyDescent="0.2">
      <c r="B209" s="395" t="s">
        <v>237</v>
      </c>
      <c r="D209" s="650">
        <f>SUM(D206:D208)</f>
        <v>11970</v>
      </c>
      <c r="H209" s="650">
        <f>SUM(H206:H208)</f>
        <v>501</v>
      </c>
      <c r="L209" s="650">
        <f>SUM(L206:L208)</f>
        <v>501</v>
      </c>
      <c r="P209" s="650">
        <f>SUM(P206:P208)</f>
        <v>501</v>
      </c>
      <c r="T209" s="650">
        <f>SUM(T206:T208)</f>
        <v>501</v>
      </c>
      <c r="X209" s="650">
        <f>SUM(X206:X208)</f>
        <v>501</v>
      </c>
      <c r="AB209" s="650">
        <f>SUM(AB206:AB208)</f>
        <v>501</v>
      </c>
      <c r="AF209" s="650">
        <f>SUM(AF206:AF208)</f>
        <v>501</v>
      </c>
      <c r="AJ209" s="650">
        <f>SUM(AJ206:AJ208)</f>
        <v>501</v>
      </c>
      <c r="AN209" s="650">
        <f>SUM(AN206:AN208)</f>
        <v>501</v>
      </c>
      <c r="AR209" s="650">
        <f>SUM(AR206:AR208)</f>
        <v>501</v>
      </c>
      <c r="AV209" s="650">
        <f>SUM(AV206:AV208)</f>
        <v>501</v>
      </c>
      <c r="AX209" s="650">
        <f>SUM(AX206:AX208)</f>
        <v>0</v>
      </c>
      <c r="AZ209" s="645">
        <f ca="1">SUM(AZ206:AZ208)</f>
        <v>31162.6</v>
      </c>
      <c r="BB209" s="87">
        <f>SUM(BB206:BB208)</f>
        <v>32901.410000000003</v>
      </c>
      <c r="BC209" s="5"/>
    </row>
    <row r="210" spans="1:55" x14ac:dyDescent="0.2">
      <c r="B210" s="395"/>
      <c r="D210" s="271"/>
      <c r="H210" s="271"/>
      <c r="L210" s="271"/>
      <c r="P210" s="271"/>
      <c r="T210" s="271"/>
      <c r="X210" s="271"/>
      <c r="AB210" s="271"/>
      <c r="AF210" s="271"/>
      <c r="AJ210" s="271"/>
      <c r="AN210" s="271"/>
      <c r="AR210" s="271"/>
      <c r="AV210" s="271"/>
      <c r="AX210" s="71"/>
      <c r="AZ210" s="78"/>
      <c r="BB210" s="86"/>
      <c r="BC210" s="5"/>
    </row>
    <row r="211" spans="1:55" x14ac:dyDescent="0.2">
      <c r="A211" s="4">
        <v>68000</v>
      </c>
      <c r="B211" s="395" t="s">
        <v>398</v>
      </c>
      <c r="D211" s="271"/>
      <c r="H211" s="71"/>
      <c r="L211" s="71"/>
      <c r="P211" s="71"/>
      <c r="T211" s="71"/>
      <c r="X211" s="71"/>
      <c r="AB211" s="71"/>
      <c r="AF211" s="71"/>
      <c r="AJ211" s="71"/>
      <c r="AN211" s="71"/>
      <c r="AR211" s="71"/>
      <c r="AV211" s="71"/>
      <c r="AX211" s="71"/>
      <c r="AZ211" s="78"/>
      <c r="BB211" s="86"/>
      <c r="BC211" s="5"/>
    </row>
    <row r="212" spans="1:55" x14ac:dyDescent="0.2">
      <c r="A212" s="2">
        <v>68010</v>
      </c>
      <c r="B212" s="395"/>
      <c r="C212" s="196" t="s">
        <v>399</v>
      </c>
      <c r="D212" s="271">
        <f>SUMIF('Budgeting Worksheet'!H966:H969,$B$4,'Budgeting Worksheet'!J966:J969)</f>
        <v>0</v>
      </c>
      <c r="H212" s="271">
        <f>SUMIF('Budgeting Worksheet'!L966:L969,$B$4,'Budgeting Worksheet'!N966:N969)</f>
        <v>0</v>
      </c>
      <c r="L212" s="271">
        <f>SUMIF('Budgeting Worksheet'!P966:P969,$B$4,'Budgeting Worksheet'!R966:R969)</f>
        <v>0</v>
      </c>
      <c r="P212" s="271">
        <f>SUMIF('Budgeting Worksheet'!T966:T969,$B$4,'Budgeting Worksheet'!V966:V969)</f>
        <v>0</v>
      </c>
      <c r="T212" s="271">
        <f>SUMIF('Budgeting Worksheet'!X966:X969,$B$4,'Budgeting Worksheet'!Z966:Z969)</f>
        <v>0</v>
      </c>
      <c r="X212" s="271">
        <f>SUMIF('Budgeting Worksheet'!AB966:AB969,$B$4,'Budgeting Worksheet'!AD966:AD969)</f>
        <v>0</v>
      </c>
      <c r="AB212" s="271">
        <f>SUMIF('Budgeting Worksheet'!AF966:AF969,$B$4,'Budgeting Worksheet'!AH966:AH969)</f>
        <v>0</v>
      </c>
      <c r="AF212" s="271">
        <f>SUMIF('Budgeting Worksheet'!AJ966:AJ969,$B$4,'Budgeting Worksheet'!AL966:AL969)</f>
        <v>0</v>
      </c>
      <c r="AJ212" s="271">
        <f>SUMIF('Budgeting Worksheet'!AN966:AN969,$B$4,'Budgeting Worksheet'!AP966:AP969)</f>
        <v>0</v>
      </c>
      <c r="AN212" s="271">
        <f>SUMIF('Budgeting Worksheet'!AR966:AR969,$B$4,'Budgeting Worksheet'!AT966:AT969)</f>
        <v>0</v>
      </c>
      <c r="AR212" s="271">
        <f>SUMIF('Budgeting Worksheet'!AV966:AV969,$B$4,'Budgeting Worksheet'!AX966:AX969)</f>
        <v>0</v>
      </c>
      <c r="AV212" s="271">
        <f>SUMIF('Budgeting Worksheet'!AZ966:AZ969,$B$4,'Budgeting Worksheet'!BB966:BB969)</f>
        <v>0</v>
      </c>
      <c r="AX212" s="271">
        <f>SUMIF('Budgeting Worksheet'!BB966:BB969,$B$4,'Budgeting Worksheet'!BD966:BD969)</f>
        <v>0</v>
      </c>
      <c r="AZ212" s="78">
        <f ca="1">SUMIF('Budgeting Worksheet'!H966:H969,$B$4,'Budgeting Worksheet'!BJ970)</f>
        <v>0</v>
      </c>
      <c r="BB212" s="86">
        <v>2442.73</v>
      </c>
      <c r="BC212" s="5"/>
    </row>
    <row r="213" spans="1:55" x14ac:dyDescent="0.2">
      <c r="A213" s="2">
        <v>68020</v>
      </c>
      <c r="B213" s="395"/>
      <c r="C213" s="196" t="s">
        <v>400</v>
      </c>
      <c r="D213" s="271">
        <f>SUMIF('Budgeting Worksheet'!H972:H975,$B$4,'Budgeting Worksheet'!J972:J975)</f>
        <v>0</v>
      </c>
      <c r="H213" s="271">
        <f>SUMIF('Budgeting Worksheet'!L972:L975,$B$4,'Budgeting Worksheet'!N972:N975)</f>
        <v>0</v>
      </c>
      <c r="L213" s="271">
        <f>SUMIF('Budgeting Worksheet'!P972:P975,$B$4,'Budgeting Worksheet'!R972:R975)</f>
        <v>0</v>
      </c>
      <c r="P213" s="271">
        <f>SUMIF('Budgeting Worksheet'!T972:T975,$B$4,'Budgeting Worksheet'!V972:V975)</f>
        <v>0</v>
      </c>
      <c r="T213" s="271">
        <f>SUMIF('Budgeting Worksheet'!X972:X975,$B$4,'Budgeting Worksheet'!Z972:Z975)</f>
        <v>0</v>
      </c>
      <c r="X213" s="271">
        <f>SUMIF('Budgeting Worksheet'!AB972:AB975,$B$4,'Budgeting Worksheet'!AD972:AD975)</f>
        <v>0</v>
      </c>
      <c r="AB213" s="271">
        <f>SUMIF('Budgeting Worksheet'!AF972:AF975,$B$4,'Budgeting Worksheet'!AH972:AH975)</f>
        <v>0</v>
      </c>
      <c r="AF213" s="271">
        <f>SUMIF('Budgeting Worksheet'!AJ972:AJ975,$B$4,'Budgeting Worksheet'!AL972:AL975)</f>
        <v>0</v>
      </c>
      <c r="AJ213" s="271">
        <f>SUMIF('Budgeting Worksheet'!AN972:AN975,$B$4,'Budgeting Worksheet'!AP972:AP975)</f>
        <v>0</v>
      </c>
      <c r="AN213" s="271">
        <f>SUMIF('Budgeting Worksheet'!AR972:AR975,$B$4,'Budgeting Worksheet'!AT972:AT975)</f>
        <v>0</v>
      </c>
      <c r="AR213" s="271">
        <f>SUMIF('Budgeting Worksheet'!AV972:AV975,$B$4,'Budgeting Worksheet'!AX972:AX975)</f>
        <v>0</v>
      </c>
      <c r="AV213" s="271">
        <f>SUMIF('Budgeting Worksheet'!AZ972:AZ975,$B$4,'Budgeting Worksheet'!BB972:BB975)</f>
        <v>0</v>
      </c>
      <c r="AX213" s="271">
        <f>SUMIF('Budgeting Worksheet'!BB972:BB975,$B$4,'Budgeting Worksheet'!BD972:BD975)</f>
        <v>0</v>
      </c>
      <c r="AZ213" s="78">
        <f ca="1">SUMIF('Budgeting Worksheet'!H972:H975,$B$4,'Budgeting Worksheet'!BJ976)</f>
        <v>0</v>
      </c>
      <c r="BB213" s="86">
        <v>10152.98</v>
      </c>
      <c r="BC213" s="5"/>
    </row>
    <row r="214" spans="1:55" x14ac:dyDescent="0.2">
      <c r="A214" s="2">
        <v>68030</v>
      </c>
      <c r="B214" s="395"/>
      <c r="C214" s="196" t="s">
        <v>401</v>
      </c>
      <c r="D214" s="271">
        <f>SUMIF('Budgeting Worksheet'!H978:H981,$B$4,'Budgeting Worksheet'!J978:J981)</f>
        <v>0</v>
      </c>
      <c r="H214" s="271">
        <f>SUMIF('Budgeting Worksheet'!L978:L981,$B$4,'Budgeting Worksheet'!N978:N981)</f>
        <v>0</v>
      </c>
      <c r="L214" s="271">
        <f>SUMIF('Budgeting Worksheet'!P978:P981,$B$4,'Budgeting Worksheet'!R978:R981)</f>
        <v>0</v>
      </c>
      <c r="P214" s="271">
        <f>SUMIF('Budgeting Worksheet'!T978:T981,$B$4,'Budgeting Worksheet'!V978:V981)</f>
        <v>0</v>
      </c>
      <c r="T214" s="271">
        <f>SUMIF('Budgeting Worksheet'!X978:X981,$B$4,'Budgeting Worksheet'!Z978:Z981)</f>
        <v>0</v>
      </c>
      <c r="X214" s="271">
        <f>SUMIF('Budgeting Worksheet'!AB978:AB981,$B$4,'Budgeting Worksheet'!AD978:AD981)</f>
        <v>0</v>
      </c>
      <c r="AB214" s="271">
        <f>SUMIF('Budgeting Worksheet'!AF978:AF981,$B$4,'Budgeting Worksheet'!AH978:AH981)</f>
        <v>0</v>
      </c>
      <c r="AF214" s="271">
        <f>SUMIF('Budgeting Worksheet'!AJ978:AJ981,$B$4,'Budgeting Worksheet'!AL978:AL981)</f>
        <v>0</v>
      </c>
      <c r="AJ214" s="271">
        <f>SUMIF('Budgeting Worksheet'!AN978:AN981,$B$4,'Budgeting Worksheet'!AP978:AP981)</f>
        <v>0</v>
      </c>
      <c r="AN214" s="271">
        <f>SUMIF('Budgeting Worksheet'!AR978:AR981,$B$4,'Budgeting Worksheet'!AT978:AT981)</f>
        <v>0</v>
      </c>
      <c r="AR214" s="271">
        <f>SUMIF('Budgeting Worksheet'!AV978:AV981,$B$4,'Budgeting Worksheet'!AX978:AX981)</f>
        <v>0</v>
      </c>
      <c r="AV214" s="271">
        <f>SUMIF('Budgeting Worksheet'!AZ978:AZ981,$B$4,'Budgeting Worksheet'!BB978:BB981)</f>
        <v>0</v>
      </c>
      <c r="AX214" s="271">
        <f>SUMIF('Budgeting Worksheet'!BB978:BB981,$B$4,'Budgeting Worksheet'!BD978:BD981)</f>
        <v>0</v>
      </c>
      <c r="AZ214" s="78">
        <f ca="1">SUMIF('Budgeting Worksheet'!H978:H981,$B$4,'Budgeting Worksheet'!BJ982)</f>
        <v>0</v>
      </c>
      <c r="BB214" s="86">
        <v>7794.75</v>
      </c>
      <c r="BC214" s="5"/>
    </row>
    <row r="215" spans="1:55" x14ac:dyDescent="0.2">
      <c r="A215" s="2">
        <v>68040</v>
      </c>
      <c r="C215" s="196" t="s">
        <v>402</v>
      </c>
      <c r="D215" s="271">
        <f>SUMIF('Budgeting Worksheet'!H984:H990,$B$4,'Budgeting Worksheet'!J984:J990)</f>
        <v>0</v>
      </c>
      <c r="H215" s="271">
        <f>SUMIF('Budgeting Worksheet'!L984:L990,$B$4,'Budgeting Worksheet'!N984:N990)</f>
        <v>0</v>
      </c>
      <c r="L215" s="271">
        <f>SUMIF('Budgeting Worksheet'!P984:P990,$B$4,'Budgeting Worksheet'!R984:R990)</f>
        <v>0</v>
      </c>
      <c r="P215" s="271">
        <f>SUMIF('Budgeting Worksheet'!T984:T990,$B$4,'Budgeting Worksheet'!V984:V990)</f>
        <v>0</v>
      </c>
      <c r="T215" s="271">
        <f>SUMIF('Budgeting Worksheet'!X984:X990,$B$4,'Budgeting Worksheet'!Z984:Z990)</f>
        <v>0</v>
      </c>
      <c r="X215" s="271">
        <f>SUMIF('Budgeting Worksheet'!AB984:AB990,$B$4,'Budgeting Worksheet'!AD984:AD990)</f>
        <v>0</v>
      </c>
      <c r="AB215" s="271">
        <f>SUMIF('Budgeting Worksheet'!AF984:AF990,$B$4,'Budgeting Worksheet'!AH984:AH990)</f>
        <v>0</v>
      </c>
      <c r="AF215" s="271">
        <f>SUMIF('Budgeting Worksheet'!AJ984:AJ990,$B$4,'Budgeting Worksheet'!AL984:AL990)</f>
        <v>0</v>
      </c>
      <c r="AJ215" s="271">
        <f>SUMIF('Budgeting Worksheet'!AN984:AN990,$B$4,'Budgeting Worksheet'!AP984:AP990)</f>
        <v>0</v>
      </c>
      <c r="AN215" s="271">
        <f>SUMIF('Budgeting Worksheet'!AR984:AR990,$B$4,'Budgeting Worksheet'!AT984:AT990)</f>
        <v>0</v>
      </c>
      <c r="AR215" s="271">
        <f>SUMIF('Budgeting Worksheet'!AV984:AV990,$B$4,'Budgeting Worksheet'!AX984:AX990)</f>
        <v>0</v>
      </c>
      <c r="AV215" s="271">
        <f>SUMIF('Budgeting Worksheet'!AZ984:AZ990,$B$4,'Budgeting Worksheet'!BB984:BB990)</f>
        <v>0</v>
      </c>
      <c r="AX215" s="271">
        <f>SUMIF('Budgeting Worksheet'!BB984:BB990,$B$4,'Budgeting Worksheet'!BD984:BD990)</f>
        <v>0</v>
      </c>
      <c r="AZ215" s="78">
        <f ca="1">SUMIF('Budgeting Worksheet'!H984:H990,$B$4,'Budgeting Worksheet'!BJ991)</f>
        <v>0</v>
      </c>
      <c r="BB215" s="86">
        <v>64106.14</v>
      </c>
      <c r="BC215" s="5"/>
    </row>
    <row r="216" spans="1:55" x14ac:dyDescent="0.2">
      <c r="A216" s="2">
        <v>68050</v>
      </c>
      <c r="C216" s="196" t="s">
        <v>403</v>
      </c>
      <c r="D216" s="271">
        <f>SUMIF('Budgeting Worksheet'!H993:H996,$B$4,'Budgeting Worksheet'!J993:J996)</f>
        <v>0</v>
      </c>
      <c r="E216" s="196"/>
      <c r="F216" s="196"/>
      <c r="G216" s="196"/>
      <c r="H216" s="271">
        <f>SUMIF('Budgeting Worksheet'!L993:L996,$B$4,'Budgeting Worksheet'!N993:N996)</f>
        <v>0</v>
      </c>
      <c r="I216" s="196"/>
      <c r="J216" s="196"/>
      <c r="K216" s="196"/>
      <c r="L216" s="271">
        <f>SUMIF('Budgeting Worksheet'!P993:P996,$B$4,'Budgeting Worksheet'!R993:R996)</f>
        <v>0</v>
      </c>
      <c r="M216" s="196"/>
      <c r="N216" s="196"/>
      <c r="O216" s="196"/>
      <c r="P216" s="271">
        <f>SUMIF('Budgeting Worksheet'!T993:T996,$B$4,'Budgeting Worksheet'!V993:V996)</f>
        <v>0</v>
      </c>
      <c r="Q216" s="196"/>
      <c r="R216" s="196"/>
      <c r="S216" s="196"/>
      <c r="T216" s="271">
        <f>SUMIF('Budgeting Worksheet'!X993:X996,$B$4,'Budgeting Worksheet'!Z993:Z996)</f>
        <v>0</v>
      </c>
      <c r="U216" s="196"/>
      <c r="V216" s="196"/>
      <c r="W216" s="196"/>
      <c r="X216" s="271">
        <f>SUMIF('Budgeting Worksheet'!AB993:AB996,$B$4,'Budgeting Worksheet'!AD993:AD996)</f>
        <v>0</v>
      </c>
      <c r="Y216" s="196"/>
      <c r="Z216" s="196"/>
      <c r="AA216" s="196"/>
      <c r="AB216" s="271">
        <f>SUMIF('Budgeting Worksheet'!AF993:AF996,$B$4,'Budgeting Worksheet'!AH993:AH996)</f>
        <v>0</v>
      </c>
      <c r="AC216" s="196"/>
      <c r="AD216" s="196"/>
      <c r="AE216" s="196"/>
      <c r="AF216" s="271">
        <f>SUMIF('Budgeting Worksheet'!AJ993:AJ996,$B$4,'Budgeting Worksheet'!AL993:AL996)</f>
        <v>0</v>
      </c>
      <c r="AG216" s="196"/>
      <c r="AH216" s="196"/>
      <c r="AI216" s="196"/>
      <c r="AJ216" s="271">
        <f>SUMIF('Budgeting Worksheet'!AN993:AN996,$B$4,'Budgeting Worksheet'!AP993:AP996)</f>
        <v>0</v>
      </c>
      <c r="AK216" s="196"/>
      <c r="AL216" s="196"/>
      <c r="AM216" s="196"/>
      <c r="AN216" s="271">
        <f>SUMIF('Budgeting Worksheet'!AR993:AR996,$B$4,'Budgeting Worksheet'!AT993:AT996)</f>
        <v>0</v>
      </c>
      <c r="AO216" s="196"/>
      <c r="AP216" s="196"/>
      <c r="AQ216" s="196"/>
      <c r="AR216" s="271">
        <f>SUMIF('Budgeting Worksheet'!AV993:AV996,$B$4,'Budgeting Worksheet'!AX993:AX996)</f>
        <v>0</v>
      </c>
      <c r="AS216" s="196"/>
      <c r="AT216" s="196"/>
      <c r="AU216" s="196"/>
      <c r="AV216" s="271">
        <f>SUMIF('Budgeting Worksheet'!AZ993:AZ996,$B$4,'Budgeting Worksheet'!BB993:BB996)</f>
        <v>0</v>
      </c>
      <c r="AW216" s="196"/>
      <c r="AX216" s="271">
        <f>SUMIF('Budgeting Worksheet'!BB993:BB996,$B$4,'Budgeting Worksheet'!BD993:BD996)</f>
        <v>0</v>
      </c>
      <c r="AZ216" s="78">
        <f ca="1">SUMIF('Budgeting Worksheet'!H993:H996,$B$4,'Budgeting Worksheet'!BJ997)</f>
        <v>0</v>
      </c>
      <c r="BB216" s="86">
        <v>2250</v>
      </c>
      <c r="BC216" s="5"/>
    </row>
    <row r="217" spans="1:55" s="395" customFormat="1" x14ac:dyDescent="0.2">
      <c r="A217" s="2">
        <v>68060</v>
      </c>
      <c r="B217" s="409"/>
      <c r="C217" s="196" t="s">
        <v>404</v>
      </c>
      <c r="D217" s="271">
        <f>SUMIF('Budgeting Worksheet'!H999:H1002,$B$4,'Budgeting Worksheet'!J999:J1002)</f>
        <v>0</v>
      </c>
      <c r="H217" s="271">
        <f>SUMIF('Budgeting Worksheet'!L999:L1002,$B$4,'Budgeting Worksheet'!N999:N1002)</f>
        <v>0</v>
      </c>
      <c r="L217" s="271">
        <f>SUMIF('Budgeting Worksheet'!P999:P1002,$B$4,'Budgeting Worksheet'!R999:R1002)</f>
        <v>0</v>
      </c>
      <c r="P217" s="271">
        <f>SUMIF('Budgeting Worksheet'!T999:T1002,$B$4,'Budgeting Worksheet'!V999:V1002)</f>
        <v>0</v>
      </c>
      <c r="T217" s="271">
        <f>SUMIF('Budgeting Worksheet'!X999:X1002,$B$4,'Budgeting Worksheet'!Z999:Z1002)</f>
        <v>0</v>
      </c>
      <c r="X217" s="271">
        <f>SUMIF('Budgeting Worksheet'!AB999:AB1002,$B$4,'Budgeting Worksheet'!AD999:AD1002)</f>
        <v>0</v>
      </c>
      <c r="AB217" s="271">
        <f>SUMIF('Budgeting Worksheet'!AF999:AF1002,$B$4,'Budgeting Worksheet'!AH999:AH1002)</f>
        <v>0</v>
      </c>
      <c r="AF217" s="271">
        <f>SUMIF('Budgeting Worksheet'!AJ999:AJ1002,$B$4,'Budgeting Worksheet'!AL999:AL1002)</f>
        <v>0</v>
      </c>
      <c r="AJ217" s="271">
        <f>SUMIF('Budgeting Worksheet'!AN999:AN1002,$B$4,'Budgeting Worksheet'!AP999:AP1002)</f>
        <v>0</v>
      </c>
      <c r="AN217" s="271">
        <f>SUMIF('Budgeting Worksheet'!AR999:AR1002,$B$4,'Budgeting Worksheet'!AT999:AT1002)</f>
        <v>0</v>
      </c>
      <c r="AR217" s="271">
        <f>SUMIF('Budgeting Worksheet'!AV999:AV1002,$B$4,'Budgeting Worksheet'!AX999:AX1002)</f>
        <v>0</v>
      </c>
      <c r="AV217" s="271">
        <f>SUMIF('Budgeting Worksheet'!AZ999:AZ1002,$B$4,'Budgeting Worksheet'!BB999:BB1002)</f>
        <v>0</v>
      </c>
      <c r="AX217" s="271">
        <f>SUMIF('Budgeting Worksheet'!BB999:BB1002,$B$4,'Budgeting Worksheet'!BD999:BD1002)</f>
        <v>0</v>
      </c>
      <c r="AZ217" s="78">
        <f ca="1">SUMIF('Budgeting Worksheet'!H999:H1002,$B$4,'Budgeting Worksheet'!BJ1003)</f>
        <v>0</v>
      </c>
      <c r="BB217" s="86">
        <v>43222.75</v>
      </c>
      <c r="BC217" s="6"/>
    </row>
    <row r="218" spans="1:55" x14ac:dyDescent="0.2">
      <c r="A218" s="2">
        <v>68070</v>
      </c>
      <c r="C218" s="196" t="s">
        <v>405</v>
      </c>
      <c r="D218" s="271">
        <f>SUMIF('Budgeting Worksheet'!H1005:H1008,$B$4,'Budgeting Worksheet'!J1005:J1008)</f>
        <v>0</v>
      </c>
      <c r="H218" s="271">
        <f>SUMIF('Budgeting Worksheet'!L1005:L1008,$B$4,'Budgeting Worksheet'!N1005:N1008)</f>
        <v>0</v>
      </c>
      <c r="L218" s="271">
        <f>SUMIF('Budgeting Worksheet'!P1005:P1008,$B$4,'Budgeting Worksheet'!R1005:R1008)</f>
        <v>0</v>
      </c>
      <c r="P218" s="271">
        <f>SUMIF('Budgeting Worksheet'!T1005:T1008,$B$4,'Budgeting Worksheet'!V1005:V1008)</f>
        <v>0</v>
      </c>
      <c r="T218" s="271">
        <f>SUMIF('Budgeting Worksheet'!X1005:X1008,$B$4,'Budgeting Worksheet'!Z1005:Z1008)</f>
        <v>0</v>
      </c>
      <c r="X218" s="271">
        <f>SUMIF('Budgeting Worksheet'!AB1005:AB1008,$B$4,'Budgeting Worksheet'!AD1005:AD1008)</f>
        <v>0</v>
      </c>
      <c r="AB218" s="271">
        <f>SUMIF('Budgeting Worksheet'!AF1005:AF1008,$B$4,'Budgeting Worksheet'!AH1005:AH1008)</f>
        <v>0</v>
      </c>
      <c r="AF218" s="271">
        <f>SUMIF('Budgeting Worksheet'!AJ1005:AJ1008,$B$4,'Budgeting Worksheet'!AL1005:AL1008)</f>
        <v>0</v>
      </c>
      <c r="AJ218" s="271">
        <f>SUMIF('Budgeting Worksheet'!AN1005:AN1008,$B$4,'Budgeting Worksheet'!AP1005:AP1008)</f>
        <v>0</v>
      </c>
      <c r="AN218" s="271">
        <f>SUMIF('Budgeting Worksheet'!AR1005:AR1008,$B$4,'Budgeting Worksheet'!AT1005:AT1008)</f>
        <v>0</v>
      </c>
      <c r="AR218" s="271">
        <f>SUMIF('Budgeting Worksheet'!AV1005:AV1008,$B$4,'Budgeting Worksheet'!AX1005:AX1008)</f>
        <v>0</v>
      </c>
      <c r="AV218" s="271">
        <f>SUMIF('Budgeting Worksheet'!AZ1005:AZ1008,$B$4,'Budgeting Worksheet'!BB1005:BB1008)</f>
        <v>0</v>
      </c>
      <c r="AX218" s="271">
        <f>SUMIF('Budgeting Worksheet'!BB1005:BB1008,$B$4,'Budgeting Worksheet'!BD1005:BD1008)</f>
        <v>0</v>
      </c>
      <c r="AZ218" s="78">
        <f ca="1">SUMIF('Budgeting Worksheet'!H1005:H1008,$B$4,'Budgeting Worksheet'!BJ1009)</f>
        <v>0</v>
      </c>
      <c r="BB218" s="86">
        <v>142829.97</v>
      </c>
      <c r="BC218" s="5"/>
    </row>
    <row r="219" spans="1:55" x14ac:dyDescent="0.2">
      <c r="A219" s="2">
        <v>68080</v>
      </c>
      <c r="C219" s="196" t="s">
        <v>406</v>
      </c>
      <c r="D219" s="271">
        <f>SUMIF('Budgeting Worksheet'!H1011:H1014,$B$4,'Budgeting Worksheet'!J1011:J1014)</f>
        <v>0</v>
      </c>
      <c r="H219" s="271">
        <f>SUMIF('Budgeting Worksheet'!L1011:L1014,$B$4,'Budgeting Worksheet'!N1011:N1014)</f>
        <v>0</v>
      </c>
      <c r="L219" s="271">
        <f>SUMIF('Budgeting Worksheet'!P1011:P1014,$B$4,'Budgeting Worksheet'!R1011:R1014)</f>
        <v>0</v>
      </c>
      <c r="P219" s="271">
        <f>SUMIF('Budgeting Worksheet'!T1011:T1014,$B$4,'Budgeting Worksheet'!V1011:V1014)</f>
        <v>0</v>
      </c>
      <c r="T219" s="271">
        <f>SUMIF('Budgeting Worksheet'!X1011:X1014,$B$4,'Budgeting Worksheet'!Z1011:Z1014)</f>
        <v>0</v>
      </c>
      <c r="X219" s="271">
        <f>SUMIF('Budgeting Worksheet'!AB1011:AB1014,$B$4,'Budgeting Worksheet'!AD1011:AD1014)</f>
        <v>0</v>
      </c>
      <c r="AB219" s="271">
        <f>SUMIF('Budgeting Worksheet'!AF1011:AF1014,$B$4,'Budgeting Worksheet'!AH1011:AH1014)</f>
        <v>0</v>
      </c>
      <c r="AF219" s="271">
        <f>SUMIF('Budgeting Worksheet'!AJ1011:AJ1014,$B$4,'Budgeting Worksheet'!AL1011:AL1014)</f>
        <v>0</v>
      </c>
      <c r="AJ219" s="271">
        <f>SUMIF('Budgeting Worksheet'!AN1011:AN1014,$B$4,'Budgeting Worksheet'!AP1011:AP1014)</f>
        <v>0</v>
      </c>
      <c r="AN219" s="271">
        <f>SUMIF('Budgeting Worksheet'!AR1011:AR1014,$B$4,'Budgeting Worksheet'!AT1011:AT1014)</f>
        <v>0</v>
      </c>
      <c r="AR219" s="271">
        <f>SUMIF('Budgeting Worksheet'!AV1011:AV1014,$B$4,'Budgeting Worksheet'!AX1011:AX1014)</f>
        <v>0</v>
      </c>
      <c r="AV219" s="271">
        <f>SUMIF('Budgeting Worksheet'!AZ1011:AZ1014,$B$4,'Budgeting Worksheet'!BB1011:BB1014)</f>
        <v>0</v>
      </c>
      <c r="AX219" s="271">
        <f>SUMIF('Budgeting Worksheet'!BB1011:BB1014,$B$4,'Budgeting Worksheet'!BD1011:BD1014)</f>
        <v>0</v>
      </c>
      <c r="AZ219" s="78">
        <f ca="1">SUMIF('Budgeting Worksheet'!H1011:H1014,$B$4,'Budgeting Worksheet'!BJ1015)</f>
        <v>0</v>
      </c>
      <c r="BB219" s="648">
        <v>1622.45</v>
      </c>
      <c r="BC219" s="5"/>
    </row>
    <row r="220" spans="1:55" x14ac:dyDescent="0.2">
      <c r="A220" s="2">
        <v>68099</v>
      </c>
      <c r="C220" s="196" t="s">
        <v>407</v>
      </c>
      <c r="D220" s="271">
        <f>SUMIF('Budgeting Worksheet'!H1017:H1020,$B$4,'Budgeting Worksheet'!J1017:J1020)</f>
        <v>0</v>
      </c>
      <c r="H220" s="271">
        <f>SUMIF('Budgeting Worksheet'!L1017:L1020,$B$4,'Budgeting Worksheet'!N1017:N1020)</f>
        <v>0</v>
      </c>
      <c r="L220" s="271">
        <f>SUMIF('Budgeting Worksheet'!P1017:P1020,$B$4,'Budgeting Worksheet'!R1017:R1020)</f>
        <v>0</v>
      </c>
      <c r="P220" s="271">
        <f>SUMIF('Budgeting Worksheet'!T1017:T1020,$B$4,'Budgeting Worksheet'!V1017:V1020)</f>
        <v>0</v>
      </c>
      <c r="T220" s="271">
        <f>SUMIF('Budgeting Worksheet'!X1017:X1020,$B$4,'Budgeting Worksheet'!Z1017:Z1020)</f>
        <v>0</v>
      </c>
      <c r="X220" s="271">
        <f>SUMIF('Budgeting Worksheet'!AB1017:AB1020,$B$4,'Budgeting Worksheet'!AD1017:AD1020)</f>
        <v>0</v>
      </c>
      <c r="AB220" s="271">
        <f>SUMIF('Budgeting Worksheet'!AF1017:AF1020,$B$4,'Budgeting Worksheet'!AH1017:AH1020)</f>
        <v>0</v>
      </c>
      <c r="AF220" s="271">
        <f>SUMIF('Budgeting Worksheet'!AJ1017:AJ1020,$B$4,'Budgeting Worksheet'!AL1017:AL1020)</f>
        <v>0</v>
      </c>
      <c r="AJ220" s="271">
        <f>SUMIF('Budgeting Worksheet'!AN1017:AN1020,$B$4,'Budgeting Worksheet'!AP1017:AP1020)</f>
        <v>0</v>
      </c>
      <c r="AN220" s="271">
        <f>SUMIF('Budgeting Worksheet'!AR1017:AR1020,$B$4,'Budgeting Worksheet'!AT1017:AT1020)</f>
        <v>0</v>
      </c>
      <c r="AR220" s="271">
        <f>SUMIF('Budgeting Worksheet'!AV1017:AV1020,$B$4,'Budgeting Worksheet'!AX1017:AX1020)</f>
        <v>0</v>
      </c>
      <c r="AV220" s="271">
        <f>SUMIF('Budgeting Worksheet'!AZ1017:AZ1020,$B$4,'Budgeting Worksheet'!BB1017:BB1020)</f>
        <v>0</v>
      </c>
      <c r="AX220" s="271">
        <f>SUMIF('Budgeting Worksheet'!BB1017:BB1020,$B$4,'Budgeting Worksheet'!BD1017:BD1020)</f>
        <v>0</v>
      </c>
      <c r="AZ220" s="78">
        <f ca="1">SUMIF('Budgeting Worksheet'!H1017:H1020,$B$4,'Budgeting Worksheet'!BJ1021)</f>
        <v>0</v>
      </c>
      <c r="BB220" s="780">
        <v>840</v>
      </c>
      <c r="BC220" s="5"/>
    </row>
    <row r="221" spans="1:55" x14ac:dyDescent="0.2">
      <c r="B221" s="395" t="s">
        <v>408</v>
      </c>
      <c r="D221" s="650">
        <f>SUM(D212:D220)</f>
        <v>0</v>
      </c>
      <c r="H221" s="650">
        <f>SUM(H212:H220)</f>
        <v>0</v>
      </c>
      <c r="L221" s="650">
        <f>SUM(L212:L220)</f>
        <v>0</v>
      </c>
      <c r="P221" s="650">
        <f>SUM(P212:P220)</f>
        <v>0</v>
      </c>
      <c r="T221" s="650">
        <f>SUM(T212:T220)</f>
        <v>0</v>
      </c>
      <c r="X221" s="650">
        <f>SUM(X212:X220)</f>
        <v>0</v>
      </c>
      <c r="AB221" s="650">
        <f>SUM(AB212:AB220)</f>
        <v>0</v>
      </c>
      <c r="AF221" s="650">
        <f>SUM(AF212:AF220)</f>
        <v>0</v>
      </c>
      <c r="AJ221" s="650">
        <f>SUM(AJ212:AJ220)</f>
        <v>0</v>
      </c>
      <c r="AN221" s="650">
        <f>SUM(AN212:AN220)</f>
        <v>0</v>
      </c>
      <c r="AR221" s="650">
        <f>SUM(AR212:AR220)</f>
        <v>0</v>
      </c>
      <c r="AV221" s="650">
        <f>SUM(AV212:AV220)</f>
        <v>0</v>
      </c>
      <c r="AX221" s="650">
        <f>SUM(AX212:AX220)</f>
        <v>0</v>
      </c>
      <c r="AZ221" s="670">
        <f ca="1">SUM(AZ212:AZ220)</f>
        <v>0</v>
      </c>
      <c r="BB221" s="85">
        <f>SUM(BB212:BB220)</f>
        <v>275261.77</v>
      </c>
      <c r="BC221" s="5"/>
    </row>
    <row r="222" spans="1:55" x14ac:dyDescent="0.2">
      <c r="B222" s="395"/>
      <c r="D222" s="271"/>
      <c r="H222" s="71"/>
      <c r="L222" s="71"/>
      <c r="P222" s="71"/>
      <c r="T222" s="71"/>
      <c r="X222" s="71"/>
      <c r="AB222" s="71"/>
      <c r="AF222" s="71"/>
      <c r="AJ222" s="71"/>
      <c r="AN222" s="71"/>
      <c r="AR222" s="71"/>
      <c r="AV222" s="71"/>
      <c r="AX222" s="71"/>
      <c r="AZ222" s="78"/>
      <c r="BB222" s="86"/>
      <c r="BC222" s="5"/>
    </row>
    <row r="223" spans="1:55" x14ac:dyDescent="0.2">
      <c r="A223" s="4">
        <v>68500</v>
      </c>
      <c r="B223" s="395" t="s">
        <v>409</v>
      </c>
      <c r="D223" s="271"/>
      <c r="H223" s="271"/>
      <c r="L223" s="271"/>
      <c r="P223" s="271"/>
      <c r="T223" s="271"/>
      <c r="X223" s="271"/>
      <c r="AB223" s="271"/>
      <c r="AF223" s="271"/>
      <c r="AJ223" s="271"/>
      <c r="AN223" s="271"/>
      <c r="AR223" s="271"/>
      <c r="AV223" s="271"/>
      <c r="AX223" s="71"/>
      <c r="AZ223" s="78"/>
      <c r="BB223" s="86"/>
      <c r="BC223" s="5"/>
    </row>
    <row r="224" spans="1:55" x14ac:dyDescent="0.2">
      <c r="A224" s="2">
        <v>68510</v>
      </c>
      <c r="C224" s="196" t="s">
        <v>410</v>
      </c>
      <c r="D224" s="271">
        <f>SUMIF('Budgeting Worksheet'!H1027:H1032,$B$4,'Budgeting Worksheet'!J1027:J1032)</f>
        <v>0</v>
      </c>
      <c r="H224" s="271">
        <f>SUMIF('Budgeting Worksheet'!L1027:L1032,$B$4,'Budgeting Worksheet'!N1027:N1032)</f>
        <v>0</v>
      </c>
      <c r="L224" s="271">
        <f>SUMIF('Budgeting Worksheet'!P1027:P1032,$B$4,'Budgeting Worksheet'!R1027:R1032)</f>
        <v>0</v>
      </c>
      <c r="P224" s="271">
        <f>SUMIF('Budgeting Worksheet'!T1027:T1032,$B$4,'Budgeting Worksheet'!V1027:V1032)</f>
        <v>0</v>
      </c>
      <c r="T224" s="271">
        <f>SUMIF('Budgeting Worksheet'!X1027:X1032,$B$4,'Budgeting Worksheet'!Z1027:Z1032)</f>
        <v>0</v>
      </c>
      <c r="X224" s="271">
        <f>SUMIF('Budgeting Worksheet'!AB1027:AB1032,$B$4,'Budgeting Worksheet'!AD1027:AD1032)</f>
        <v>0</v>
      </c>
      <c r="AB224" s="271">
        <f>SUMIF('Budgeting Worksheet'!AF1027:AF1032,$B$4,'Budgeting Worksheet'!AH1027:AH1032)</f>
        <v>0</v>
      </c>
      <c r="AF224" s="271">
        <f>SUMIF('Budgeting Worksheet'!AJ1027:AJ1032,$B$4,'Budgeting Worksheet'!AL1027:AL1032)</f>
        <v>0</v>
      </c>
      <c r="AJ224" s="271">
        <f>SUMIF('Budgeting Worksheet'!AN1027:AN1032,$B$4,'Budgeting Worksheet'!AP1027:AP1032)</f>
        <v>0</v>
      </c>
      <c r="AN224" s="271">
        <f>SUMIF('Budgeting Worksheet'!AR1027:AR1032,$B$4,'Budgeting Worksheet'!AT1027:AT1032)</f>
        <v>0</v>
      </c>
      <c r="AR224" s="271">
        <f>SUMIF('Budgeting Worksheet'!AV1027:AV1032,$B$4,'Budgeting Worksheet'!AX1027:AX1032)</f>
        <v>0</v>
      </c>
      <c r="AV224" s="271">
        <f>SUMIF('Budgeting Worksheet'!AZ1027:AZ1032,$B$4,'Budgeting Worksheet'!BB1027:BB1032)</f>
        <v>0</v>
      </c>
      <c r="AX224" s="271">
        <f>SUMIF('Budgeting Worksheet'!BB1027:BB1032,$B$4,'Budgeting Worksheet'!BD1027:BD1032)</f>
        <v>0</v>
      </c>
      <c r="AZ224" s="78">
        <f ca="1">SUMIF('Budgeting Worksheet'!H1027:H1032,$B$4,'Budgeting Worksheet'!BJ1033)</f>
        <v>0</v>
      </c>
      <c r="BB224" s="86">
        <v>0</v>
      </c>
      <c r="BC224" s="5"/>
    </row>
    <row r="225" spans="1:55" x14ac:dyDescent="0.2">
      <c r="A225" s="2">
        <v>68520</v>
      </c>
      <c r="C225" s="196" t="s">
        <v>411</v>
      </c>
      <c r="D225" s="271">
        <f>SUMIF('Budgeting Worksheet'!H1035:H1040,$B$4,'Budgeting Worksheet'!J1035:J1040)</f>
        <v>0</v>
      </c>
      <c r="H225" s="271">
        <f>SUMIF('Budgeting Worksheet'!L1035:L1040,$B$4,'Budgeting Worksheet'!N1035:N1040)</f>
        <v>0</v>
      </c>
      <c r="L225" s="271">
        <f>SUMIF('Budgeting Worksheet'!P1035:P1040,$B$4,'Budgeting Worksheet'!R1035:R1040)</f>
        <v>0</v>
      </c>
      <c r="P225" s="271">
        <f>SUMIF('Budgeting Worksheet'!T1035:T1040,$B$4,'Budgeting Worksheet'!V1035:V1040)</f>
        <v>0</v>
      </c>
      <c r="T225" s="271">
        <f>SUMIF('Budgeting Worksheet'!X1035:X1040,$B$4,'Budgeting Worksheet'!Z1035:Z1040)</f>
        <v>0</v>
      </c>
      <c r="X225" s="271">
        <f>SUMIF('Budgeting Worksheet'!AB1035:AB1040,$B$4,'Budgeting Worksheet'!AD1035:AD1040)</f>
        <v>0</v>
      </c>
      <c r="AB225" s="271">
        <f>SUMIF('Budgeting Worksheet'!AF1035:AF1040,$B$4,'Budgeting Worksheet'!AH1035:AH1040)</f>
        <v>0</v>
      </c>
      <c r="AF225" s="271">
        <f>SUMIF('Budgeting Worksheet'!AJ1035:AJ1040,$B$4,'Budgeting Worksheet'!AL1035:AL1040)</f>
        <v>0</v>
      </c>
      <c r="AJ225" s="271">
        <f>SUMIF('Budgeting Worksheet'!AN1035:AN1040,$B$4,'Budgeting Worksheet'!AP1035:AP1040)</f>
        <v>0</v>
      </c>
      <c r="AN225" s="271">
        <f>SUMIF('Budgeting Worksheet'!AR1035:AR1040,$B$4,'Budgeting Worksheet'!AT1035:AT1040)</f>
        <v>0</v>
      </c>
      <c r="AR225" s="271">
        <f>SUMIF('Budgeting Worksheet'!AV1035:AV1040,$B$4,'Budgeting Worksheet'!AX1035:AX1040)</f>
        <v>0</v>
      </c>
      <c r="AV225" s="271">
        <f>SUMIF('Budgeting Worksheet'!AZ1035:AZ1040,$B$4,'Budgeting Worksheet'!BB1035:BB1040)</f>
        <v>0</v>
      </c>
      <c r="AX225" s="271">
        <f>SUMIF('Budgeting Worksheet'!BB1035:BB1040,$B$4,'Budgeting Worksheet'!BD1035:BD1040)</f>
        <v>0</v>
      </c>
      <c r="AZ225" s="78">
        <f ca="1">SUMIF('Budgeting Worksheet'!H1035:H1040,$B$4,'Budgeting Worksheet'!BJ1041)</f>
        <v>0</v>
      </c>
      <c r="BB225" s="86">
        <v>612.5</v>
      </c>
      <c r="BC225" s="5"/>
    </row>
    <row r="226" spans="1:55" x14ac:dyDescent="0.2">
      <c r="A226" s="2">
        <v>68530</v>
      </c>
      <c r="C226" s="196" t="s">
        <v>412</v>
      </c>
      <c r="D226" s="271">
        <f>SUMIF('Budgeting Worksheet'!H1043:H1048,$B$4,'Budgeting Worksheet'!J1043:J1048)</f>
        <v>0</v>
      </c>
      <c r="H226" s="271">
        <f>SUMIF('Budgeting Worksheet'!L1043:L1048,$B$4,'Budgeting Worksheet'!N1043:N1048)</f>
        <v>0</v>
      </c>
      <c r="L226" s="271">
        <f>SUMIF('Budgeting Worksheet'!P1043:P1048,$B$4,'Budgeting Worksheet'!R1043:R1048)</f>
        <v>0</v>
      </c>
      <c r="P226" s="271">
        <f>SUMIF('Budgeting Worksheet'!T1043:T1048,$B$4,'Budgeting Worksheet'!V1043:V1048)</f>
        <v>0</v>
      </c>
      <c r="T226" s="271">
        <f>SUMIF('Budgeting Worksheet'!X1043:X1048,$B$4,'Budgeting Worksheet'!Z1043:Z1048)</f>
        <v>0</v>
      </c>
      <c r="X226" s="271">
        <f>SUMIF('Budgeting Worksheet'!AB1043:AB1048,$B$4,'Budgeting Worksheet'!AD1043:AD1048)</f>
        <v>0</v>
      </c>
      <c r="AB226" s="271">
        <f>SUMIF('Budgeting Worksheet'!AF1043:AF1048,$B$4,'Budgeting Worksheet'!AH1043:AH1048)</f>
        <v>0</v>
      </c>
      <c r="AF226" s="271">
        <f>SUMIF('Budgeting Worksheet'!AJ1043:AJ1048,$B$4,'Budgeting Worksheet'!AL1043:AL1048)</f>
        <v>0</v>
      </c>
      <c r="AJ226" s="271">
        <f>SUMIF('Budgeting Worksheet'!AN1043:AN1048,$B$4,'Budgeting Worksheet'!AP1043:AP1048)</f>
        <v>0</v>
      </c>
      <c r="AN226" s="271">
        <f>SUMIF('Budgeting Worksheet'!AR1043:AR1048,$B$4,'Budgeting Worksheet'!AT1043:AT1048)</f>
        <v>0</v>
      </c>
      <c r="AR226" s="271">
        <f>SUMIF('Budgeting Worksheet'!AV1043:AV1048,$B$4,'Budgeting Worksheet'!AX1043:AX1048)</f>
        <v>0</v>
      </c>
      <c r="AV226" s="271">
        <f>SUMIF('Budgeting Worksheet'!AZ1043:AZ1048,$B$4,'Budgeting Worksheet'!BB1043:BB1048)</f>
        <v>0</v>
      </c>
      <c r="AX226" s="271">
        <f>SUMIF('Budgeting Worksheet'!BB1043:BB1048,$B$4,'Budgeting Worksheet'!BD1043:BD1048)</f>
        <v>0</v>
      </c>
      <c r="AZ226" s="78">
        <f ca="1">SUMIF('Budgeting Worksheet'!H1043:H1048,$B$4,'Budgeting Worksheet'!BJ1049)</f>
        <v>0</v>
      </c>
      <c r="BB226" s="86"/>
      <c r="BC226" s="5"/>
    </row>
    <row r="227" spans="1:55" x14ac:dyDescent="0.2">
      <c r="A227" s="2">
        <v>68540</v>
      </c>
      <c r="C227" s="196" t="s">
        <v>413</v>
      </c>
      <c r="D227" s="271">
        <f>SUMIF('Budgeting Worksheet'!H1051:H1056,$B$4,'Budgeting Worksheet'!J1051:J1056)</f>
        <v>0</v>
      </c>
      <c r="H227" s="271">
        <f>SUMIF('Budgeting Worksheet'!L1051:L1056,$B$4,'Budgeting Worksheet'!N1051:N1056)</f>
        <v>0</v>
      </c>
      <c r="L227" s="271">
        <f>SUMIF('Budgeting Worksheet'!P1051:P1056,$B$4,'Budgeting Worksheet'!R1051:R1056)</f>
        <v>0</v>
      </c>
      <c r="P227" s="271">
        <f>SUMIF('Budgeting Worksheet'!T1051:T1056,$B$4,'Budgeting Worksheet'!V1051:V1056)</f>
        <v>0</v>
      </c>
      <c r="T227" s="271">
        <f>SUMIF('Budgeting Worksheet'!X1051:X1056,$B$4,'Budgeting Worksheet'!Z1051:Z1056)</f>
        <v>0</v>
      </c>
      <c r="X227" s="271">
        <f>SUMIF('Budgeting Worksheet'!AB1051:AB1056,$B$4,'Budgeting Worksheet'!AD1051:AD1056)</f>
        <v>0</v>
      </c>
      <c r="AB227" s="271">
        <f>SUMIF('Budgeting Worksheet'!AF1051:AF1056,$B$4,'Budgeting Worksheet'!AH1051:AH1056)</f>
        <v>0</v>
      </c>
      <c r="AF227" s="271">
        <f>SUMIF('Budgeting Worksheet'!AJ1051:AJ1056,$B$4,'Budgeting Worksheet'!AL1051:AL1056)</f>
        <v>0</v>
      </c>
      <c r="AJ227" s="271">
        <f>SUMIF('Budgeting Worksheet'!AN1051:AN1056,$B$4,'Budgeting Worksheet'!AP1051:AP1056)</f>
        <v>0</v>
      </c>
      <c r="AN227" s="271">
        <f>SUMIF('Budgeting Worksheet'!AR1051:AR1056,$B$4,'Budgeting Worksheet'!AT1051:AT1056)</f>
        <v>0</v>
      </c>
      <c r="AR227" s="271">
        <f>SUMIF('Budgeting Worksheet'!AV1051:AV1056,$B$4,'Budgeting Worksheet'!AX1051:AX1056)</f>
        <v>0</v>
      </c>
      <c r="AV227" s="271">
        <f>SUMIF('Budgeting Worksheet'!AZ1051:AZ1056,$B$4,'Budgeting Worksheet'!BB1051:BB1056)</f>
        <v>0</v>
      </c>
      <c r="AX227" s="271">
        <f>SUMIF('Budgeting Worksheet'!BB1051:BB1056,$B$4,'Budgeting Worksheet'!BD1051:BD1056)</f>
        <v>0</v>
      </c>
      <c r="AZ227" s="78">
        <f ca="1">SUMIF('Budgeting Worksheet'!H1051:H1056,$B$4,'Budgeting Worksheet'!BJ1057)</f>
        <v>0</v>
      </c>
      <c r="BB227" s="780"/>
      <c r="BC227" s="5"/>
    </row>
    <row r="228" spans="1:55" x14ac:dyDescent="0.2">
      <c r="B228" s="395" t="s">
        <v>414</v>
      </c>
      <c r="D228" s="650">
        <f>SUM(D224:D227)</f>
        <v>0</v>
      </c>
      <c r="H228" s="650">
        <f>SUM(H224:H227)</f>
        <v>0</v>
      </c>
      <c r="L228" s="650">
        <f>SUM(L224:L227)</f>
        <v>0</v>
      </c>
      <c r="P228" s="650">
        <f>SUM(P224:P227)</f>
        <v>0</v>
      </c>
      <c r="T228" s="650">
        <f>SUM(T224:T227)</f>
        <v>0</v>
      </c>
      <c r="X228" s="650">
        <f>SUM(X224:X227)</f>
        <v>0</v>
      </c>
      <c r="AB228" s="650">
        <f>SUM(AB224:AB227)</f>
        <v>0</v>
      </c>
      <c r="AF228" s="650">
        <f>SUM(AF224:AF227)</f>
        <v>0</v>
      </c>
      <c r="AJ228" s="650">
        <f>SUM(AJ224:AJ227)</f>
        <v>0</v>
      </c>
      <c r="AN228" s="650">
        <f>SUM(AN224:AN227)</f>
        <v>0</v>
      </c>
      <c r="AR228" s="650">
        <f>SUM(AR224:AR227)</f>
        <v>0</v>
      </c>
      <c r="AV228" s="650">
        <f>SUM(AV224:AV227)</f>
        <v>0</v>
      </c>
      <c r="AX228" s="650">
        <f>SUM(AX224:AX227)</f>
        <v>0</v>
      </c>
      <c r="AZ228" s="669">
        <f ca="1">SUM(AZ224:AZ227)</f>
        <v>0</v>
      </c>
      <c r="BB228" s="85">
        <f>SUM(BB224:BB227)</f>
        <v>612.5</v>
      </c>
      <c r="BC228" s="5"/>
    </row>
    <row r="229" spans="1:55" x14ac:dyDescent="0.2">
      <c r="B229" s="395"/>
      <c r="D229" s="271"/>
      <c r="H229" s="271"/>
      <c r="L229" s="271"/>
      <c r="P229" s="271"/>
      <c r="T229" s="271"/>
      <c r="X229" s="271"/>
      <c r="AB229" s="271"/>
      <c r="AF229" s="271"/>
      <c r="AJ229" s="271"/>
      <c r="AN229" s="271"/>
      <c r="AR229" s="271"/>
      <c r="AV229" s="271"/>
      <c r="AX229" s="71"/>
      <c r="AZ229" s="78"/>
      <c r="BB229" s="86"/>
      <c r="BC229" s="5"/>
    </row>
    <row r="230" spans="1:55" x14ac:dyDescent="0.2">
      <c r="A230" s="4">
        <v>68600</v>
      </c>
      <c r="B230" s="395" t="s">
        <v>415</v>
      </c>
      <c r="D230" s="433">
        <f>SUMIF('Budgeting Worksheet'!H1063:H1066,$B$4,'Budgeting Worksheet'!J1063:J1066)</f>
        <v>0</v>
      </c>
      <c r="H230" s="433">
        <f>SUMIF('Budgeting Worksheet'!L1063:L1066,$B$4,'Budgeting Worksheet'!N1063:N1066)</f>
        <v>0</v>
      </c>
      <c r="L230" s="433">
        <f>SUMIF('Budgeting Worksheet'!P1063:P1066,$B$4,'Budgeting Worksheet'!R1063:R1066)</f>
        <v>0</v>
      </c>
      <c r="P230" s="433">
        <f>SUMIF('Budgeting Worksheet'!T1063:T1066,$B$4,'Budgeting Worksheet'!V1063:V1066)</f>
        <v>0</v>
      </c>
      <c r="T230" s="433">
        <f>SUMIF('Budgeting Worksheet'!X1063:X1066,$B$4,'Budgeting Worksheet'!Z1063:Z1066)</f>
        <v>0</v>
      </c>
      <c r="X230" s="433">
        <f>SUMIF('Budgeting Worksheet'!AB1063:AB1066,$B$4,'Budgeting Worksheet'!AD1063:AD1066)</f>
        <v>0</v>
      </c>
      <c r="AB230" s="433">
        <f>SUMIF('Budgeting Worksheet'!AF1063:AF1066,$B$4,'Budgeting Worksheet'!AH1063:AH1066)</f>
        <v>0</v>
      </c>
      <c r="AF230" s="433">
        <f>SUMIF('Budgeting Worksheet'!AJ1063:AJ1066,$B$4,'Budgeting Worksheet'!AL1063:AL1066)</f>
        <v>0</v>
      </c>
      <c r="AJ230" s="433">
        <f>SUMIF('Budgeting Worksheet'!AN1063:AN1066,$B$4,'Budgeting Worksheet'!AP1063:AP1066)</f>
        <v>0</v>
      </c>
      <c r="AN230" s="433">
        <f>SUMIF('Budgeting Worksheet'!AR1063:AR1066,$B$4,'Budgeting Worksheet'!AT1063:AT1066)</f>
        <v>0</v>
      </c>
      <c r="AR230" s="433">
        <f>SUMIF('Budgeting Worksheet'!AV1063:AV1066,$B$4,'Budgeting Worksheet'!AX1063:AX1066)</f>
        <v>0</v>
      </c>
      <c r="AV230" s="433">
        <f>SUMIF('Budgeting Worksheet'!AZ1063:AZ1066,$B$4,'Budgeting Worksheet'!BB1063:BB1066)</f>
        <v>0</v>
      </c>
      <c r="AX230" s="433">
        <f>SUMIF('Budgeting Worksheet'!BB1063:BB1066,$B$4,'Budgeting Worksheet'!BD1063:BD1066)</f>
        <v>0</v>
      </c>
      <c r="AZ230" s="77">
        <f ca="1">SUMIF('Budgeting Worksheet'!H1063:H1066,$B$4,'Budgeting Worksheet'!BJ1067)</f>
        <v>0</v>
      </c>
      <c r="BB230" s="86"/>
      <c r="BC230" s="5"/>
    </row>
    <row r="231" spans="1:55" x14ac:dyDescent="0.2">
      <c r="B231" s="395"/>
      <c r="D231" s="271"/>
      <c r="H231" s="271"/>
      <c r="L231" s="271"/>
      <c r="P231" s="271"/>
      <c r="T231" s="271"/>
      <c r="X231" s="271"/>
      <c r="AB231" s="271"/>
      <c r="AF231" s="271"/>
      <c r="AJ231" s="271"/>
      <c r="AN231" s="271"/>
      <c r="AR231" s="271"/>
      <c r="AV231" s="271"/>
      <c r="AX231" s="70"/>
      <c r="AZ231" s="77"/>
      <c r="BB231" s="85"/>
      <c r="BC231" s="5"/>
    </row>
    <row r="232" spans="1:55" ht="13.5" thickBot="1" x14ac:dyDescent="0.25">
      <c r="B232" s="196"/>
      <c r="D232" s="71"/>
      <c r="H232" s="71"/>
      <c r="L232" s="71"/>
      <c r="P232" s="71"/>
      <c r="T232" s="71"/>
      <c r="X232" s="71"/>
      <c r="AB232" s="71"/>
      <c r="AF232" s="71"/>
      <c r="AJ232" s="71"/>
      <c r="AN232" s="71"/>
      <c r="AR232" s="71"/>
      <c r="AV232" s="71"/>
      <c r="AX232" s="71"/>
      <c r="AZ232" s="78"/>
      <c r="BB232" s="86"/>
      <c r="BC232" s="5"/>
    </row>
    <row r="233" spans="1:55" s="17" customFormat="1" ht="15.75" thickBot="1" x14ac:dyDescent="0.3">
      <c r="A233" s="8" t="s">
        <v>472</v>
      </c>
      <c r="B233" s="49"/>
      <c r="C233" s="49"/>
      <c r="D233" s="72">
        <f t="shared" ref="D233" si="14">SUM(D230,D228,D221,D209,D203,D198,D191,D184,D177)</f>
        <v>173923</v>
      </c>
      <c r="E233" s="49"/>
      <c r="F233" s="49"/>
      <c r="G233" s="49"/>
      <c r="H233" s="72">
        <f t="shared" ref="H233" si="15">SUM(H230,H228,H221,H209,H203,H198,H191,H184,H177)</f>
        <v>1965</v>
      </c>
      <c r="I233" s="49"/>
      <c r="J233" s="49"/>
      <c r="K233" s="49"/>
      <c r="L233" s="72">
        <f t="shared" ref="L233" si="16">SUM(L230,L228,L221,L209,L203,L198,L191,L184,L177)</f>
        <v>1890</v>
      </c>
      <c r="M233" s="49"/>
      <c r="N233" s="49"/>
      <c r="O233" s="49"/>
      <c r="P233" s="72">
        <f t="shared" ref="P233" si="17">SUM(P230,P228,P221,P209,P203,P198,P191,P184,P177)</f>
        <v>1890</v>
      </c>
      <c r="Q233" s="49"/>
      <c r="R233" s="49"/>
      <c r="S233" s="49"/>
      <c r="T233" s="72">
        <f t="shared" ref="T233" si="18">SUM(T230,T228,T221,T209,T203,T198,T191,T184,T177)</f>
        <v>1890</v>
      </c>
      <c r="U233" s="49"/>
      <c r="V233" s="49"/>
      <c r="W233" s="49"/>
      <c r="X233" s="72">
        <f t="shared" ref="X233" si="19">SUM(X230,X228,X221,X209,X203,X198,X191,X184,X177)</f>
        <v>1890</v>
      </c>
      <c r="Y233" s="49"/>
      <c r="Z233" s="49"/>
      <c r="AA233" s="49"/>
      <c r="AB233" s="72">
        <f t="shared" ref="AB233" si="20">SUM(AB230,AB228,AB221,AB209,AB203,AB198,AB191,AB184,AB177)</f>
        <v>1890</v>
      </c>
      <c r="AC233" s="49"/>
      <c r="AD233" s="49"/>
      <c r="AE233" s="49"/>
      <c r="AF233" s="72">
        <f t="shared" ref="AF233" si="21">SUM(AF230,AF228,AF221,AF209,AF203,AF198,AF191,AF184,AF177)</f>
        <v>1890</v>
      </c>
      <c r="AG233" s="49"/>
      <c r="AH233" s="49"/>
      <c r="AI233" s="49"/>
      <c r="AJ233" s="72">
        <f t="shared" ref="AJ233" si="22">SUM(AJ230,AJ228,AJ221,AJ209,AJ203,AJ198,AJ191,AJ184,AJ177)</f>
        <v>1890</v>
      </c>
      <c r="AK233" s="49"/>
      <c r="AL233" s="49"/>
      <c r="AM233" s="49"/>
      <c r="AN233" s="72">
        <f t="shared" ref="AN233" si="23">SUM(AN230,AN228,AN221,AN209,AN203,AN198,AN191,AN184,AN177)</f>
        <v>1890</v>
      </c>
      <c r="AO233" s="49"/>
      <c r="AP233" s="49"/>
      <c r="AQ233" s="49"/>
      <c r="AR233" s="72">
        <f t="shared" ref="AR233" si="24">SUM(AR230,AR228,AR221,AR209,AR203,AR198,AR191,AR184,AR177)</f>
        <v>1890</v>
      </c>
      <c r="AS233" s="49"/>
      <c r="AT233" s="49"/>
      <c r="AU233" s="49"/>
      <c r="AV233" s="72">
        <f>SUM(AV230,AV228,AV221,AV209,AV203,AV198,AV191,AV184,AV177)</f>
        <v>1890</v>
      </c>
      <c r="AW233" s="49"/>
      <c r="AX233" s="72">
        <f>SUM(AX230,AX228,AX221,AX209,AX203,AX198,AX191,AX184,AX177)</f>
        <v>117347</v>
      </c>
      <c r="AY233" s="49"/>
      <c r="AZ233" s="79">
        <f ca="1">SUM(AZ230,AZ228,AZ221,AZ209,AZ203,AZ184,AZ191,AZ177)</f>
        <v>130431.80153846154</v>
      </c>
      <c r="BA233" s="49"/>
      <c r="BB233" s="88">
        <f>SUM(BB177,BB184,BB191,BB198,BB203,BB209,BB221,BB228,BB230)</f>
        <v>453153.76</v>
      </c>
      <c r="BC233" s="16"/>
    </row>
    <row r="234" spans="1:55" x14ac:dyDescent="0.2">
      <c r="B234" s="196"/>
      <c r="D234" s="71"/>
      <c r="H234" s="71"/>
      <c r="L234" s="71"/>
      <c r="P234" s="71"/>
      <c r="T234" s="71"/>
      <c r="X234" s="71"/>
      <c r="AB234" s="71"/>
      <c r="AF234" s="71"/>
      <c r="AJ234" s="71"/>
      <c r="AN234" s="71"/>
      <c r="AR234" s="71"/>
      <c r="AV234" s="71"/>
      <c r="AX234" s="71"/>
      <c r="AZ234" s="78"/>
      <c r="BB234" s="86"/>
      <c r="BC234" s="5"/>
    </row>
    <row r="235" spans="1:55" x14ac:dyDescent="0.2">
      <c r="B235" s="196"/>
      <c r="D235" s="71"/>
      <c r="H235" s="71"/>
      <c r="L235" s="71"/>
      <c r="P235" s="71"/>
      <c r="T235" s="71"/>
      <c r="X235" s="71"/>
      <c r="AB235" s="71"/>
      <c r="AF235" s="71"/>
      <c r="AJ235" s="71"/>
      <c r="AN235" s="71"/>
      <c r="AR235" s="71"/>
      <c r="AV235" s="71"/>
      <c r="AX235" s="71"/>
      <c r="AZ235" s="78"/>
      <c r="BB235" s="86"/>
      <c r="BC235" s="5"/>
    </row>
    <row r="236" spans="1:55" ht="15.75" x14ac:dyDescent="0.25">
      <c r="A236" s="54" t="s">
        <v>473</v>
      </c>
      <c r="D236" s="71"/>
      <c r="H236" s="71"/>
      <c r="L236" s="71"/>
      <c r="P236" s="71"/>
      <c r="T236" s="71"/>
      <c r="X236" s="71"/>
      <c r="AB236" s="71"/>
      <c r="AF236" s="71"/>
      <c r="AJ236" s="71"/>
      <c r="AN236" s="71"/>
      <c r="AR236" s="71"/>
      <c r="AV236" s="71"/>
      <c r="AX236" s="71"/>
      <c r="AZ236" s="78"/>
      <c r="BB236" s="86"/>
      <c r="BC236" s="5"/>
    </row>
    <row r="237" spans="1:55" x14ac:dyDescent="0.2">
      <c r="B237" s="196"/>
      <c r="D237" s="71"/>
      <c r="H237" s="71"/>
      <c r="L237" s="71"/>
      <c r="P237" s="71"/>
      <c r="T237" s="71"/>
      <c r="X237" s="71"/>
      <c r="AB237" s="71"/>
      <c r="AF237" s="71"/>
      <c r="AJ237" s="71"/>
      <c r="AN237" s="71"/>
      <c r="AR237" s="71"/>
      <c r="AV237" s="71"/>
      <c r="AX237" s="71"/>
      <c r="AZ237" s="78"/>
      <c r="BB237" s="86"/>
      <c r="BC237" s="5"/>
    </row>
    <row r="238" spans="1:55" x14ac:dyDescent="0.2">
      <c r="A238" s="4">
        <v>70000</v>
      </c>
      <c r="B238" s="395" t="s">
        <v>416</v>
      </c>
      <c r="D238" s="271"/>
      <c r="H238" s="271"/>
      <c r="L238" s="271"/>
      <c r="P238" s="271"/>
      <c r="T238" s="271"/>
      <c r="X238" s="271"/>
      <c r="AB238" s="271"/>
      <c r="AF238" s="271"/>
      <c r="AJ238" s="271"/>
      <c r="AN238" s="271"/>
      <c r="AR238" s="271"/>
      <c r="AV238" s="271"/>
      <c r="AX238" s="70"/>
      <c r="AZ238" s="77"/>
      <c r="BB238" s="85"/>
      <c r="BC238" s="5"/>
    </row>
    <row r="239" spans="1:55" x14ac:dyDescent="0.2">
      <c r="A239" s="2">
        <v>70010</v>
      </c>
      <c r="B239" s="395"/>
      <c r="C239" s="196" t="s">
        <v>417</v>
      </c>
      <c r="D239" s="271">
        <f>SUMIF('Budgeting Worksheet'!H1076:H1079,$B$4,'Budgeting Worksheet'!J1076:J1079)</f>
        <v>0</v>
      </c>
      <c r="H239" s="271">
        <f>SUMIF('Budgeting Worksheet'!L1076:L1079,$B$4,'Budgeting Worksheet'!N1076:N1079)</f>
        <v>0</v>
      </c>
      <c r="L239" s="271">
        <f>SUMIF('Budgeting Worksheet'!P1076:P1079,$B$4,'Budgeting Worksheet'!R1076:R1079)</f>
        <v>0</v>
      </c>
      <c r="P239" s="271">
        <f>SUMIF('Budgeting Worksheet'!T1076:T1079,$B$4,'Budgeting Worksheet'!V1076:V1079)</f>
        <v>0</v>
      </c>
      <c r="T239" s="271">
        <f>SUMIF('Budgeting Worksheet'!X1076:X1079,$B$4,'Budgeting Worksheet'!Z1076:Z1079)</f>
        <v>0</v>
      </c>
      <c r="X239" s="271">
        <f>SUMIF('Budgeting Worksheet'!AB1076:AB1079,$B$4,'Budgeting Worksheet'!AD1076:AD1079)</f>
        <v>0</v>
      </c>
      <c r="AB239" s="271">
        <f>SUMIF('Budgeting Worksheet'!AF1076:AF1079,$B$4,'Budgeting Worksheet'!AH1076:AH1079)</f>
        <v>0</v>
      </c>
      <c r="AF239" s="271">
        <f>SUMIF('Budgeting Worksheet'!AJ1076:AJ1079,$B$4,'Budgeting Worksheet'!AL1076:AL1079)</f>
        <v>0</v>
      </c>
      <c r="AJ239" s="271">
        <f>SUMIF('Budgeting Worksheet'!AN1076:AN1079,$B$4,'Budgeting Worksheet'!AP1076:AP1079)</f>
        <v>0</v>
      </c>
      <c r="AN239" s="271">
        <f>SUMIF('Budgeting Worksheet'!AR1076:AR1079,$B$4,'Budgeting Worksheet'!AT1076:AT1079)</f>
        <v>0</v>
      </c>
      <c r="AR239" s="271">
        <f>SUMIF('Budgeting Worksheet'!AV1076:AV1079,$B$4,'Budgeting Worksheet'!AX1076:AX1079)</f>
        <v>0</v>
      </c>
      <c r="AV239" s="271">
        <f>SUMIF('Budgeting Worksheet'!AZ1076:AZ1079,$B$4,'Budgeting Worksheet'!BB1076:BB1079)</f>
        <v>0</v>
      </c>
      <c r="AX239" s="271">
        <f>SUMIF('Budgeting Worksheet'!BB1076:BB1079,$B$4,'Budgeting Worksheet'!BD1076:BD1079)</f>
        <v>0</v>
      </c>
      <c r="AZ239" s="78">
        <f ca="1">SUMIF('Budgeting Worksheet'!H1076:H1079,$B$4,'Budgeting Worksheet'!BJ1080)</f>
        <v>0</v>
      </c>
      <c r="BB239" s="86"/>
      <c r="BC239" s="5"/>
    </row>
    <row r="240" spans="1:55" x14ac:dyDescent="0.2">
      <c r="A240" s="2">
        <v>70100</v>
      </c>
      <c r="B240" s="395"/>
      <c r="C240" s="196" t="s">
        <v>418</v>
      </c>
      <c r="D240" s="271">
        <f>SUMIF('Budgeting Worksheet'!H1082:H1085,$B$4,'Budgeting Worksheet'!J1082:J1085)</f>
        <v>0</v>
      </c>
      <c r="H240" s="271">
        <f>SUMIF('Budgeting Worksheet'!L1082:L1085,$B$4,'Budgeting Worksheet'!N1082:N1085)</f>
        <v>0</v>
      </c>
      <c r="L240" s="271">
        <f>SUMIF('Budgeting Worksheet'!P1082:P1085,$B$4,'Budgeting Worksheet'!R1082:R1085)</f>
        <v>0</v>
      </c>
      <c r="P240" s="271">
        <f>SUMIF('Budgeting Worksheet'!T1082:T1085,$B$4,'Budgeting Worksheet'!V1082:V1085)</f>
        <v>0</v>
      </c>
      <c r="T240" s="271">
        <f>SUMIF('Budgeting Worksheet'!X1082:X1085,$B$4,'Budgeting Worksheet'!Z1082:Z1085)</f>
        <v>0</v>
      </c>
      <c r="X240" s="271">
        <f>SUMIF('Budgeting Worksheet'!AB1082:AB1085,$B$4,'Budgeting Worksheet'!AD1082:AD1085)</f>
        <v>0</v>
      </c>
      <c r="AB240" s="271">
        <f>SUMIF('Budgeting Worksheet'!AF1082:AF1085,$B$4,'Budgeting Worksheet'!AH1082:AH1085)</f>
        <v>0</v>
      </c>
      <c r="AF240" s="271">
        <f>SUMIF('Budgeting Worksheet'!AJ1082:AJ1085,$B$4,'Budgeting Worksheet'!AL1082:AL1085)</f>
        <v>0</v>
      </c>
      <c r="AJ240" s="271">
        <f>SUMIF('Budgeting Worksheet'!AN1082:AN1085,$B$4,'Budgeting Worksheet'!AP1082:AP1085)</f>
        <v>0</v>
      </c>
      <c r="AN240" s="271">
        <f>SUMIF('Budgeting Worksheet'!AR1082:AR1085,$B$4,'Budgeting Worksheet'!AT1082:AT1085)</f>
        <v>0</v>
      </c>
      <c r="AR240" s="271">
        <f>SUMIF('Budgeting Worksheet'!AV1082:AV1085,$B$4,'Budgeting Worksheet'!AX1082:AX1085)</f>
        <v>0</v>
      </c>
      <c r="AV240" s="271">
        <f>SUMIF('Budgeting Worksheet'!AZ1082:AZ1085,$B$4,'Budgeting Worksheet'!BB1082:BB1085)</f>
        <v>0</v>
      </c>
      <c r="AX240" s="271">
        <f>SUMIF('Budgeting Worksheet'!BB1082:BB1085,$B$4,'Budgeting Worksheet'!BD1082:BD1085)</f>
        <v>0</v>
      </c>
      <c r="AZ240" s="78">
        <f ca="1">SUMIF('Budgeting Worksheet'!H1082:H1085,$B$4,'Budgeting Worksheet'!BJ1086)</f>
        <v>0</v>
      </c>
      <c r="BB240" s="85"/>
      <c r="BC240" s="5"/>
    </row>
    <row r="241" spans="1:55" x14ac:dyDescent="0.2">
      <c r="A241" s="2">
        <v>70200</v>
      </c>
      <c r="B241" s="395"/>
      <c r="C241" s="196" t="s">
        <v>419</v>
      </c>
      <c r="D241" s="271">
        <f>SUMIF('Budgeting Worksheet'!H1088:H1091,$B$4,'Budgeting Worksheet'!J1088:J1091)</f>
        <v>0</v>
      </c>
      <c r="H241" s="271">
        <f>SUMIF('Budgeting Worksheet'!L1088:L1091,$B$4,'Budgeting Worksheet'!N1088:N1091)</f>
        <v>0</v>
      </c>
      <c r="L241" s="271">
        <f>SUMIF('Budgeting Worksheet'!P1088:P1091,$B$4,'Budgeting Worksheet'!R1088:R1091)</f>
        <v>0</v>
      </c>
      <c r="P241" s="271">
        <f>SUMIF('Budgeting Worksheet'!T1088:T1091,$B$4,'Budgeting Worksheet'!V1088:V1091)</f>
        <v>0</v>
      </c>
      <c r="T241" s="271">
        <f>SUMIF('Budgeting Worksheet'!X1088:X1091,$B$4,'Budgeting Worksheet'!Z1088:Z1091)</f>
        <v>0</v>
      </c>
      <c r="X241" s="271">
        <f>SUMIF('Budgeting Worksheet'!AB1088:AB1091,$B$4,'Budgeting Worksheet'!AD1088:AD1091)</f>
        <v>0</v>
      </c>
      <c r="AB241" s="271">
        <f>SUMIF('Budgeting Worksheet'!AF1088:AF1091,$B$4,'Budgeting Worksheet'!AH1088:AH1091)</f>
        <v>0</v>
      </c>
      <c r="AF241" s="271">
        <f>SUMIF('Budgeting Worksheet'!AJ1088:AJ1091,$B$4,'Budgeting Worksheet'!AL1088:AL1091)</f>
        <v>0</v>
      </c>
      <c r="AJ241" s="271">
        <f>SUMIF('Budgeting Worksheet'!AN1088:AN1091,$B$4,'Budgeting Worksheet'!AP1088:AP1091)</f>
        <v>0</v>
      </c>
      <c r="AN241" s="271">
        <f>SUMIF('Budgeting Worksheet'!AR1088:AR1091,$B$4,'Budgeting Worksheet'!AT1088:AT1091)</f>
        <v>0</v>
      </c>
      <c r="AR241" s="271">
        <f>SUMIF('Budgeting Worksheet'!AV1088:AV1091,$B$4,'Budgeting Worksheet'!AX1088:AX1091)</f>
        <v>0</v>
      </c>
      <c r="AV241" s="271">
        <f>SUMIF('Budgeting Worksheet'!AZ1088:AZ1091,$B$4,'Budgeting Worksheet'!BB1088:BB1091)</f>
        <v>0</v>
      </c>
      <c r="AX241" s="271">
        <f>SUMIF('Budgeting Worksheet'!BB1088:BB1091,$B$4,'Budgeting Worksheet'!BD1088:BD1091)</f>
        <v>0</v>
      </c>
      <c r="AZ241" s="78">
        <f ca="1">SUMIF('Budgeting Worksheet'!H1088:H1091,$B$4,'Budgeting Worksheet'!BJ1092)</f>
        <v>0</v>
      </c>
      <c r="BB241" s="86"/>
      <c r="BC241" s="5"/>
    </row>
    <row r="242" spans="1:55" x14ac:dyDescent="0.2">
      <c r="B242" s="395" t="s">
        <v>420</v>
      </c>
      <c r="D242" s="650">
        <f>SUM(D239:D241)</f>
        <v>0</v>
      </c>
      <c r="H242" s="650">
        <f>SUM(H239:H241)</f>
        <v>0</v>
      </c>
      <c r="L242" s="650">
        <f>SUM(L239:L241)</f>
        <v>0</v>
      </c>
      <c r="P242" s="650">
        <f>SUM(P239:P241)</f>
        <v>0</v>
      </c>
      <c r="T242" s="650">
        <f>SUM(T239:T241)</f>
        <v>0</v>
      </c>
      <c r="X242" s="650">
        <f>SUM(X239:X241)</f>
        <v>0</v>
      </c>
      <c r="AB242" s="650">
        <f>SUM(AB239:AB241)</f>
        <v>0</v>
      </c>
      <c r="AF242" s="650">
        <f>SUM(AF239:AF241)</f>
        <v>0</v>
      </c>
      <c r="AJ242" s="650">
        <f>SUM(AJ239:AJ241)</f>
        <v>0</v>
      </c>
      <c r="AN242" s="650">
        <f>SUM(AN239:AN241)</f>
        <v>0</v>
      </c>
      <c r="AR242" s="650">
        <f>SUM(AR239:AR241)</f>
        <v>0</v>
      </c>
      <c r="AV242" s="650">
        <f>SUM(AV239:AV241)</f>
        <v>0</v>
      </c>
      <c r="AX242" s="650">
        <f>SUM(AX239:AX241)</f>
        <v>0</v>
      </c>
      <c r="AZ242" s="670">
        <f ca="1">SUM(AZ239:AZ241)</f>
        <v>0</v>
      </c>
      <c r="BB242" s="85"/>
      <c r="BC242" s="5"/>
    </row>
    <row r="243" spans="1:55" x14ac:dyDescent="0.2">
      <c r="B243" s="196"/>
      <c r="D243" s="271"/>
      <c r="H243" s="271"/>
      <c r="L243" s="271"/>
      <c r="P243" s="271"/>
      <c r="T243" s="271"/>
      <c r="X243" s="271"/>
      <c r="AB243" s="271"/>
      <c r="AF243" s="271"/>
      <c r="AJ243" s="271"/>
      <c r="AN243" s="271"/>
      <c r="AR243" s="271"/>
      <c r="AV243" s="271"/>
      <c r="AX243" s="71"/>
      <c r="AZ243" s="78"/>
      <c r="BB243" s="86"/>
      <c r="BC243" s="5"/>
    </row>
    <row r="244" spans="1:55" x14ac:dyDescent="0.2">
      <c r="A244" s="4">
        <v>80000</v>
      </c>
      <c r="B244" s="395" t="s">
        <v>421</v>
      </c>
      <c r="D244" s="271"/>
      <c r="H244" s="271"/>
      <c r="L244" s="271"/>
      <c r="P244" s="271"/>
      <c r="T244" s="271"/>
      <c r="X244" s="271"/>
      <c r="AB244" s="271"/>
      <c r="AF244" s="271"/>
      <c r="AJ244" s="271"/>
      <c r="AN244" s="271"/>
      <c r="AR244" s="271"/>
      <c r="AV244" s="271"/>
      <c r="AX244" s="71"/>
      <c r="AZ244" s="78"/>
      <c r="BB244" s="86"/>
      <c r="BC244" s="5"/>
    </row>
    <row r="245" spans="1:55" x14ac:dyDescent="0.2">
      <c r="A245" s="2">
        <v>80005</v>
      </c>
      <c r="B245" s="395"/>
      <c r="C245" s="196" t="s">
        <v>422</v>
      </c>
      <c r="D245" s="271">
        <f>SUMIF('Budgeting Worksheet'!H1097:H1100,$B$4,'Budgeting Worksheet'!J1097:J1100)</f>
        <v>0</v>
      </c>
      <c r="H245" s="271">
        <f>SUMIF('Budgeting Worksheet'!L1097:L1100,$B$4,'Budgeting Worksheet'!N1097:N1100)</f>
        <v>0</v>
      </c>
      <c r="L245" s="271">
        <f>SUMIF('Budgeting Worksheet'!P1097:P1100,$B$4,'Budgeting Worksheet'!R1097:R1100)</f>
        <v>0</v>
      </c>
      <c r="P245" s="271">
        <f>SUMIF('Budgeting Worksheet'!T1097:T1100,$B$4,'Budgeting Worksheet'!V1097:V1100)</f>
        <v>0</v>
      </c>
      <c r="T245" s="271">
        <f>SUMIF('Budgeting Worksheet'!X1097:X1100,$B$4,'Budgeting Worksheet'!Z1097:Z1100)</f>
        <v>0</v>
      </c>
      <c r="X245" s="271">
        <f>SUMIF('Budgeting Worksheet'!AB1097:AB1100,$B$4,'Budgeting Worksheet'!AD1097:AD1100)</f>
        <v>0</v>
      </c>
      <c r="AB245" s="271">
        <f>SUMIF('Budgeting Worksheet'!AF1097:AF1100,$B$4,'Budgeting Worksheet'!AH1097:AH1100)</f>
        <v>0</v>
      </c>
      <c r="AF245" s="271">
        <f>SUMIF('Budgeting Worksheet'!AJ1097:AJ1100,$B$4,'Budgeting Worksheet'!AL1097:AL1100)</f>
        <v>0</v>
      </c>
      <c r="AJ245" s="271">
        <f>SUMIF('Budgeting Worksheet'!AN1097:AN1100,$B$4,'Budgeting Worksheet'!AP1097:AP1100)</f>
        <v>0</v>
      </c>
      <c r="AN245" s="271">
        <f>SUMIF('Budgeting Worksheet'!AR1097:AR1100,$B$4,'Budgeting Worksheet'!AT1097:AT1100)</f>
        <v>0</v>
      </c>
      <c r="AR245" s="271">
        <f>SUMIF('Budgeting Worksheet'!AV1097:AV1100,$B$4,'Budgeting Worksheet'!AX1097:AX1100)</f>
        <v>0</v>
      </c>
      <c r="AV245" s="271">
        <f>SUMIF('Budgeting Worksheet'!AZ1097:AZ1100,$B$4,'Budgeting Worksheet'!BB1097:BB1100)</f>
        <v>0</v>
      </c>
      <c r="AX245" s="271">
        <f>SUMIF('Budgeting Worksheet'!BB1097:BB1100,$B$4,'Budgeting Worksheet'!BD1097:BD1100)</f>
        <v>0</v>
      </c>
      <c r="AZ245" s="78">
        <f ca="1">SUMIF('Budgeting Worksheet'!H1097:H1100,$B$4,'Budgeting Worksheet'!BJ1101)</f>
        <v>0</v>
      </c>
      <c r="BB245" s="86"/>
      <c r="BC245" s="5"/>
    </row>
    <row r="246" spans="1:55" x14ac:dyDescent="0.2">
      <c r="A246" s="2">
        <v>80010</v>
      </c>
      <c r="C246" s="196" t="s">
        <v>423</v>
      </c>
      <c r="D246" s="271">
        <f>SUMIF('Budgeting Worksheet'!H1103:H1106,$B$4,'Budgeting Worksheet'!J1103:J1106)</f>
        <v>0</v>
      </c>
      <c r="H246" s="271">
        <f>SUMIF('Budgeting Worksheet'!L1103:L1106,$B$4,'Budgeting Worksheet'!N1103:N1106)</f>
        <v>0</v>
      </c>
      <c r="L246" s="271">
        <f>SUMIF('Budgeting Worksheet'!P1103:P1106,$B$4,'Budgeting Worksheet'!R1103:R1106)</f>
        <v>0</v>
      </c>
      <c r="P246" s="271">
        <f>SUMIF('Budgeting Worksheet'!T1103:T1106,$B$4,'Budgeting Worksheet'!V1103:V1106)</f>
        <v>0</v>
      </c>
      <c r="T246" s="271">
        <f>SUMIF('Budgeting Worksheet'!X1103:X1106,$B$4,'Budgeting Worksheet'!Z1103:Z1106)</f>
        <v>0</v>
      </c>
      <c r="X246" s="271">
        <f>SUMIF('Budgeting Worksheet'!AB1103:AB1106,$B$4,'Budgeting Worksheet'!AD1103:AD1106)</f>
        <v>0</v>
      </c>
      <c r="AB246" s="271">
        <f>SUMIF('Budgeting Worksheet'!AF1103:AF1106,$B$4,'Budgeting Worksheet'!AH1103:AH1106)</f>
        <v>0</v>
      </c>
      <c r="AF246" s="271">
        <f>SUMIF('Budgeting Worksheet'!AJ1103:AJ1106,$B$4,'Budgeting Worksheet'!AL1103:AL1106)</f>
        <v>0</v>
      </c>
      <c r="AJ246" s="271">
        <f>SUMIF('Budgeting Worksheet'!AN1103:AN1106,$B$4,'Budgeting Worksheet'!AP1103:AP1106)</f>
        <v>0</v>
      </c>
      <c r="AN246" s="271">
        <f>SUMIF('Budgeting Worksheet'!AR1103:AR1106,$B$4,'Budgeting Worksheet'!AT1103:AT1106)</f>
        <v>0</v>
      </c>
      <c r="AR246" s="271">
        <f>SUMIF('Budgeting Worksheet'!AV1103:AV1106,$B$4,'Budgeting Worksheet'!AX1103:AX1106)</f>
        <v>0</v>
      </c>
      <c r="AV246" s="271">
        <f>SUMIF('Budgeting Worksheet'!AZ1103:AZ1106,$B$4,'Budgeting Worksheet'!BB1103:BB1106)</f>
        <v>0</v>
      </c>
      <c r="AX246" s="271">
        <f>SUMIF('Budgeting Worksheet'!BB1103:BB1106,$B$4,'Budgeting Worksheet'!BD1103:BD1106)</f>
        <v>0</v>
      </c>
      <c r="AZ246" s="78">
        <f ca="1">SUMIF('Budgeting Worksheet'!H1103:H1106,$B$4,'Budgeting Worksheet'!BJ1107)</f>
        <v>0</v>
      </c>
      <c r="BB246" s="86"/>
      <c r="BC246" s="5"/>
    </row>
    <row r="247" spans="1:55" x14ac:dyDescent="0.2">
      <c r="A247" s="2">
        <v>80020</v>
      </c>
      <c r="B247" s="395"/>
      <c r="C247" s="196" t="s">
        <v>486</v>
      </c>
      <c r="D247" s="271">
        <f>SUMIF('Budgeting Worksheet'!H1115:H1118,$B$4,'Budgeting Worksheet'!J1115:J1118)</f>
        <v>0</v>
      </c>
      <c r="H247" s="271">
        <f>SUMIF('Budgeting Worksheet'!L1115:L1118,$B$4,'Budgeting Worksheet'!N1115:N1118)</f>
        <v>0</v>
      </c>
      <c r="L247" s="271">
        <f>SUMIF('Budgeting Worksheet'!P1115:P1118,$B$4,'Budgeting Worksheet'!R1115:R1118)</f>
        <v>0</v>
      </c>
      <c r="P247" s="271">
        <f>SUMIF('Budgeting Worksheet'!T1115:T1118,$B$4,'Budgeting Worksheet'!V1115:V1118)</f>
        <v>0</v>
      </c>
      <c r="T247" s="271">
        <f>SUMIF('Budgeting Worksheet'!X1115:X1118,$B$4,'Budgeting Worksheet'!Z1115:Z1118)</f>
        <v>0</v>
      </c>
      <c r="X247" s="271">
        <f>SUMIF('Budgeting Worksheet'!AB1115:AB1118,$B$4,'Budgeting Worksheet'!AD1115:AD1118)</f>
        <v>0</v>
      </c>
      <c r="AB247" s="271">
        <f>SUMIF('Budgeting Worksheet'!AF1115:AF1118,$B$4,'Budgeting Worksheet'!AH1115:AH1118)</f>
        <v>0</v>
      </c>
      <c r="AF247" s="271">
        <f>SUMIF('Budgeting Worksheet'!AJ1115:AJ1118,$B$4,'Budgeting Worksheet'!AL1115:AL1118)</f>
        <v>0</v>
      </c>
      <c r="AJ247" s="271">
        <f>SUMIF('Budgeting Worksheet'!AN1115:AN1118,$B$4,'Budgeting Worksheet'!AP1115:AP1118)</f>
        <v>0</v>
      </c>
      <c r="AN247" s="271">
        <f>SUMIF('Budgeting Worksheet'!AR1115:AR1118,$B$4,'Budgeting Worksheet'!AT1115:AT1118)</f>
        <v>0</v>
      </c>
      <c r="AR247" s="271">
        <f>SUMIF('Budgeting Worksheet'!AV1115:AV1118,$B$4,'Budgeting Worksheet'!AX1115:AX1118)</f>
        <v>0</v>
      </c>
      <c r="AV247" s="271">
        <f>SUMIF('Budgeting Worksheet'!AZ1115:AZ1118,$B$4,'Budgeting Worksheet'!BB1115:BB1118)</f>
        <v>0</v>
      </c>
      <c r="AX247" s="271">
        <f>SUMIF('Budgeting Worksheet'!BB1115:BB1118,$B$4,'Budgeting Worksheet'!BD1115:BD1118)</f>
        <v>0</v>
      </c>
      <c r="AZ247" s="78">
        <f ca="1">SUMIF('Budgeting Worksheet'!H1109:H1112,$B$4,'Budgeting Worksheet'!BJ1113)</f>
        <v>0</v>
      </c>
      <c r="BB247" s="86"/>
      <c r="BC247" s="5"/>
    </row>
    <row r="248" spans="1:55" x14ac:dyDescent="0.2">
      <c r="A248" s="2">
        <v>80050</v>
      </c>
      <c r="C248" s="196" t="s">
        <v>424</v>
      </c>
      <c r="D248" s="271">
        <f>SUMIF('Budgeting Worksheet'!H1121:H1124,$B$4,'Budgeting Worksheet'!J1121:J1124)</f>
        <v>0</v>
      </c>
      <c r="H248" s="271">
        <f>SUMIF('Budgeting Worksheet'!L1121:L1124,$B$4,'Budgeting Worksheet'!N1121:N1124)</f>
        <v>0</v>
      </c>
      <c r="L248" s="271">
        <f>SUMIF('Budgeting Worksheet'!P1121:P1124,$B$4,'Budgeting Worksheet'!R1121:R1124)</f>
        <v>0</v>
      </c>
      <c r="P248" s="271">
        <f>SUMIF('Budgeting Worksheet'!T1121:T1124,$B$4,'Budgeting Worksheet'!V1121:V1124)</f>
        <v>0</v>
      </c>
      <c r="T248" s="271">
        <f>SUMIF('Budgeting Worksheet'!X1121:X1124,$B$4,'Budgeting Worksheet'!Z1121:Z1124)</f>
        <v>0</v>
      </c>
      <c r="X248" s="271">
        <f>SUMIF('Budgeting Worksheet'!AB1121:AB1124,$B$4,'Budgeting Worksheet'!AD1121:AD1124)</f>
        <v>0</v>
      </c>
      <c r="AB248" s="271">
        <f>SUMIF('Budgeting Worksheet'!AF1121:AF1124,$B$4,'Budgeting Worksheet'!AH1121:AH1124)</f>
        <v>0</v>
      </c>
      <c r="AF248" s="271">
        <f>SUMIF('Budgeting Worksheet'!AJ1121:AJ1124,$B$4,'Budgeting Worksheet'!AL1121:AL1124)</f>
        <v>0</v>
      </c>
      <c r="AJ248" s="271">
        <f>SUMIF('Budgeting Worksheet'!AN1121:AN1124,$B$4,'Budgeting Worksheet'!AP1121:AP1124)</f>
        <v>0</v>
      </c>
      <c r="AN248" s="271">
        <f>SUMIF('Budgeting Worksheet'!AR1121:AR1124,$B$4,'Budgeting Worksheet'!AT1121:AT1124)</f>
        <v>0</v>
      </c>
      <c r="AR248" s="271">
        <f>SUMIF('Budgeting Worksheet'!AV1121:AV1124,$B$4,'Budgeting Worksheet'!AX1121:AX1124)</f>
        <v>0</v>
      </c>
      <c r="AV248" s="271">
        <f>SUMIF('Budgeting Worksheet'!AZ1121:AZ1124,$B$4,'Budgeting Worksheet'!BB1121:BB1124)</f>
        <v>0</v>
      </c>
      <c r="AX248" s="271">
        <f>SUMIF('Budgeting Worksheet'!BB1121:BB1124,$B$4,'Budgeting Worksheet'!BD1121:BD1124)</f>
        <v>0</v>
      </c>
      <c r="AZ248" s="78">
        <f ca="1">SUMIF('Budgeting Worksheet'!H1115:H1118,$B$4,'Budgeting Worksheet'!BJ1119)</f>
        <v>0</v>
      </c>
      <c r="BB248" s="86"/>
      <c r="BC248" s="5"/>
    </row>
    <row r="249" spans="1:55" x14ac:dyDescent="0.2">
      <c r="A249" s="2">
        <v>80060</v>
      </c>
      <c r="C249" s="196" t="s">
        <v>494</v>
      </c>
      <c r="D249" s="271">
        <f>SUMIF('Budgeting Worksheet'!H1127:H1130,$B$4,'Budgeting Worksheet'!J1127:J1130)</f>
        <v>0</v>
      </c>
      <c r="H249" s="271">
        <f>SUMIF('Budgeting Worksheet'!L1127:L1130,$B$4,'Budgeting Worksheet'!N1127:N1130)</f>
        <v>0</v>
      </c>
      <c r="L249" s="271">
        <f>SUMIF('Budgeting Worksheet'!P1127:P1130,$B$4,'Budgeting Worksheet'!R1127:R1130)</f>
        <v>0</v>
      </c>
      <c r="P249" s="271">
        <f>SUMIF('Budgeting Worksheet'!T1127:T1130,$B$4,'Budgeting Worksheet'!V1127:V1130)</f>
        <v>0</v>
      </c>
      <c r="T249" s="271">
        <f>SUMIF('Budgeting Worksheet'!X1127:X1130,$B$4,'Budgeting Worksheet'!Z1127:Z1130)</f>
        <v>0</v>
      </c>
      <c r="X249" s="271">
        <f>SUMIF('Budgeting Worksheet'!AB1127:AB1130,$B$4,'Budgeting Worksheet'!AD1127:AD1130)</f>
        <v>0</v>
      </c>
      <c r="AB249" s="271">
        <f>SUMIF('Budgeting Worksheet'!AF1127:AF1130,$B$4,'Budgeting Worksheet'!AH1127:AH1130)</f>
        <v>0</v>
      </c>
      <c r="AF249" s="271">
        <f>SUMIF('Budgeting Worksheet'!AJ1127:AJ1130,$B$4,'Budgeting Worksheet'!AL1127:AL1130)</f>
        <v>0</v>
      </c>
      <c r="AJ249" s="271">
        <f>SUMIF('Budgeting Worksheet'!AN1127:AN1130,$B$4,'Budgeting Worksheet'!AP1127:AP1130)</f>
        <v>0</v>
      </c>
      <c r="AN249" s="271">
        <f>SUMIF('Budgeting Worksheet'!AR1127:AR1130,$B$4,'Budgeting Worksheet'!AT1127:AT1130)</f>
        <v>0</v>
      </c>
      <c r="AR249" s="271">
        <f>SUMIF('Budgeting Worksheet'!AV1127:AV1130,$B$4,'Budgeting Worksheet'!AX1127:AX1130)</f>
        <v>0</v>
      </c>
      <c r="AV249" s="271">
        <f>SUMIF('Budgeting Worksheet'!AZ1127:AZ1130,$B$4,'Budgeting Worksheet'!BB1127:BB1130)</f>
        <v>0</v>
      </c>
      <c r="AX249" s="271">
        <f>SUMIF('Budgeting Worksheet'!BB1127:BB1130,$B$4,'Budgeting Worksheet'!BD1127:BD1130)</f>
        <v>0</v>
      </c>
      <c r="AZ249" s="78">
        <f ca="1">SUMIF('Budgeting Worksheet'!H1121:H1124,$B$4,'Budgeting Worksheet'!BJ1125)</f>
        <v>0</v>
      </c>
      <c r="BB249" s="86"/>
      <c r="BC249" s="5"/>
    </row>
    <row r="250" spans="1:55" x14ac:dyDescent="0.2">
      <c r="A250" s="2">
        <v>80070</v>
      </c>
      <c r="C250" s="196" t="s">
        <v>426</v>
      </c>
      <c r="D250" s="271"/>
      <c r="H250" s="271"/>
      <c r="L250" s="271"/>
      <c r="P250" s="271"/>
      <c r="T250" s="271"/>
      <c r="X250" s="271"/>
      <c r="AB250" s="271"/>
      <c r="AF250" s="271"/>
      <c r="AJ250" s="271"/>
      <c r="AN250" s="271"/>
      <c r="AR250" s="271">
        <f>SUMIF('Budgeting Worksheet'!AV1128:AV1131,$B$4,'Budgeting Worksheet'!AX1128:AX1131)</f>
        <v>0</v>
      </c>
      <c r="AV250" s="271">
        <f>SUMIF('Budgeting Worksheet'!AZ1128:AZ1131,$B$4,'Budgeting Worksheet'!BB1128:BB1131)</f>
        <v>0</v>
      </c>
      <c r="AX250" s="271">
        <f>SUMIF('Budgeting Worksheet'!BB1128:BB1131,$B$4,'Budgeting Worksheet'!BD1128:BD1131)</f>
        <v>0</v>
      </c>
      <c r="AZ250" s="78">
        <f ca="1">SUMIF('Budgeting Worksheet'!H1127:H1130,$B$4,'Budgeting Worksheet'!BJ1131)</f>
        <v>0</v>
      </c>
      <c r="BB250" s="86"/>
      <c r="BC250" s="5"/>
    </row>
    <row r="251" spans="1:55" x14ac:dyDescent="0.2">
      <c r="B251" s="395" t="s">
        <v>247</v>
      </c>
      <c r="D251" s="650">
        <f>SUM(D245:D249)</f>
        <v>0</v>
      </c>
      <c r="H251" s="650">
        <f>SUM(H245:H249)</f>
        <v>0</v>
      </c>
      <c r="L251" s="650">
        <f>SUM(L245:L249)</f>
        <v>0</v>
      </c>
      <c r="P251" s="650">
        <f>SUM(P245:P249)</f>
        <v>0</v>
      </c>
      <c r="T251" s="650">
        <f>SUM(T245:T249)</f>
        <v>0</v>
      </c>
      <c r="X251" s="650">
        <f>SUM(X245:X249)</f>
        <v>0</v>
      </c>
      <c r="AB251" s="650">
        <f>SUM(AB245:AB249)</f>
        <v>0</v>
      </c>
      <c r="AF251" s="650">
        <f>SUM(AF245:AF249)</f>
        <v>0</v>
      </c>
      <c r="AJ251" s="650">
        <f>SUM(AJ245:AJ249)</f>
        <v>0</v>
      </c>
      <c r="AN251" s="650">
        <f>SUM(AN245:AN249)</f>
        <v>0</v>
      </c>
      <c r="AR251" s="650">
        <f>SUM(AR245:AR250)</f>
        <v>0</v>
      </c>
      <c r="AV251" s="650">
        <f>SUM(AV245:AV250)</f>
        <v>0</v>
      </c>
      <c r="AX251" s="650">
        <f>SUM(AX245:AX250)</f>
        <v>0</v>
      </c>
      <c r="AZ251" s="669">
        <f ca="1">SUM(AZ245:AZ250)</f>
        <v>0</v>
      </c>
      <c r="BB251" s="86"/>
      <c r="BC251" s="5"/>
    </row>
    <row r="252" spans="1:55" x14ac:dyDescent="0.2">
      <c r="B252" s="196"/>
      <c r="D252" s="271"/>
      <c r="H252" s="271"/>
      <c r="L252" s="271"/>
      <c r="P252" s="271"/>
      <c r="T252" s="271"/>
      <c r="X252" s="271"/>
      <c r="AB252" s="271"/>
      <c r="AF252" s="271"/>
      <c r="AJ252" s="271"/>
      <c r="AN252" s="271"/>
      <c r="AR252" s="271"/>
      <c r="AV252" s="271"/>
      <c r="AX252" s="271"/>
      <c r="AZ252" s="78"/>
      <c r="BB252" s="86"/>
      <c r="BC252" s="5"/>
    </row>
    <row r="253" spans="1:55" ht="13.5" thickBot="1" x14ac:dyDescent="0.25">
      <c r="B253" s="196"/>
      <c r="D253" s="71"/>
      <c r="H253" s="71"/>
      <c r="L253" s="71"/>
      <c r="P253" s="71"/>
      <c r="T253" s="71"/>
      <c r="X253" s="71"/>
      <c r="AB253" s="71"/>
      <c r="AF253" s="71"/>
      <c r="AJ253" s="71"/>
      <c r="AN253" s="71"/>
      <c r="AR253" s="71"/>
      <c r="AV253" s="71"/>
      <c r="AX253" s="71"/>
      <c r="AZ253" s="78"/>
      <c r="BB253" s="86"/>
      <c r="BC253" s="5"/>
    </row>
    <row r="254" spans="1:55" s="17" customFormat="1" ht="15.75" thickBot="1" x14ac:dyDescent="0.3">
      <c r="A254" s="8" t="s">
        <v>474</v>
      </c>
      <c r="B254" s="49"/>
      <c r="C254" s="49"/>
      <c r="D254" s="72">
        <f>SUM(,D251,D242)</f>
        <v>0</v>
      </c>
      <c r="E254" s="49"/>
      <c r="F254" s="49"/>
      <c r="G254" s="49"/>
      <c r="H254" s="72">
        <f>SUM(,H251,H242)</f>
        <v>0</v>
      </c>
      <c r="I254" s="49"/>
      <c r="J254" s="49"/>
      <c r="K254" s="49"/>
      <c r="L254" s="72">
        <f>SUM(,L251,L242)</f>
        <v>0</v>
      </c>
      <c r="M254" s="49"/>
      <c r="N254" s="49"/>
      <c r="O254" s="49"/>
      <c r="P254" s="72">
        <f>SUM(,P251,P242)</f>
        <v>0</v>
      </c>
      <c r="Q254" s="49"/>
      <c r="R254" s="49"/>
      <c r="S254" s="49"/>
      <c r="T254" s="72">
        <f>SUM(,T251,T242)</f>
        <v>0</v>
      </c>
      <c r="U254" s="49"/>
      <c r="V254" s="49"/>
      <c r="W254" s="49"/>
      <c r="X254" s="72">
        <f>SUM(,X251,X242)</f>
        <v>0</v>
      </c>
      <c r="Y254" s="49"/>
      <c r="Z254" s="49"/>
      <c r="AA254" s="49"/>
      <c r="AB254" s="72">
        <f>SUM(,AB251,AB242)</f>
        <v>0</v>
      </c>
      <c r="AC254" s="49"/>
      <c r="AD254" s="49"/>
      <c r="AE254" s="49"/>
      <c r="AF254" s="72">
        <f>SUM(,AF251,AF242)</f>
        <v>0</v>
      </c>
      <c r="AG254" s="49"/>
      <c r="AH254" s="49"/>
      <c r="AI254" s="49"/>
      <c r="AJ254" s="72">
        <f>SUM(,AJ251,AJ242)</f>
        <v>0</v>
      </c>
      <c r="AK254" s="49"/>
      <c r="AL254" s="49"/>
      <c r="AM254" s="49"/>
      <c r="AN254" s="72">
        <f>SUM(,AN251,AN242)</f>
        <v>0</v>
      </c>
      <c r="AO254" s="49"/>
      <c r="AP254" s="49"/>
      <c r="AQ254" s="49"/>
      <c r="AR254" s="72">
        <f>SUM(,AR251,AR242)</f>
        <v>0</v>
      </c>
      <c r="AS254" s="49"/>
      <c r="AT254" s="49"/>
      <c r="AU254" s="49"/>
      <c r="AV254" s="72">
        <f>SUM(,AV251,AV242)</f>
        <v>0</v>
      </c>
      <c r="AW254" s="49"/>
      <c r="AX254" s="72">
        <f>SUM(,AX251,AX242)</f>
        <v>0</v>
      </c>
      <c r="AY254" s="49"/>
      <c r="AZ254" s="79">
        <f ca="1">SUM(,AZ240,AZ238)</f>
        <v>0</v>
      </c>
      <c r="BA254" s="49"/>
      <c r="BB254" s="88">
        <f>SUM(BB240,BB238)</f>
        <v>0</v>
      </c>
      <c r="BC254" s="16"/>
    </row>
    <row r="255" spans="1:55" x14ac:dyDescent="0.2">
      <c r="B255" s="196"/>
      <c r="D255" s="71"/>
      <c r="H255" s="71"/>
      <c r="L255" s="71"/>
      <c r="P255" s="71"/>
      <c r="T255" s="71"/>
      <c r="X255" s="71"/>
      <c r="AB255" s="71"/>
      <c r="AF255" s="71"/>
      <c r="AJ255" s="71"/>
      <c r="AN255" s="71"/>
      <c r="AR255" s="71"/>
      <c r="AV255" s="71"/>
      <c r="AX255" s="71"/>
      <c r="AZ255" s="78"/>
      <c r="BB255" s="86"/>
      <c r="BC255" s="5"/>
    </row>
    <row r="256" spans="1:55" x14ac:dyDescent="0.2">
      <c r="A256" s="2">
        <v>99991</v>
      </c>
      <c r="B256" s="196" t="s">
        <v>427</v>
      </c>
      <c r="D256" s="271">
        <f>SUMIF('Budgeting Worksheet'!H1153:H1156,$B$4,'Budgeting Worksheet'!J1153:J1156)</f>
        <v>0</v>
      </c>
      <c r="H256" s="271">
        <f>SUMIF('Budgeting Worksheet'!L1153:L1156,$B$4,'Budgeting Worksheet'!N1153:N1156)</f>
        <v>0</v>
      </c>
      <c r="L256" s="271">
        <f>SUMIF('Budgeting Worksheet'!P1153:P1156,$B$4,'Budgeting Worksheet'!R1153:R1156)</f>
        <v>0</v>
      </c>
      <c r="P256" s="271">
        <f>SUMIF('Budgeting Worksheet'!T1153:T1156,$B$4,'Budgeting Worksheet'!V1153:V1156)</f>
        <v>0</v>
      </c>
      <c r="T256" s="271">
        <f>SUMIF('Budgeting Worksheet'!X1153:X1156,$B$4,'Budgeting Worksheet'!Z1153:Z1156)</f>
        <v>0</v>
      </c>
      <c r="X256" s="271">
        <f>SUMIF('Budgeting Worksheet'!AB1153:AB1156,$B$4,'Budgeting Worksheet'!AD1153:AD1156)</f>
        <v>0</v>
      </c>
      <c r="AB256" s="271">
        <f>SUMIF('Budgeting Worksheet'!AF1153:AF1156,$B$4,'Budgeting Worksheet'!AH1153:AH1156)</f>
        <v>0</v>
      </c>
      <c r="AF256" s="271">
        <f>SUMIF('Budgeting Worksheet'!AJ1153:AJ1156,$B$4,'Budgeting Worksheet'!AL1153:AL1156)</f>
        <v>0</v>
      </c>
      <c r="AJ256" s="271">
        <f>SUMIF('Budgeting Worksheet'!AN1153:AN1156,$B$4,'Budgeting Worksheet'!AP1153:AP1156)</f>
        <v>0</v>
      </c>
      <c r="AN256" s="271">
        <f>SUMIF('Budgeting Worksheet'!AR1153:AR1156,$B$4,'Budgeting Worksheet'!AT1153:AT1156)</f>
        <v>0</v>
      </c>
      <c r="AR256" s="271">
        <f>SUMIF('Budgeting Worksheet'!AV1153:AV1156,$B$4,'Budgeting Worksheet'!AX1153:AX1156)</f>
        <v>0</v>
      </c>
      <c r="AV256" s="271">
        <f>SUMIF('Budgeting Worksheet'!AZ1153:AZ1156,$B$4,'Budgeting Worksheet'!BB1153:BB1156)</f>
        <v>0</v>
      </c>
      <c r="AX256" s="271">
        <f>SUMIF('Budgeting Worksheet'!BB1153:BB1156,$B$4,'Budgeting Worksheet'!BD1153:BD1156)</f>
        <v>0</v>
      </c>
      <c r="AZ256" s="78"/>
      <c r="BB256" s="86"/>
      <c r="BC256" s="5"/>
    </row>
    <row r="257" spans="1:55" x14ac:dyDescent="0.2">
      <c r="A257" s="2">
        <v>99992</v>
      </c>
      <c r="B257" s="196" t="s">
        <v>428</v>
      </c>
      <c r="C257" s="196"/>
      <c r="D257" s="271">
        <f>SUMIF('Budgeting Worksheet'!H1159:H1162,$B$4,'Budgeting Worksheet'!J1159:J1162)</f>
        <v>0</v>
      </c>
      <c r="H257" s="271">
        <f>SUMIF('Budgeting Worksheet'!L1159:L1162,$B$4,'Budgeting Worksheet'!N1159:N1162)</f>
        <v>0</v>
      </c>
      <c r="L257" s="271">
        <f>SUMIF('Budgeting Worksheet'!P1159:P1162,$B$4,'Budgeting Worksheet'!R1159:R1162)</f>
        <v>0</v>
      </c>
      <c r="P257" s="271">
        <f>SUMIF('Budgeting Worksheet'!T1159:T1162,$B$4,'Budgeting Worksheet'!V1159:V1162)</f>
        <v>0</v>
      </c>
      <c r="T257" s="271">
        <f>SUMIF('Budgeting Worksheet'!X1159:X1162,$B$4,'Budgeting Worksheet'!Z1159:Z1162)</f>
        <v>0</v>
      </c>
      <c r="X257" s="271">
        <f>SUMIF('Budgeting Worksheet'!AB1159:AB1162,$B$4,'Budgeting Worksheet'!AD1159:AD1162)</f>
        <v>0</v>
      </c>
      <c r="AB257" s="271">
        <f>SUMIF('Budgeting Worksheet'!AF1159:AF1162,$B$4,'Budgeting Worksheet'!AH1159:AH1162)</f>
        <v>0</v>
      </c>
      <c r="AF257" s="271">
        <f>SUMIF('Budgeting Worksheet'!AJ1159:AJ1162,$B$4,'Budgeting Worksheet'!AL1159:AL1162)</f>
        <v>0</v>
      </c>
      <c r="AJ257" s="271">
        <f>SUMIF('Budgeting Worksheet'!AN1159:AN1162,$B$4,'Budgeting Worksheet'!AP1159:AP1162)</f>
        <v>0</v>
      </c>
      <c r="AN257" s="271">
        <f>SUMIF('Budgeting Worksheet'!AR1159:AR1162,$B$4,'Budgeting Worksheet'!AT1159:AT1162)</f>
        <v>0</v>
      </c>
      <c r="AR257" s="271">
        <f>SUMIF('Budgeting Worksheet'!AV1159:AV1162,$B$4,'Budgeting Worksheet'!AX1159:AX1162)</f>
        <v>0</v>
      </c>
      <c r="AV257" s="271">
        <f>SUMIF('Budgeting Worksheet'!AZ1159:AZ1162,$B$4,'Budgeting Worksheet'!BB1159:BB1162)</f>
        <v>0</v>
      </c>
      <c r="AX257" s="271">
        <f>SUMIF('Budgeting Worksheet'!BB1159:BB1162,$B$4,'Budgeting Worksheet'!BD1159:BD1162)</f>
        <v>0</v>
      </c>
      <c r="AZ257" s="78"/>
      <c r="BB257" s="86"/>
      <c r="BC257" s="5"/>
    </row>
    <row r="258" spans="1:55" x14ac:dyDescent="0.2">
      <c r="B258" s="196"/>
      <c r="D258" s="650">
        <f>SUM(D256:D257)</f>
        <v>0</v>
      </c>
      <c r="H258" s="650">
        <f>SUM(H256:H257)</f>
        <v>0</v>
      </c>
      <c r="L258" s="650">
        <f>SUM(L256:L257)</f>
        <v>0</v>
      </c>
      <c r="P258" s="650">
        <f>SUM(P256:P257)</f>
        <v>0</v>
      </c>
      <c r="T258" s="650">
        <f>SUM(T256:T257)</f>
        <v>0</v>
      </c>
      <c r="X258" s="650">
        <f>SUM(X256:X257)</f>
        <v>0</v>
      </c>
      <c r="AB258" s="650">
        <f>SUM(AB256:AB257)</f>
        <v>0</v>
      </c>
      <c r="AF258" s="650">
        <f>SUM(AF256:AF257)</f>
        <v>0</v>
      </c>
      <c r="AJ258" s="650">
        <f>SUM(AJ256:AJ257)</f>
        <v>0</v>
      </c>
      <c r="AN258" s="650">
        <f>SUM(AN256:AN257)</f>
        <v>0</v>
      </c>
      <c r="AR258" s="650">
        <f>SUM(AR256:AR257)</f>
        <v>0</v>
      </c>
      <c r="AV258" s="650">
        <f>SUM(AV256:AV257)</f>
        <v>0</v>
      </c>
      <c r="AX258" s="650">
        <f>SUM(AX256:AX257)</f>
        <v>0</v>
      </c>
      <c r="AZ258" s="78"/>
      <c r="BB258" s="86"/>
      <c r="BC258" s="5"/>
    </row>
    <row r="259" spans="1:55" ht="13.5" thickBot="1" x14ac:dyDescent="0.25">
      <c r="B259" s="395"/>
      <c r="D259" s="70"/>
      <c r="H259" s="70"/>
      <c r="L259" s="70"/>
      <c r="P259" s="70"/>
      <c r="T259" s="70"/>
      <c r="X259" s="70"/>
      <c r="AB259" s="70"/>
      <c r="AF259" s="70"/>
      <c r="AJ259" s="70"/>
      <c r="AN259" s="70"/>
      <c r="AR259" s="70"/>
      <c r="AV259" s="70"/>
      <c r="AX259" s="70"/>
      <c r="AZ259" s="77"/>
      <c r="BB259" s="85"/>
      <c r="BC259" s="5"/>
    </row>
    <row r="260" spans="1:55" s="17" customFormat="1" ht="15.75" thickBot="1" x14ac:dyDescent="0.3">
      <c r="A260" s="8" t="s">
        <v>168</v>
      </c>
      <c r="B260" s="49"/>
      <c r="C260" s="49"/>
      <c r="D260" s="72">
        <f>D258</f>
        <v>0</v>
      </c>
      <c r="E260" s="49"/>
      <c r="F260" s="49"/>
      <c r="G260" s="49"/>
      <c r="H260" s="72">
        <f>H258</f>
        <v>0</v>
      </c>
      <c r="I260" s="49"/>
      <c r="J260" s="49"/>
      <c r="K260" s="49"/>
      <c r="L260" s="72">
        <f>L258</f>
        <v>0</v>
      </c>
      <c r="M260" s="49"/>
      <c r="N260" s="49"/>
      <c r="O260" s="49"/>
      <c r="P260" s="72">
        <f>P258</f>
        <v>0</v>
      </c>
      <c r="Q260" s="49"/>
      <c r="R260" s="49"/>
      <c r="S260" s="49"/>
      <c r="T260" s="72">
        <f>T258</f>
        <v>0</v>
      </c>
      <c r="U260" s="49"/>
      <c r="V260" s="49"/>
      <c r="W260" s="49"/>
      <c r="X260" s="72">
        <f>X258</f>
        <v>0</v>
      </c>
      <c r="Y260" s="49"/>
      <c r="Z260" s="49"/>
      <c r="AA260" s="49"/>
      <c r="AB260" s="72">
        <f>AB258</f>
        <v>0</v>
      </c>
      <c r="AC260" s="49"/>
      <c r="AD260" s="49"/>
      <c r="AE260" s="49"/>
      <c r="AF260" s="72">
        <f>AF258</f>
        <v>0</v>
      </c>
      <c r="AG260" s="49"/>
      <c r="AH260" s="49"/>
      <c r="AI260" s="49"/>
      <c r="AJ260" s="72">
        <f>AJ258</f>
        <v>0</v>
      </c>
      <c r="AK260" s="49"/>
      <c r="AL260" s="49"/>
      <c r="AM260" s="49"/>
      <c r="AN260" s="72">
        <f>AN258</f>
        <v>0</v>
      </c>
      <c r="AO260" s="49"/>
      <c r="AP260" s="49"/>
      <c r="AQ260" s="49"/>
      <c r="AR260" s="72">
        <f>AR258</f>
        <v>0</v>
      </c>
      <c r="AS260" s="49"/>
      <c r="AT260" s="49"/>
      <c r="AU260" s="49"/>
      <c r="AV260" s="72">
        <f>AV258</f>
        <v>0</v>
      </c>
      <c r="AW260" s="49"/>
      <c r="AX260" s="72">
        <f>AX258</f>
        <v>0</v>
      </c>
      <c r="AY260" s="49"/>
      <c r="AZ260" s="79">
        <f>SUM(BJ1166)</f>
        <v>0</v>
      </c>
      <c r="BA260" s="49"/>
      <c r="BB260" s="88">
        <f>SUM(BB257,,BB256)</f>
        <v>0</v>
      </c>
      <c r="BC260" s="16"/>
    </row>
    <row r="261" spans="1:55" x14ac:dyDescent="0.2">
      <c r="D261" s="71"/>
      <c r="H261" s="71"/>
      <c r="L261" s="71"/>
      <c r="P261" s="71"/>
      <c r="T261" s="71"/>
      <c r="X261" s="71"/>
      <c r="AB261" s="71"/>
      <c r="AF261" s="71"/>
      <c r="AJ261" s="71"/>
      <c r="AN261" s="71"/>
      <c r="AR261" s="71"/>
      <c r="AV261" s="71"/>
      <c r="AX261" s="71"/>
      <c r="AZ261" s="78"/>
      <c r="BB261" s="86"/>
      <c r="BC261" s="91"/>
    </row>
    <row r="262" spans="1:55" ht="13.5" thickBot="1" x14ac:dyDescent="0.25">
      <c r="D262" s="71"/>
      <c r="H262" s="71"/>
      <c r="L262" s="71"/>
      <c r="P262" s="71"/>
      <c r="T262" s="71"/>
      <c r="X262" s="71"/>
      <c r="AB262" s="71"/>
      <c r="AF262" s="71"/>
      <c r="AJ262" s="71"/>
      <c r="AN262" s="71"/>
      <c r="AR262" s="71"/>
      <c r="AV262" s="71"/>
      <c r="AX262" s="71"/>
      <c r="AZ262" s="78"/>
      <c r="BB262" s="86"/>
      <c r="BC262" s="91"/>
    </row>
    <row r="263" spans="1:55" s="21" customFormat="1" ht="15.75" x14ac:dyDescent="0.25">
      <c r="A263" s="22" t="s">
        <v>429</v>
      </c>
      <c r="B263" s="23"/>
      <c r="C263" s="23"/>
      <c r="D263" s="173">
        <f>SUM(D260,D254,D233,D158)</f>
        <v>326385.784933305</v>
      </c>
      <c r="E263" s="23"/>
      <c r="F263" s="23"/>
      <c r="G263" s="23"/>
      <c r="H263" s="173">
        <f>SUM(H260,H254,H233,H158)</f>
        <v>34101.158333319996</v>
      </c>
      <c r="I263" s="23"/>
      <c r="J263" s="23"/>
      <c r="K263" s="23"/>
      <c r="L263" s="173">
        <f>SUM(L260,L254,L233,L158)</f>
        <v>34026.158333319996</v>
      </c>
      <c r="M263" s="23"/>
      <c r="N263" s="23"/>
      <c r="O263" s="23"/>
      <c r="P263" s="173">
        <f>SUM(P260,P254,P233,P158)</f>
        <v>34026.158333319996</v>
      </c>
      <c r="Q263" s="23"/>
      <c r="R263" s="23"/>
      <c r="S263" s="23"/>
      <c r="T263" s="173">
        <f>SUM(T260,T254,T233,T158)</f>
        <v>34026.158333319996</v>
      </c>
      <c r="U263" s="23"/>
      <c r="V263" s="23"/>
      <c r="W263" s="23"/>
      <c r="X263" s="173">
        <f>SUM(X260,X254,X233,X158)</f>
        <v>34026.158333319996</v>
      </c>
      <c r="Y263" s="23"/>
      <c r="Z263" s="23"/>
      <c r="AA263" s="23"/>
      <c r="AB263" s="173">
        <f>SUM(AB260,AB254,AB233,AB158)</f>
        <v>34026.158333319996</v>
      </c>
      <c r="AC263" s="23"/>
      <c r="AD263" s="23"/>
      <c r="AE263" s="23"/>
      <c r="AF263" s="173">
        <f>SUM(AF260,AF254,AF233,AF158)</f>
        <v>34026.158333319996</v>
      </c>
      <c r="AG263" s="23"/>
      <c r="AH263" s="23"/>
      <c r="AI263" s="23"/>
      <c r="AJ263" s="173">
        <f>SUM(AJ260,AJ254,AJ233,AJ158)</f>
        <v>34026.158333319996</v>
      </c>
      <c r="AK263" s="23"/>
      <c r="AL263" s="23"/>
      <c r="AM263" s="23"/>
      <c r="AN263" s="173">
        <f>SUM(AN260,AN254,AN233,AN158)</f>
        <v>34026.158333319996</v>
      </c>
      <c r="AO263" s="23"/>
      <c r="AP263" s="23"/>
      <c r="AQ263" s="23"/>
      <c r="AR263" s="173">
        <f>SUM(AR260,AR254,AR233,AR158)</f>
        <v>34026.158333319996</v>
      </c>
      <c r="AS263" s="23"/>
      <c r="AT263" s="23"/>
      <c r="AU263" s="23"/>
      <c r="AV263" s="173">
        <f>SUM(AV260,AV254,AV233,AV158)</f>
        <v>34026.158333319996</v>
      </c>
      <c r="AW263" s="23"/>
      <c r="AX263" s="173">
        <f>SUM(AX260,AX254,AX233,AX158)</f>
        <v>174714</v>
      </c>
      <c r="AY263" s="23"/>
      <c r="AZ263" s="174">
        <f ca="1">SUM(AZ260,AZ254,AZ233,AZ158)</f>
        <v>159034.61153846153</v>
      </c>
      <c r="BA263" s="23"/>
      <c r="BB263" s="175">
        <f>SUM(BB260,BB254,BB233,BB158)</f>
        <v>729421.92</v>
      </c>
      <c r="BC263" s="66"/>
    </row>
    <row r="264" spans="1:55" s="21" customFormat="1" ht="15.75" x14ac:dyDescent="0.25">
      <c r="A264" s="22"/>
      <c r="B264" s="23"/>
      <c r="C264" s="23"/>
      <c r="D264" s="502"/>
      <c r="E264" s="23"/>
      <c r="F264" s="23"/>
      <c r="G264" s="23"/>
      <c r="H264" s="502"/>
      <c r="I264" s="23"/>
      <c r="J264" s="23"/>
      <c r="K264" s="23"/>
      <c r="L264" s="502"/>
      <c r="M264" s="23"/>
      <c r="N264" s="23"/>
      <c r="O264" s="23"/>
      <c r="P264" s="502"/>
      <c r="Q264" s="23"/>
      <c r="R264" s="23"/>
      <c r="S264" s="23"/>
      <c r="T264" s="502"/>
      <c r="U264" s="23"/>
      <c r="V264" s="23"/>
      <c r="W264" s="23"/>
      <c r="X264" s="502"/>
      <c r="Y264" s="23"/>
      <c r="Z264" s="23"/>
      <c r="AA264" s="23"/>
      <c r="AB264" s="502"/>
      <c r="AC264" s="23"/>
      <c r="AD264" s="23"/>
      <c r="AE264" s="23"/>
      <c r="AF264" s="502"/>
      <c r="AG264" s="23"/>
      <c r="AH264" s="23"/>
      <c r="AI264" s="23"/>
      <c r="AJ264" s="502"/>
      <c r="AK264" s="23"/>
      <c r="AL264" s="23"/>
      <c r="AM264" s="23"/>
      <c r="AN264" s="502"/>
      <c r="AO264" s="23"/>
      <c r="AP264" s="23"/>
      <c r="AQ264" s="23"/>
      <c r="AR264" s="502"/>
      <c r="AS264" s="23"/>
      <c r="AT264" s="23"/>
      <c r="AU264" s="23"/>
      <c r="AV264" s="502"/>
      <c r="AW264" s="23"/>
      <c r="AX264" s="502"/>
      <c r="AY264" s="23"/>
      <c r="AZ264" s="80"/>
      <c r="BA264" s="23"/>
      <c r="BB264" s="89"/>
      <c r="BC264" s="66"/>
    </row>
    <row r="265" spans="1:55" s="21" customFormat="1" ht="15.75" x14ac:dyDescent="0.25">
      <c r="A265" s="276" t="s">
        <v>252</v>
      </c>
      <c r="B265" s="276"/>
      <c r="C265" s="276"/>
      <c r="D265" s="830">
        <f>D54-(D158+D233+D260)</f>
        <v>-325124.85161330499</v>
      </c>
      <c r="E265" s="276"/>
      <c r="F265" s="276"/>
      <c r="G265" s="276"/>
      <c r="H265" s="830">
        <f>H54-(H158+H233+H254)</f>
        <v>-32840.22501332</v>
      </c>
      <c r="I265" s="276"/>
      <c r="J265" s="276"/>
      <c r="K265" s="276"/>
      <c r="L265" s="830">
        <f>L54-(L158+L233+L254)</f>
        <v>-32765.225013319996</v>
      </c>
      <c r="M265" s="276"/>
      <c r="N265" s="276"/>
      <c r="O265" s="276"/>
      <c r="P265" s="830">
        <f>P54-(P158+P233+P254)</f>
        <v>-32765.225013319996</v>
      </c>
      <c r="Q265" s="276"/>
      <c r="R265" s="276"/>
      <c r="S265" s="276"/>
      <c r="T265" s="830">
        <f>T54-(T158+T233+T254)</f>
        <v>-32765.225013319996</v>
      </c>
      <c r="U265" s="276"/>
      <c r="V265" s="276"/>
      <c r="W265" s="276"/>
      <c r="X265" s="830">
        <f>X54-(X158+X233+X254)</f>
        <v>-32765.225013319996</v>
      </c>
      <c r="Y265" s="276"/>
      <c r="Z265" s="276"/>
      <c r="AA265" s="276"/>
      <c r="AB265" s="830">
        <f>AB54-(AB158+AB233+AB254)</f>
        <v>-32765.225013319996</v>
      </c>
      <c r="AC265" s="276"/>
      <c r="AD265" s="276"/>
      <c r="AE265" s="276"/>
      <c r="AF265" s="830">
        <f>AF54-(AF158+AF233+AF254)</f>
        <v>-32765.225013319996</v>
      </c>
      <c r="AG265" s="276"/>
      <c r="AH265" s="276"/>
      <c r="AI265" s="276"/>
      <c r="AJ265" s="830">
        <f>AJ54-(AJ158+AJ233+AJ254)</f>
        <v>-32765.225013319996</v>
      </c>
      <c r="AK265" s="276"/>
      <c r="AL265" s="276"/>
      <c r="AM265" s="276"/>
      <c r="AN265" s="830">
        <f>AN54-(AN158+AN233+AN254)</f>
        <v>-32765.225013319996</v>
      </c>
      <c r="AO265" s="276"/>
      <c r="AP265" s="276"/>
      <c r="AQ265" s="276"/>
      <c r="AR265" s="830">
        <f>AR54-(AR158+AR233+AR254)</f>
        <v>-32765.225013319996</v>
      </c>
      <c r="AS265" s="276"/>
      <c r="AT265" s="276"/>
      <c r="AU265" s="276"/>
      <c r="AV265" s="830">
        <f>AV54-(AV158+AV233+AV254)</f>
        <v>-32765.225013319996</v>
      </c>
      <c r="AW265" s="276"/>
      <c r="AX265" s="830">
        <f>AX54-(AX158+AX233+AX254)</f>
        <v>-174714</v>
      </c>
      <c r="AY265" s="24"/>
      <c r="AZ265" s="833">
        <f ca="1">AZ54-(AZ158+AZ233+AZ254)</f>
        <v>-158225.69153846151</v>
      </c>
      <c r="BA265" s="24"/>
      <c r="BB265" s="834">
        <f>BB54-(BB158+BB233+BB254)</f>
        <v>630643.85999999975</v>
      </c>
      <c r="BC265" s="278"/>
    </row>
    <row r="266" spans="1:55" s="21" customFormat="1" ht="15.75" x14ac:dyDescent="0.25">
      <c r="A266" s="835" t="s">
        <v>253</v>
      </c>
      <c r="B266" s="835"/>
      <c r="C266" s="835"/>
      <c r="D266" s="830"/>
      <c r="E266" s="762"/>
      <c r="F266" s="762"/>
      <c r="G266" s="762"/>
      <c r="H266" s="830"/>
      <c r="I266" s="762"/>
      <c r="J266" s="762"/>
      <c r="K266" s="762"/>
      <c r="L266" s="830"/>
      <c r="M266" s="762"/>
      <c r="N266" s="762"/>
      <c r="O266" s="762"/>
      <c r="P266" s="830"/>
      <c r="Q266" s="762"/>
      <c r="R266" s="762"/>
      <c r="S266" s="762"/>
      <c r="T266" s="830"/>
      <c r="U266" s="762"/>
      <c r="V266" s="762"/>
      <c r="W266" s="762"/>
      <c r="X266" s="830"/>
      <c r="Y266" s="762"/>
      <c r="Z266" s="762"/>
      <c r="AA266" s="762"/>
      <c r="AB266" s="830"/>
      <c r="AC266" s="762"/>
      <c r="AD266" s="762"/>
      <c r="AE266" s="762"/>
      <c r="AF266" s="830"/>
      <c r="AG266" s="762"/>
      <c r="AH266" s="762"/>
      <c r="AI266" s="762"/>
      <c r="AJ266" s="830"/>
      <c r="AK266" s="762"/>
      <c r="AL266" s="762"/>
      <c r="AM266" s="762"/>
      <c r="AN266" s="830"/>
      <c r="AO266" s="762"/>
      <c r="AP266" s="762"/>
      <c r="AQ266" s="762"/>
      <c r="AR266" s="830"/>
      <c r="AS266" s="762"/>
      <c r="AT266" s="762"/>
      <c r="AU266" s="762"/>
      <c r="AV266" s="830"/>
      <c r="AW266" s="762"/>
      <c r="AX266" s="830"/>
      <c r="AY266" s="24"/>
      <c r="AZ266" s="833"/>
      <c r="BA266" s="24"/>
      <c r="BB266" s="834"/>
      <c r="BC266" s="278"/>
    </row>
    <row r="267" spans="1:55" s="21" customFormat="1" ht="15.75" x14ac:dyDescent="0.25">
      <c r="A267" s="277"/>
      <c r="B267" s="277"/>
      <c r="C267" s="277"/>
      <c r="D267" s="502"/>
      <c r="E267" s="277"/>
      <c r="F267" s="277"/>
      <c r="G267" s="277"/>
      <c r="H267" s="502"/>
      <c r="I267" s="277"/>
      <c r="J267" s="277"/>
      <c r="K267" s="277"/>
      <c r="L267" s="502"/>
      <c r="M267" s="277"/>
      <c r="N267" s="277"/>
      <c r="O267" s="277"/>
      <c r="P267" s="502"/>
      <c r="Q267" s="277"/>
      <c r="R267" s="277"/>
      <c r="S267" s="277"/>
      <c r="T267" s="502"/>
      <c r="U267" s="277"/>
      <c r="V267" s="277"/>
      <c r="W267" s="277"/>
      <c r="X267" s="502"/>
      <c r="Y267" s="277"/>
      <c r="Z267" s="277"/>
      <c r="AA267" s="277"/>
      <c r="AB267" s="502"/>
      <c r="AC267" s="277"/>
      <c r="AD267" s="277"/>
      <c r="AE267" s="277"/>
      <c r="AF267" s="502"/>
      <c r="AG267" s="277"/>
      <c r="AH267" s="277"/>
      <c r="AI267" s="277"/>
      <c r="AJ267" s="502"/>
      <c r="AK267" s="277"/>
      <c r="AL267" s="277"/>
      <c r="AM267" s="277"/>
      <c r="AN267" s="502"/>
      <c r="AO267" s="277"/>
      <c r="AP267" s="277"/>
      <c r="AQ267" s="277"/>
      <c r="AR267" s="502"/>
      <c r="AS267" s="277"/>
      <c r="AT267" s="277"/>
      <c r="AU267" s="277"/>
      <c r="AV267" s="502"/>
      <c r="AW267" s="277"/>
      <c r="AX267" s="502"/>
      <c r="AY267" s="23"/>
      <c r="AZ267" s="80"/>
      <c r="BA267" s="23"/>
      <c r="BB267" s="89"/>
      <c r="BC267" s="66"/>
    </row>
    <row r="268" spans="1:55" s="21" customFormat="1" ht="15.75" x14ac:dyDescent="0.25">
      <c r="A268" s="22" t="s">
        <v>475</v>
      </c>
      <c r="B268" s="23"/>
      <c r="C268" s="23"/>
      <c r="D268" s="651">
        <f>D54-D263</f>
        <v>-325124.85161330499</v>
      </c>
      <c r="E268" s="23"/>
      <c r="F268" s="23"/>
      <c r="G268" s="23"/>
      <c r="H268" s="651">
        <f>H54-H263</f>
        <v>-32840.22501332</v>
      </c>
      <c r="I268" s="23"/>
      <c r="J268" s="23"/>
      <c r="K268" s="23"/>
      <c r="L268" s="651">
        <f>L54-L263</f>
        <v>-32765.225013319996</v>
      </c>
      <c r="M268" s="23"/>
      <c r="N268" s="23"/>
      <c r="O268" s="23"/>
      <c r="P268" s="651">
        <f>P54-P263</f>
        <v>-32765.225013319996</v>
      </c>
      <c r="Q268" s="23"/>
      <c r="R268" s="23"/>
      <c r="S268" s="23"/>
      <c r="T268" s="651">
        <f>T54-T263</f>
        <v>-32765.225013319996</v>
      </c>
      <c r="U268" s="23"/>
      <c r="V268" s="23"/>
      <c r="W268" s="23"/>
      <c r="X268" s="651">
        <f>X54-X263</f>
        <v>-32765.225013319996</v>
      </c>
      <c r="Y268" s="23"/>
      <c r="Z268" s="23"/>
      <c r="AA268" s="23"/>
      <c r="AB268" s="651">
        <f>AB54-AB263</f>
        <v>-32765.225013319996</v>
      </c>
      <c r="AC268" s="23"/>
      <c r="AD268" s="23"/>
      <c r="AE268" s="23"/>
      <c r="AF268" s="651">
        <f>AF54-AF263</f>
        <v>-32765.225013319996</v>
      </c>
      <c r="AG268" s="23"/>
      <c r="AH268" s="23"/>
      <c r="AI268" s="23"/>
      <c r="AJ268" s="651">
        <f>AJ54-AJ263</f>
        <v>-32765.225013319996</v>
      </c>
      <c r="AK268" s="23"/>
      <c r="AL268" s="23"/>
      <c r="AM268" s="23"/>
      <c r="AN268" s="651">
        <f>AN54-AN263</f>
        <v>-32765.225013319996</v>
      </c>
      <c r="AO268" s="23"/>
      <c r="AP268" s="23"/>
      <c r="AQ268" s="23"/>
      <c r="AR268" s="651">
        <f>AR54-AR263</f>
        <v>-32765.225013319996</v>
      </c>
      <c r="AS268" s="23"/>
      <c r="AT268" s="23"/>
      <c r="AU268" s="23"/>
      <c r="AV268" s="651">
        <f>AV54-AV263</f>
        <v>-32765.225013319996</v>
      </c>
      <c r="AW268" s="23"/>
      <c r="AX268" s="651">
        <f>AX54-AX263</f>
        <v>-174714</v>
      </c>
      <c r="AY268" s="23"/>
      <c r="AZ268" s="652">
        <f ca="1">AZ54-AZ263</f>
        <v>-158225.69153846151</v>
      </c>
      <c r="BA268" s="23"/>
      <c r="BB268" s="653">
        <f>BB54-BB263</f>
        <v>630643.85999999975</v>
      </c>
      <c r="BC268" s="66"/>
    </row>
    <row r="269" spans="1:55" s="21" customFormat="1" ht="15.75" x14ac:dyDescent="0.25">
      <c r="A269" s="22"/>
      <c r="B269" s="23"/>
      <c r="C269" s="23"/>
      <c r="D269" s="502"/>
      <c r="E269" s="23"/>
      <c r="F269" s="23"/>
      <c r="G269" s="23"/>
      <c r="H269" s="502"/>
      <c r="I269" s="23"/>
      <c r="J269" s="23"/>
      <c r="K269" s="23"/>
      <c r="L269" s="502"/>
      <c r="M269" s="23"/>
      <c r="N269" s="23"/>
      <c r="O269" s="23"/>
      <c r="P269" s="502"/>
      <c r="Q269" s="23"/>
      <c r="R269" s="23"/>
      <c r="S269" s="23"/>
      <c r="T269" s="502"/>
      <c r="U269" s="23"/>
      <c r="V269" s="23"/>
      <c r="W269" s="23"/>
      <c r="X269" s="502"/>
      <c r="Y269" s="23"/>
      <c r="Z269" s="23"/>
      <c r="AA269" s="23"/>
      <c r="AB269" s="502"/>
      <c r="AC269" s="23"/>
      <c r="AD269" s="23"/>
      <c r="AE269" s="23"/>
      <c r="AF269" s="502"/>
      <c r="AG269" s="23"/>
      <c r="AH269" s="23"/>
      <c r="AI269" s="23"/>
      <c r="AJ269" s="502"/>
      <c r="AK269" s="23"/>
      <c r="AL269" s="23"/>
      <c r="AM269" s="23"/>
      <c r="AN269" s="502"/>
      <c r="AO269" s="23"/>
      <c r="AP269" s="23"/>
      <c r="AQ269" s="23"/>
      <c r="AR269" s="502"/>
      <c r="AS269" s="23"/>
      <c r="AT269" s="23"/>
      <c r="AU269" s="23"/>
      <c r="AV269" s="502"/>
      <c r="AW269" s="23"/>
      <c r="AX269" s="502"/>
      <c r="AY269" s="23"/>
      <c r="AZ269" s="80"/>
      <c r="BA269" s="23"/>
      <c r="BB269" s="89"/>
      <c r="BC269" s="66"/>
    </row>
    <row r="270" spans="1:55" s="21" customFormat="1" ht="15.75" x14ac:dyDescent="0.25">
      <c r="A270" s="22"/>
      <c r="B270" s="23"/>
      <c r="C270" s="23"/>
      <c r="D270" s="502"/>
      <c r="E270" s="23"/>
      <c r="F270" s="23"/>
      <c r="G270" s="23"/>
      <c r="H270" s="502"/>
      <c r="I270" s="23"/>
      <c r="J270" s="23"/>
      <c r="K270" s="23"/>
      <c r="L270" s="502"/>
      <c r="M270" s="23"/>
      <c r="N270" s="23"/>
      <c r="O270" s="23"/>
      <c r="P270" s="502"/>
      <c r="Q270" s="23"/>
      <c r="R270" s="23"/>
      <c r="S270" s="23"/>
      <c r="T270" s="502"/>
      <c r="U270" s="23"/>
      <c r="V270" s="23"/>
      <c r="W270" s="23"/>
      <c r="X270" s="502"/>
      <c r="Y270" s="23"/>
      <c r="Z270" s="23"/>
      <c r="AA270" s="23"/>
      <c r="AB270" s="502"/>
      <c r="AC270" s="23"/>
      <c r="AD270" s="23"/>
      <c r="AE270" s="23"/>
      <c r="AF270" s="502"/>
      <c r="AG270" s="23"/>
      <c r="AH270" s="23"/>
      <c r="AI270" s="23"/>
      <c r="AJ270" s="502"/>
      <c r="AK270" s="23"/>
      <c r="AL270" s="23"/>
      <c r="AM270" s="23"/>
      <c r="AN270" s="502"/>
      <c r="AO270" s="23"/>
      <c r="AP270" s="23"/>
      <c r="AQ270" s="23"/>
      <c r="AR270" s="502"/>
      <c r="AS270" s="23"/>
      <c r="AT270" s="23"/>
      <c r="AU270" s="23"/>
      <c r="AV270" s="502"/>
      <c r="AW270" s="23"/>
      <c r="AX270" s="502"/>
      <c r="AY270" s="23"/>
      <c r="AZ270" s="80"/>
      <c r="BA270" s="23"/>
      <c r="BB270" s="89"/>
      <c r="BC270" s="66"/>
    </row>
    <row r="271" spans="1:55" s="21" customFormat="1" ht="15.75" x14ac:dyDescent="0.25">
      <c r="A271" s="22"/>
      <c r="B271" s="23"/>
      <c r="C271" s="23"/>
      <c r="D271" s="502"/>
      <c r="E271" s="23"/>
      <c r="F271" s="23"/>
      <c r="G271" s="23"/>
      <c r="H271" s="502"/>
      <c r="I271" s="23"/>
      <c r="J271" s="23"/>
      <c r="K271" s="23"/>
      <c r="L271" s="502"/>
      <c r="M271" s="23"/>
      <c r="N271" s="23"/>
      <c r="O271" s="23"/>
      <c r="P271" s="502"/>
      <c r="Q271" s="23"/>
      <c r="R271" s="23"/>
      <c r="S271" s="23"/>
      <c r="T271" s="502"/>
      <c r="U271" s="23"/>
      <c r="V271" s="23"/>
      <c r="W271" s="23"/>
      <c r="X271" s="502"/>
      <c r="Y271" s="23"/>
      <c r="Z271" s="23"/>
      <c r="AA271" s="23"/>
      <c r="AB271" s="502"/>
      <c r="AC271" s="23"/>
      <c r="AD271" s="23"/>
      <c r="AE271" s="23"/>
      <c r="AF271" s="502"/>
      <c r="AG271" s="23"/>
      <c r="AH271" s="23"/>
      <c r="AI271" s="23"/>
      <c r="AJ271" s="502"/>
      <c r="AK271" s="23"/>
      <c r="AL271" s="23"/>
      <c r="AM271" s="23"/>
      <c r="AN271" s="502"/>
      <c r="AO271" s="23"/>
      <c r="AP271" s="23"/>
      <c r="AQ271" s="23"/>
      <c r="AR271" s="502"/>
      <c r="AS271" s="23"/>
      <c r="AT271" s="23"/>
      <c r="AU271" s="23"/>
      <c r="AV271" s="502"/>
      <c r="AW271" s="23"/>
      <c r="AX271" s="502"/>
      <c r="AY271" s="23"/>
      <c r="AZ271" s="80"/>
      <c r="BA271" s="23"/>
      <c r="BB271" s="89"/>
      <c r="BC271" s="66"/>
    </row>
    <row r="272" spans="1:55" s="21" customFormat="1" ht="15.75" x14ac:dyDescent="0.25">
      <c r="A272" s="54" t="s">
        <v>476</v>
      </c>
      <c r="B272" s="23"/>
      <c r="C272" s="23"/>
      <c r="D272" s="654"/>
      <c r="E272" s="23"/>
      <c r="F272" s="23"/>
      <c r="G272" s="23"/>
      <c r="H272" s="654"/>
      <c r="I272" s="23"/>
      <c r="J272" s="23"/>
      <c r="K272" s="23"/>
      <c r="L272" s="654"/>
      <c r="M272" s="23"/>
      <c r="N272" s="23"/>
      <c r="O272" s="23"/>
      <c r="P272" s="654"/>
      <c r="Q272" s="23"/>
      <c r="R272" s="23"/>
      <c r="S272" s="23"/>
      <c r="T272" s="654"/>
      <c r="U272" s="23"/>
      <c r="V272" s="23"/>
      <c r="W272" s="23"/>
      <c r="X272" s="654"/>
      <c r="Y272" s="23"/>
      <c r="Z272" s="23"/>
      <c r="AA272" s="23"/>
      <c r="AB272" s="654"/>
      <c r="AC272" s="23"/>
      <c r="AD272" s="23"/>
      <c r="AE272" s="23"/>
      <c r="AF272" s="654"/>
      <c r="AG272" s="23"/>
      <c r="AH272" s="23"/>
      <c r="AI272" s="23"/>
      <c r="AJ272" s="654"/>
      <c r="AK272" s="23"/>
      <c r="AL272" s="23"/>
      <c r="AM272" s="23"/>
      <c r="AN272" s="654"/>
      <c r="AO272" s="23"/>
      <c r="AP272" s="23"/>
      <c r="AQ272" s="23"/>
      <c r="AR272" s="654"/>
      <c r="AS272" s="23"/>
      <c r="AT272" s="23"/>
      <c r="AU272" s="23"/>
      <c r="AV272" s="654"/>
      <c r="AW272" s="23"/>
      <c r="AX272" s="654">
        <f ca="1">AZ274</f>
        <v>472418.16846153827</v>
      </c>
      <c r="AY272" s="23"/>
      <c r="AZ272" s="655">
        <f>BB274</f>
        <v>630643.85999999975</v>
      </c>
      <c r="BA272" s="23"/>
      <c r="BB272" s="281"/>
      <c r="BC272" s="66"/>
    </row>
    <row r="273" spans="1:55" s="21" customFormat="1" ht="15.75" x14ac:dyDescent="0.25">
      <c r="A273" s="54"/>
      <c r="B273" s="23"/>
      <c r="C273" s="23"/>
      <c r="D273" s="502"/>
      <c r="E273" s="23"/>
      <c r="F273" s="23"/>
      <c r="G273" s="23"/>
      <c r="H273" s="502"/>
      <c r="I273" s="23"/>
      <c r="J273" s="23"/>
      <c r="K273" s="23"/>
      <c r="L273" s="502"/>
      <c r="M273" s="23"/>
      <c r="N273" s="23"/>
      <c r="O273" s="23"/>
      <c r="P273" s="502"/>
      <c r="Q273" s="23"/>
      <c r="R273" s="23"/>
      <c r="S273" s="23"/>
      <c r="T273" s="502"/>
      <c r="U273" s="23"/>
      <c r="V273" s="23"/>
      <c r="W273" s="23"/>
      <c r="X273" s="502"/>
      <c r="Y273" s="23"/>
      <c r="Z273" s="23"/>
      <c r="AA273" s="23"/>
      <c r="AB273" s="502"/>
      <c r="AC273" s="23"/>
      <c r="AD273" s="23"/>
      <c r="AE273" s="23"/>
      <c r="AF273" s="502"/>
      <c r="AG273" s="23"/>
      <c r="AH273" s="23"/>
      <c r="AI273" s="23"/>
      <c r="AJ273" s="502"/>
      <c r="AK273" s="23"/>
      <c r="AL273" s="23"/>
      <c r="AM273" s="23"/>
      <c r="AN273" s="502"/>
      <c r="AO273" s="23"/>
      <c r="AP273" s="23"/>
      <c r="AQ273" s="23"/>
      <c r="AR273" s="502"/>
      <c r="AS273" s="23"/>
      <c r="AT273" s="23"/>
      <c r="AU273" s="23"/>
      <c r="AV273" s="502"/>
      <c r="AW273" s="23"/>
      <c r="AX273" s="502"/>
      <c r="AY273" s="23"/>
      <c r="AZ273" s="80"/>
      <c r="BA273" s="23"/>
      <c r="BB273" s="89"/>
      <c r="BC273" s="66"/>
    </row>
    <row r="274" spans="1:55" s="21" customFormat="1" ht="15.75" x14ac:dyDescent="0.25">
      <c r="A274" s="54" t="s">
        <v>477</v>
      </c>
      <c r="B274" s="23"/>
      <c r="C274" s="23"/>
      <c r="D274" s="654" t="e">
        <f>D272+#REF!</f>
        <v>#REF!</v>
      </c>
      <c r="E274" s="23"/>
      <c r="F274" s="23"/>
      <c r="G274" s="23"/>
      <c r="H274" s="654" t="e">
        <f>H272+#REF!</f>
        <v>#REF!</v>
      </c>
      <c r="I274" s="23"/>
      <c r="J274" s="23"/>
      <c r="K274" s="23"/>
      <c r="L274" s="654" t="e">
        <f>L272+#REF!</f>
        <v>#REF!</v>
      </c>
      <c r="M274" s="23"/>
      <c r="N274" s="23"/>
      <c r="O274" s="23"/>
      <c r="P274" s="654" t="e">
        <f>P272+#REF!</f>
        <v>#REF!</v>
      </c>
      <c r="Q274" s="23"/>
      <c r="R274" s="23"/>
      <c r="S274" s="23"/>
      <c r="T274" s="654" t="e">
        <f>T272+#REF!</f>
        <v>#REF!</v>
      </c>
      <c r="U274" s="23"/>
      <c r="V274" s="23"/>
      <c r="W274" s="23"/>
      <c r="X274" s="654" t="e">
        <f>X272+#REF!</f>
        <v>#REF!</v>
      </c>
      <c r="Y274" s="23"/>
      <c r="Z274" s="23"/>
      <c r="AA274" s="23"/>
      <c r="AB274" s="654" t="e">
        <f>AB272+#REF!</f>
        <v>#REF!</v>
      </c>
      <c r="AC274" s="23"/>
      <c r="AD274" s="23"/>
      <c r="AE274" s="23"/>
      <c r="AF274" s="654" t="e">
        <f>AF272+#REF!</f>
        <v>#REF!</v>
      </c>
      <c r="AG274" s="23"/>
      <c r="AH274" s="23"/>
      <c r="AI274" s="23"/>
      <c r="AJ274" s="654" t="e">
        <f>AJ272+#REF!</f>
        <v>#REF!</v>
      </c>
      <c r="AK274" s="23"/>
      <c r="AL274" s="23"/>
      <c r="AM274" s="23"/>
      <c r="AN274" s="654" t="e">
        <f>AN272+#REF!</f>
        <v>#REF!</v>
      </c>
      <c r="AO274" s="23"/>
      <c r="AP274" s="23"/>
      <c r="AQ274" s="23"/>
      <c r="AR274" s="654" t="e">
        <f>AR272+#REF!</f>
        <v>#REF!</v>
      </c>
      <c r="AS274" s="23"/>
      <c r="AT274" s="23"/>
      <c r="AU274" s="23"/>
      <c r="AV274" s="654" t="e">
        <f>AV272+#REF!</f>
        <v>#REF!</v>
      </c>
      <c r="AW274" s="23"/>
      <c r="AX274" s="654">
        <f ca="1">AX272+AX268</f>
        <v>297704.16846153827</v>
      </c>
      <c r="AY274" s="23"/>
      <c r="AZ274" s="655">
        <f ca="1">AZ272+AZ268</f>
        <v>472418.16846153827</v>
      </c>
      <c r="BA274" s="23"/>
      <c r="BB274" s="281">
        <f>BB272+BB268</f>
        <v>630643.85999999975</v>
      </c>
      <c r="BC274" s="66"/>
    </row>
    <row r="275" spans="1:55" s="21" customFormat="1" ht="15.75" x14ac:dyDescent="0.25">
      <c r="A275" s="22"/>
      <c r="B275" s="23"/>
      <c r="C275" s="23"/>
      <c r="D275" s="502"/>
      <c r="E275" s="23"/>
      <c r="F275" s="23"/>
      <c r="G275" s="23"/>
      <c r="H275" s="502"/>
      <c r="I275" s="23"/>
      <c r="J275" s="23"/>
      <c r="K275" s="23"/>
      <c r="L275" s="502"/>
      <c r="M275" s="23"/>
      <c r="N275" s="23"/>
      <c r="O275" s="23"/>
      <c r="P275" s="502"/>
      <c r="Q275" s="23"/>
      <c r="R275" s="23"/>
      <c r="S275" s="23"/>
      <c r="T275" s="502"/>
      <c r="U275" s="23"/>
      <c r="V275" s="23"/>
      <c r="W275" s="23"/>
      <c r="X275" s="502"/>
      <c r="Y275" s="23"/>
      <c r="Z275" s="23"/>
      <c r="AA275" s="23"/>
      <c r="AB275" s="502"/>
      <c r="AC275" s="23"/>
      <c r="AD275" s="23"/>
      <c r="AE275" s="23"/>
      <c r="AF275" s="502"/>
      <c r="AG275" s="23"/>
      <c r="AH275" s="23"/>
      <c r="AI275" s="23"/>
      <c r="AJ275" s="502"/>
      <c r="AK275" s="23"/>
      <c r="AL275" s="23"/>
      <c r="AM275" s="23"/>
      <c r="AN275" s="502"/>
      <c r="AO275" s="23"/>
      <c r="AP275" s="23"/>
      <c r="AQ275" s="23"/>
      <c r="AR275" s="502"/>
      <c r="AS275" s="23"/>
      <c r="AT275" s="23"/>
      <c r="AU275" s="23"/>
      <c r="AV275" s="502"/>
      <c r="AW275" s="23"/>
      <c r="AX275" s="502"/>
      <c r="AY275" s="23"/>
      <c r="AZ275" s="80"/>
      <c r="BA275" s="23"/>
      <c r="BB275" s="89"/>
      <c r="BC275" s="66"/>
    </row>
    <row r="276" spans="1:55" s="21" customFormat="1" ht="15.75" x14ac:dyDescent="0.25">
      <c r="A276" s="279" t="s">
        <v>478</v>
      </c>
      <c r="B276" s="17"/>
      <c r="C276" s="17"/>
      <c r="D276" s="502"/>
      <c r="E276" s="17"/>
      <c r="F276" s="17"/>
      <c r="G276" s="17"/>
      <c r="H276" s="502"/>
      <c r="I276" s="17"/>
      <c r="J276" s="17"/>
      <c r="K276" s="17"/>
      <c r="L276" s="502"/>
      <c r="M276" s="17"/>
      <c r="N276" s="17"/>
      <c r="O276" s="17"/>
      <c r="P276" s="502"/>
      <c r="Q276" s="17"/>
      <c r="R276" s="17"/>
      <c r="S276" s="17"/>
      <c r="T276" s="502"/>
      <c r="U276" s="17"/>
      <c r="V276" s="17"/>
      <c r="W276" s="17"/>
      <c r="X276" s="502"/>
      <c r="Y276" s="17"/>
      <c r="Z276" s="17"/>
      <c r="AA276" s="17"/>
      <c r="AB276" s="502"/>
      <c r="AC276" s="17"/>
      <c r="AD276" s="17"/>
      <c r="AE276" s="17"/>
      <c r="AF276" s="502"/>
      <c r="AG276" s="17"/>
      <c r="AH276" s="17"/>
      <c r="AI276" s="17"/>
      <c r="AJ276" s="502"/>
      <c r="AK276" s="17"/>
      <c r="AL276" s="17"/>
      <c r="AM276" s="17"/>
      <c r="AN276" s="502"/>
      <c r="AO276" s="17"/>
      <c r="AP276" s="17"/>
      <c r="AQ276" s="17"/>
      <c r="AR276" s="502"/>
      <c r="AS276" s="17"/>
      <c r="AT276" s="17"/>
      <c r="AU276" s="17"/>
      <c r="AV276" s="502"/>
      <c r="AW276" s="17"/>
      <c r="AX276" s="502"/>
      <c r="AY276" s="23"/>
      <c r="AZ276" s="80"/>
      <c r="BA276" s="23"/>
      <c r="BB276" s="89"/>
      <c r="BC276" s="66"/>
    </row>
    <row r="277" spans="1:55" s="21" customFormat="1" ht="15.75" x14ac:dyDescent="0.25">
      <c r="A277" s="280"/>
      <c r="B277" s="17" t="s">
        <v>479</v>
      </c>
      <c r="C277" s="17"/>
      <c r="D277" s="282">
        <f>SUMIF('Budgeting Worksheet'!H1137:H1141,$B$4,'Budgeting Worksheet'!J1137:J1141)</f>
        <v>48365.98</v>
      </c>
      <c r="E277" s="17"/>
      <c r="F277" s="17"/>
      <c r="G277" s="17"/>
      <c r="H277" s="282">
        <f>SUMIF('Budgeting Worksheet'!L1137:L1141,$B$4,'Budgeting Worksheet'!N1137:N1141)</f>
        <v>0</v>
      </c>
      <c r="I277" s="17"/>
      <c r="J277" s="17"/>
      <c r="K277" s="17"/>
      <c r="L277" s="282">
        <f>SUMIF('Budgeting Worksheet'!P1137:P1141,$B$4,'Budgeting Worksheet'!R1137:R1141)</f>
        <v>0</v>
      </c>
      <c r="M277" s="17"/>
      <c r="N277" s="17"/>
      <c r="O277" s="17"/>
      <c r="P277" s="282">
        <f>SUMIF('Budgeting Worksheet'!T1137:T1141,$B$4,'Budgeting Worksheet'!V1137:V1141)</f>
        <v>0</v>
      </c>
      <c r="Q277" s="17"/>
      <c r="R277" s="17"/>
      <c r="S277" s="17"/>
      <c r="T277" s="282">
        <f>SUMIF('Budgeting Worksheet'!X1137:X1141,$B$4,'Budgeting Worksheet'!Z1137:Z1141)</f>
        <v>0</v>
      </c>
      <c r="U277" s="17"/>
      <c r="V277" s="17"/>
      <c r="W277" s="17"/>
      <c r="X277" s="282">
        <f>SUMIF('Budgeting Worksheet'!AB1137:AB1141,$B$4,'Budgeting Worksheet'!AD1137:AD1141)</f>
        <v>0</v>
      </c>
      <c r="Y277" s="17"/>
      <c r="Z277" s="17"/>
      <c r="AA277" s="17"/>
      <c r="AB277" s="282">
        <f>SUMIF('Budgeting Worksheet'!AF1137:AF1141,$B$4,'Budgeting Worksheet'!AH1137:AH1141)</f>
        <v>0</v>
      </c>
      <c r="AC277" s="17"/>
      <c r="AD277" s="17"/>
      <c r="AE277" s="17"/>
      <c r="AF277" s="282">
        <f>SUMIF('Budgeting Worksheet'!AJ1137:AJ1141,$B$4,'Budgeting Worksheet'!AL1137:AL1141)</f>
        <v>0</v>
      </c>
      <c r="AG277" s="17"/>
      <c r="AH277" s="17"/>
      <c r="AI277" s="17"/>
      <c r="AJ277" s="282">
        <f>SUMIF('Budgeting Worksheet'!AN1137:AN1141,$B$4,'Budgeting Worksheet'!AP1137:AP1141)</f>
        <v>0</v>
      </c>
      <c r="AK277" s="17"/>
      <c r="AL277" s="17"/>
      <c r="AM277" s="17"/>
      <c r="AN277" s="282">
        <f>SUMIF('Budgeting Worksheet'!AR1137:AR1141,$B$4,'Budgeting Worksheet'!AT1137:AT1141)</f>
        <v>0</v>
      </c>
      <c r="AO277" s="17"/>
      <c r="AP277" s="17"/>
      <c r="AQ277" s="17"/>
      <c r="AR277" s="282">
        <f>SUMIF('Budgeting Worksheet'!AV1137:AV1141,$B$4,'Budgeting Worksheet'!AX1137:AX1141)</f>
        <v>0</v>
      </c>
      <c r="AS277" s="17"/>
      <c r="AT277" s="17"/>
      <c r="AU277" s="17"/>
      <c r="AV277" s="282">
        <f>SUMIF('Budgeting Worksheet'!AZ1137:AZ1141,$B$4,'Budgeting Worksheet'!BB1137:BB1141)</f>
        <v>0</v>
      </c>
      <c r="AW277" s="17"/>
      <c r="AX277" s="502"/>
      <c r="AY277" s="23"/>
      <c r="AZ277" s="80"/>
      <c r="BA277" s="23"/>
      <c r="BB277" s="89"/>
      <c r="BC277" s="66"/>
    </row>
    <row r="278" spans="1:55" s="21" customFormat="1" ht="15.75" x14ac:dyDescent="0.25">
      <c r="A278" s="280"/>
      <c r="B278" s="17" t="s">
        <v>480</v>
      </c>
      <c r="C278" s="17"/>
      <c r="D278" s="282">
        <f>SUMIF('Budgeting Worksheet'!H1143:H1146,$B$4,'Budgeting Worksheet'!J1143:J1146)</f>
        <v>0</v>
      </c>
      <c r="E278" s="17"/>
      <c r="F278" s="17"/>
      <c r="G278" s="17"/>
      <c r="H278" s="282">
        <f>SUMIF('Budgeting Worksheet'!L1143:L1146,$B$4,'Budgeting Worksheet'!N1143:N1146)</f>
        <v>0</v>
      </c>
      <c r="I278" s="17"/>
      <c r="J278" s="17"/>
      <c r="K278" s="17"/>
      <c r="L278" s="282">
        <f>SUMIF('Budgeting Worksheet'!P1143:P1146,$B$4,'Budgeting Worksheet'!R1143:R1146)</f>
        <v>0</v>
      </c>
      <c r="M278" s="17"/>
      <c r="N278" s="17"/>
      <c r="O278" s="17"/>
      <c r="P278" s="282">
        <f>SUMIF('Budgeting Worksheet'!T1143:T1146,$B$4,'Budgeting Worksheet'!V1143:V1146)</f>
        <v>0</v>
      </c>
      <c r="Q278" s="17"/>
      <c r="R278" s="17"/>
      <c r="S278" s="17"/>
      <c r="T278" s="282">
        <f>SUMIF('Budgeting Worksheet'!X1143:X1146,$B$4,'Budgeting Worksheet'!Z1143:Z1146)</f>
        <v>0</v>
      </c>
      <c r="U278" s="17"/>
      <c r="V278" s="17"/>
      <c r="W278" s="17"/>
      <c r="X278" s="282">
        <f>SUMIF('Budgeting Worksheet'!AB1143:AB1146,$B$4,'Budgeting Worksheet'!AD1143:AD1146)</f>
        <v>0</v>
      </c>
      <c r="Y278" s="17"/>
      <c r="Z278" s="17"/>
      <c r="AA278" s="17"/>
      <c r="AB278" s="282">
        <f>SUMIF('Budgeting Worksheet'!AF1143:AF1146,$B$4,'Budgeting Worksheet'!AH1143:AH1146)</f>
        <v>0</v>
      </c>
      <c r="AC278" s="17"/>
      <c r="AD278" s="17"/>
      <c r="AE278" s="17"/>
      <c r="AF278" s="282">
        <f>SUMIF('Budgeting Worksheet'!AJ1143:AJ1146,$B$4,'Budgeting Worksheet'!AL1143:AL1146)</f>
        <v>0</v>
      </c>
      <c r="AG278" s="17"/>
      <c r="AH278" s="17"/>
      <c r="AI278" s="17"/>
      <c r="AJ278" s="282">
        <f>SUMIF('Budgeting Worksheet'!AN1143:AN1146,$B$4,'Budgeting Worksheet'!AP1143:AP1146)</f>
        <v>0</v>
      </c>
      <c r="AK278" s="17"/>
      <c r="AL278" s="17"/>
      <c r="AM278" s="17"/>
      <c r="AN278" s="282">
        <f>SUMIF('Budgeting Worksheet'!AR1143:AR1146,$B$4,'Budgeting Worksheet'!AT1143:AT1146)</f>
        <v>0</v>
      </c>
      <c r="AO278" s="17"/>
      <c r="AP278" s="17"/>
      <c r="AQ278" s="17"/>
      <c r="AR278" s="282">
        <f>SUMIF('Budgeting Worksheet'!AV1143:AV1146,$B$4,'Budgeting Worksheet'!AX1143:AX1146)</f>
        <v>0</v>
      </c>
      <c r="AS278" s="17"/>
      <c r="AT278" s="17"/>
      <c r="AU278" s="17"/>
      <c r="AV278" s="282">
        <f>SUMIF('Budgeting Worksheet'!AZ1143:AZ1146,$B$4,'Budgeting Worksheet'!BB1143:BB1146)</f>
        <v>0</v>
      </c>
      <c r="AW278" s="17"/>
      <c r="AX278" s="502"/>
      <c r="AY278" s="23"/>
      <c r="AZ278" s="80"/>
      <c r="BA278" s="23"/>
      <c r="BB278" s="89"/>
      <c r="BC278" s="66"/>
    </row>
    <row r="279" spans="1:55" s="21" customFormat="1" ht="15.75" x14ac:dyDescent="0.25">
      <c r="A279" s="279" t="s">
        <v>481</v>
      </c>
      <c r="B279" s="19"/>
      <c r="C279" s="19"/>
      <c r="D279" s="502">
        <f>SUM(D277:D278)</f>
        <v>48365.98</v>
      </c>
      <c r="E279" s="19"/>
      <c r="F279" s="19"/>
      <c r="G279" s="19"/>
      <c r="H279" s="502">
        <f>SUM(H277:H278)</f>
        <v>0</v>
      </c>
      <c r="I279" s="19"/>
      <c r="J279" s="19"/>
      <c r="K279" s="19"/>
      <c r="L279" s="502">
        <f>SUM(L277:L278)</f>
        <v>0</v>
      </c>
      <c r="M279" s="19"/>
      <c r="N279" s="19"/>
      <c r="O279" s="19"/>
      <c r="P279" s="502">
        <f>SUM(P277:P278)</f>
        <v>0</v>
      </c>
      <c r="Q279" s="19"/>
      <c r="R279" s="19"/>
      <c r="S279" s="19"/>
      <c r="T279" s="502">
        <f>SUM(T277:T278)</f>
        <v>0</v>
      </c>
      <c r="U279" s="19"/>
      <c r="V279" s="19"/>
      <c r="W279" s="19"/>
      <c r="X279" s="502">
        <f>SUM(X277:X278)</f>
        <v>0</v>
      </c>
      <c r="Y279" s="19"/>
      <c r="Z279" s="19"/>
      <c r="AA279" s="19"/>
      <c r="AB279" s="502">
        <f>SUM(AB277:AB278)</f>
        <v>0</v>
      </c>
      <c r="AC279" s="19"/>
      <c r="AD279" s="19"/>
      <c r="AE279" s="19"/>
      <c r="AF279" s="502">
        <f>SUM(AF277:AF278)</f>
        <v>0</v>
      </c>
      <c r="AG279" s="19"/>
      <c r="AH279" s="19"/>
      <c r="AI279" s="19"/>
      <c r="AJ279" s="502">
        <f>SUM(AJ277:AJ278)</f>
        <v>0</v>
      </c>
      <c r="AK279" s="19"/>
      <c r="AL279" s="19"/>
      <c r="AM279" s="19"/>
      <c r="AN279" s="502">
        <f>SUM(AN277:AN278)</f>
        <v>0</v>
      </c>
      <c r="AO279" s="19"/>
      <c r="AP279" s="19"/>
      <c r="AQ279" s="19"/>
      <c r="AR279" s="502">
        <f>SUM(AR277:AR278)</f>
        <v>0</v>
      </c>
      <c r="AS279" s="19"/>
      <c r="AT279" s="19"/>
      <c r="AU279" s="19"/>
      <c r="AV279" s="502">
        <f>SUM(AV277:AV278)</f>
        <v>0</v>
      </c>
      <c r="AW279" s="19"/>
      <c r="AX279" s="502">
        <f>SUM(AX277:AX278)</f>
        <v>0</v>
      </c>
      <c r="AY279" s="23"/>
      <c r="AZ279" s="80">
        <f>SUM(AZ277:AZ278)</f>
        <v>0</v>
      </c>
      <c r="BA279" s="23"/>
      <c r="BB279" s="89">
        <f>SUM(BB277:BB278)</f>
        <v>0</v>
      </c>
      <c r="BC279" s="66"/>
    </row>
    <row r="280" spans="1:55" s="21" customFormat="1" ht="15.75" x14ac:dyDescent="0.25">
      <c r="A280" s="506"/>
      <c r="B280" s="23"/>
      <c r="C280" s="23"/>
      <c r="D280" s="502"/>
      <c r="E280" s="23"/>
      <c r="F280" s="23"/>
      <c r="G280" s="23"/>
      <c r="H280" s="502"/>
      <c r="I280" s="23"/>
      <c r="J280" s="23"/>
      <c r="K280" s="23"/>
      <c r="L280" s="502"/>
      <c r="M280" s="23"/>
      <c r="N280" s="23"/>
      <c r="O280" s="23"/>
      <c r="P280" s="502"/>
      <c r="Q280" s="23"/>
      <c r="R280" s="23"/>
      <c r="S280" s="23"/>
      <c r="T280" s="502"/>
      <c r="U280" s="23"/>
      <c r="V280" s="23"/>
      <c r="W280" s="23"/>
      <c r="X280" s="502"/>
      <c r="Y280" s="23"/>
      <c r="Z280" s="23"/>
      <c r="AA280" s="23"/>
      <c r="AB280" s="502"/>
      <c r="AC280" s="23"/>
      <c r="AD280" s="23"/>
      <c r="AE280" s="23"/>
      <c r="AF280" s="502"/>
      <c r="AG280" s="23"/>
      <c r="AH280" s="23"/>
      <c r="AI280" s="23"/>
      <c r="AJ280" s="502"/>
      <c r="AK280" s="23"/>
      <c r="AL280" s="23"/>
      <c r="AM280" s="23"/>
      <c r="AN280" s="502"/>
      <c r="AO280" s="23"/>
      <c r="AP280" s="23"/>
      <c r="AQ280" s="23"/>
      <c r="AR280" s="502"/>
      <c r="AS280" s="23"/>
      <c r="AT280" s="23"/>
      <c r="AU280" s="23"/>
      <c r="AV280" s="502"/>
      <c r="AW280" s="23"/>
      <c r="AX280" s="502"/>
      <c r="AY280" s="23"/>
      <c r="AZ280" s="80"/>
      <c r="BA280" s="23"/>
      <c r="BB280" s="89"/>
      <c r="BC280" s="66"/>
    </row>
    <row r="281" spans="1:55" ht="16.5" thickBot="1" x14ac:dyDescent="0.3">
      <c r="A281" s="506"/>
      <c r="D281" s="73"/>
      <c r="H281" s="73"/>
      <c r="L281" s="73"/>
      <c r="P281" s="73"/>
      <c r="T281" s="73"/>
      <c r="X281" s="73"/>
      <c r="AB281" s="73"/>
      <c r="AF281" s="73"/>
      <c r="AJ281" s="73"/>
      <c r="AN281" s="73"/>
      <c r="AR281" s="73"/>
      <c r="AV281" s="73"/>
      <c r="AX281" s="73"/>
      <c r="AZ281" s="81"/>
      <c r="BB281" s="90"/>
      <c r="BC281" s="5"/>
    </row>
    <row r="282" spans="1:55" x14ac:dyDescent="0.2">
      <c r="AZ282" s="5"/>
      <c r="BB282" s="5"/>
      <c r="BC282" s="5"/>
    </row>
    <row r="283" spans="1:55" x14ac:dyDescent="0.2">
      <c r="AZ283" s="5"/>
      <c r="BB283" s="5"/>
      <c r="BC283" s="5"/>
    </row>
    <row r="284" spans="1:55" ht="14.25" x14ac:dyDescent="0.2">
      <c r="B284" s="9"/>
      <c r="C284" s="824"/>
      <c r="D284" s="824"/>
      <c r="E284" s="824"/>
      <c r="F284" s="824"/>
      <c r="G284" s="824"/>
      <c r="H284" s="824"/>
      <c r="I284" s="824"/>
      <c r="J284" s="824"/>
      <c r="K284" s="824"/>
      <c r="L284" s="824"/>
      <c r="M284" s="824"/>
      <c r="N284" s="824"/>
      <c r="O284" s="824"/>
      <c r="P284" s="824"/>
      <c r="Q284" s="824"/>
      <c r="R284" s="824"/>
      <c r="S284" s="824"/>
      <c r="T284" s="824"/>
      <c r="U284" s="824"/>
      <c r="V284" s="824"/>
      <c r="W284" s="824"/>
      <c r="X284" s="824"/>
      <c r="Y284" s="824"/>
      <c r="Z284" s="824"/>
      <c r="AA284" s="824"/>
      <c r="AB284" s="824"/>
      <c r="AC284" s="824"/>
      <c r="AD284" s="824"/>
      <c r="AE284" s="824"/>
      <c r="AF284" s="824"/>
      <c r="AG284" s="824"/>
      <c r="AH284" s="824"/>
      <c r="AI284" s="824"/>
      <c r="AJ284" s="824"/>
      <c r="AK284" s="824"/>
      <c r="AL284" s="824"/>
      <c r="AM284" s="824"/>
      <c r="AN284" s="824"/>
      <c r="AO284" s="824"/>
      <c r="AP284" s="824"/>
      <c r="AQ284" s="824"/>
      <c r="AR284" s="824"/>
      <c r="AS284" s="824"/>
      <c r="AT284" s="824"/>
      <c r="AU284" s="824"/>
      <c r="AV284" s="824"/>
      <c r="AW284" s="824"/>
      <c r="AX284" s="824"/>
      <c r="AY284" s="824"/>
      <c r="AZ284" s="824"/>
      <c r="BA284" s="824"/>
      <c r="BB284" s="824"/>
      <c r="BC284" s="5"/>
    </row>
    <row r="285" spans="1:55" ht="14.25" x14ac:dyDescent="0.2">
      <c r="B285" s="9"/>
      <c r="C285" s="824"/>
      <c r="D285" s="824"/>
      <c r="E285" s="824"/>
      <c r="F285" s="824"/>
      <c r="G285" s="824"/>
      <c r="H285" s="824"/>
      <c r="I285" s="824"/>
      <c r="J285" s="824"/>
      <c r="K285" s="824"/>
      <c r="L285" s="824"/>
      <c r="M285" s="824"/>
      <c r="N285" s="824"/>
      <c r="O285" s="824"/>
      <c r="P285" s="824"/>
      <c r="Q285" s="824"/>
      <c r="R285" s="824"/>
      <c r="S285" s="824"/>
      <c r="T285" s="824"/>
      <c r="U285" s="824"/>
      <c r="V285" s="824"/>
      <c r="W285" s="824"/>
      <c r="X285" s="824"/>
      <c r="Y285" s="824"/>
      <c r="Z285" s="824"/>
      <c r="AA285" s="824"/>
      <c r="AB285" s="824"/>
      <c r="AC285" s="824"/>
      <c r="AD285" s="824"/>
      <c r="AE285" s="824"/>
      <c r="AF285" s="824"/>
      <c r="AG285" s="824"/>
      <c r="AH285" s="824"/>
      <c r="AI285" s="824"/>
      <c r="AJ285" s="824"/>
      <c r="AK285" s="824"/>
      <c r="AL285" s="824"/>
      <c r="AM285" s="824"/>
      <c r="AN285" s="824"/>
      <c r="AO285" s="824"/>
      <c r="AP285" s="824"/>
      <c r="AQ285" s="824"/>
      <c r="AR285" s="824"/>
      <c r="AS285" s="824"/>
      <c r="AT285" s="824"/>
      <c r="AU285" s="824"/>
      <c r="AV285" s="824"/>
      <c r="AW285" s="824"/>
      <c r="AX285" s="824"/>
      <c r="AY285" s="824"/>
      <c r="AZ285" s="824"/>
      <c r="BA285" s="824"/>
      <c r="BB285" s="824"/>
      <c r="BC285" s="5"/>
    </row>
    <row r="286" spans="1:55" ht="14.25" x14ac:dyDescent="0.2">
      <c r="B286" s="26"/>
      <c r="C286" s="825"/>
      <c r="D286" s="825"/>
      <c r="E286" s="825"/>
      <c r="F286" s="825"/>
      <c r="G286" s="825"/>
      <c r="H286" s="825"/>
      <c r="I286" s="825"/>
      <c r="J286" s="825"/>
      <c r="K286" s="825"/>
      <c r="L286" s="825"/>
      <c r="M286" s="825"/>
      <c r="N286" s="825"/>
      <c r="O286" s="825"/>
      <c r="P286" s="825"/>
      <c r="Q286" s="825"/>
      <c r="R286" s="825"/>
      <c r="S286" s="825"/>
      <c r="T286" s="825"/>
      <c r="U286" s="825"/>
      <c r="V286" s="825"/>
      <c r="W286" s="825"/>
      <c r="X286" s="825"/>
      <c r="Y286" s="825"/>
      <c r="Z286" s="825"/>
      <c r="AA286" s="825"/>
      <c r="AB286" s="825"/>
      <c r="AC286" s="825"/>
      <c r="AD286" s="825"/>
      <c r="AE286" s="825"/>
      <c r="AF286" s="825"/>
      <c r="AG286" s="825"/>
      <c r="AH286" s="825"/>
      <c r="AI286" s="825"/>
      <c r="AJ286" s="825"/>
      <c r="AK286" s="825"/>
      <c r="AL286" s="825"/>
      <c r="AM286" s="825"/>
      <c r="AN286" s="825"/>
      <c r="AO286" s="825"/>
      <c r="AP286" s="825"/>
      <c r="AQ286" s="825"/>
      <c r="AR286" s="825"/>
      <c r="AS286" s="825"/>
      <c r="AT286" s="825"/>
      <c r="AU286" s="825"/>
      <c r="AV286" s="825"/>
      <c r="AW286" s="825"/>
      <c r="AX286" s="825"/>
      <c r="AY286" s="825"/>
      <c r="AZ286" s="825"/>
      <c r="BA286" s="825"/>
      <c r="BB286" s="825"/>
      <c r="BC286" s="7"/>
    </row>
    <row r="287" spans="1:55" x14ac:dyDescent="0.2">
      <c r="AZ287" s="5"/>
      <c r="BB287" s="5"/>
      <c r="BC287" s="5"/>
    </row>
    <row r="288" spans="1:55" x14ac:dyDescent="0.2">
      <c r="A288" s="761"/>
      <c r="B288" s="25"/>
      <c r="C288" s="823"/>
      <c r="D288" s="823"/>
      <c r="E288" s="823"/>
      <c r="F288" s="823"/>
      <c r="G288" s="823"/>
      <c r="H288" s="823"/>
      <c r="I288" s="823"/>
      <c r="J288" s="823"/>
      <c r="K288" s="823"/>
      <c r="L288" s="823"/>
      <c r="M288" s="823"/>
      <c r="N288" s="823"/>
      <c r="O288" s="823"/>
      <c r="P288" s="823"/>
      <c r="Q288" s="823"/>
      <c r="R288" s="823"/>
      <c r="S288" s="823"/>
      <c r="T288" s="823"/>
      <c r="U288" s="823"/>
      <c r="V288" s="823"/>
      <c r="W288" s="823"/>
      <c r="X288" s="823"/>
      <c r="Y288" s="823"/>
      <c r="Z288" s="823"/>
      <c r="AA288" s="823"/>
      <c r="AB288" s="823"/>
      <c r="AC288" s="823"/>
      <c r="AD288" s="823"/>
      <c r="AE288" s="823"/>
      <c r="AF288" s="823"/>
      <c r="AG288" s="823"/>
      <c r="AH288" s="823"/>
      <c r="AI288" s="823"/>
      <c r="AJ288" s="823"/>
      <c r="AK288" s="823"/>
      <c r="AL288" s="823"/>
      <c r="AM288" s="823"/>
      <c r="AN288" s="823"/>
      <c r="AO288" s="823"/>
      <c r="AP288" s="823"/>
      <c r="AQ288" s="823"/>
      <c r="AR288" s="823"/>
      <c r="AS288" s="823"/>
      <c r="AT288" s="823"/>
      <c r="AU288" s="823"/>
      <c r="AV288" s="823"/>
      <c r="AW288" s="823"/>
      <c r="AX288" s="823"/>
      <c r="AY288" s="823"/>
      <c r="AZ288" s="823"/>
      <c r="BA288" s="823"/>
      <c r="BB288" s="823"/>
      <c r="BC288" s="5"/>
    </row>
    <row r="289" spans="1:57" x14ac:dyDescent="0.2">
      <c r="AZ289" s="5"/>
      <c r="BB289" s="5"/>
      <c r="BC289" s="5"/>
    </row>
    <row r="290" spans="1:57" x14ac:dyDescent="0.2">
      <c r="A290" s="409"/>
      <c r="D290" s="409"/>
      <c r="H290" s="409"/>
      <c r="L290" s="409"/>
      <c r="P290" s="409"/>
      <c r="T290" s="409"/>
      <c r="X290" s="409"/>
      <c r="AB290" s="409"/>
      <c r="AF290" s="409"/>
      <c r="AJ290" s="409"/>
      <c r="AN290" s="409"/>
      <c r="AR290" s="409"/>
      <c r="AV290" s="409"/>
      <c r="AX290" s="409"/>
      <c r="AZ290" s="5"/>
      <c r="BB290" s="5"/>
      <c r="BC290" s="5"/>
    </row>
    <row r="291" spans="1:57" x14ac:dyDescent="0.2">
      <c r="A291" s="409"/>
      <c r="D291" s="409"/>
      <c r="H291" s="409"/>
      <c r="L291" s="409"/>
      <c r="P291" s="409"/>
      <c r="T291" s="409"/>
      <c r="X291" s="409"/>
      <c r="AB291" s="409"/>
      <c r="AF291" s="409"/>
      <c r="AJ291" s="409"/>
      <c r="AN291" s="409"/>
      <c r="AR291" s="409"/>
      <c r="AV291" s="409"/>
      <c r="AX291" s="409"/>
      <c r="AZ291" s="5"/>
      <c r="BB291" s="5"/>
      <c r="BC291" s="5"/>
      <c r="BE291" s="761"/>
    </row>
    <row r="292" spans="1:57" x14ac:dyDescent="0.2">
      <c r="A292" s="409"/>
      <c r="D292" s="409"/>
      <c r="H292" s="409"/>
      <c r="L292" s="409"/>
      <c r="P292" s="409"/>
      <c r="T292" s="409"/>
      <c r="X292" s="409"/>
      <c r="AB292" s="409"/>
      <c r="AF292" s="409"/>
      <c r="AJ292" s="409"/>
      <c r="AN292" s="409"/>
      <c r="AR292" s="409"/>
      <c r="AV292" s="409"/>
      <c r="AX292" s="409"/>
      <c r="AZ292" s="5"/>
      <c r="BB292" s="5"/>
      <c r="BC292" s="5"/>
      <c r="BD292" s="761"/>
    </row>
    <row r="293" spans="1:57" x14ac:dyDescent="0.2">
      <c r="A293" s="409"/>
      <c r="D293" s="409"/>
      <c r="H293" s="409"/>
      <c r="L293" s="409"/>
      <c r="P293" s="409"/>
      <c r="T293" s="409"/>
      <c r="X293" s="409"/>
      <c r="AB293" s="409"/>
      <c r="AF293" s="409"/>
      <c r="AJ293" s="409"/>
      <c r="AN293" s="409"/>
      <c r="AR293" s="409"/>
      <c r="AV293" s="409"/>
      <c r="AX293" s="409"/>
      <c r="AZ293" s="5"/>
      <c r="BB293" s="5"/>
      <c r="BC293" s="5"/>
    </row>
    <row r="294" spans="1:57" x14ac:dyDescent="0.2">
      <c r="A294" s="409"/>
      <c r="D294" s="409"/>
      <c r="H294" s="409"/>
      <c r="L294" s="409"/>
      <c r="P294" s="409"/>
      <c r="T294" s="409"/>
      <c r="X294" s="409"/>
      <c r="AB294" s="409"/>
      <c r="AF294" s="409"/>
      <c r="AJ294" s="409"/>
      <c r="AN294" s="409"/>
      <c r="AR294" s="409"/>
      <c r="AV294" s="409"/>
      <c r="AX294" s="409"/>
      <c r="AZ294" s="5"/>
      <c r="BB294" s="5"/>
      <c r="BC294" s="5"/>
    </row>
    <row r="295" spans="1:57" x14ac:dyDescent="0.2">
      <c r="A295" s="409"/>
      <c r="D295" s="409"/>
      <c r="H295" s="409"/>
      <c r="L295" s="409"/>
      <c r="P295" s="409"/>
      <c r="T295" s="409"/>
      <c r="X295" s="409"/>
      <c r="AB295" s="409"/>
      <c r="AF295" s="409"/>
      <c r="AJ295" s="409"/>
      <c r="AN295" s="409"/>
      <c r="AR295" s="409"/>
      <c r="AV295" s="409"/>
      <c r="AX295" s="409"/>
      <c r="AZ295" s="5"/>
      <c r="BB295" s="5"/>
      <c r="BC295" s="5"/>
    </row>
    <row r="296" spans="1:57" x14ac:dyDescent="0.2">
      <c r="A296" s="409"/>
      <c r="D296" s="409"/>
      <c r="H296" s="409"/>
      <c r="L296" s="409"/>
      <c r="P296" s="409"/>
      <c r="T296" s="409"/>
      <c r="X296" s="409"/>
      <c r="AB296" s="409"/>
      <c r="AF296" s="409"/>
      <c r="AJ296" s="409"/>
      <c r="AN296" s="409"/>
      <c r="AR296" s="409"/>
      <c r="AV296" s="409"/>
      <c r="AX296" s="409"/>
      <c r="AZ296" s="5"/>
      <c r="BB296" s="5"/>
      <c r="BC296" s="5"/>
    </row>
    <row r="297" spans="1:57" x14ac:dyDescent="0.2">
      <c r="A297" s="409"/>
      <c r="D297" s="409"/>
      <c r="H297" s="409"/>
      <c r="L297" s="409"/>
      <c r="P297" s="409"/>
      <c r="T297" s="409"/>
      <c r="X297" s="409"/>
      <c r="AB297" s="409"/>
      <c r="AF297" s="409"/>
      <c r="AJ297" s="409"/>
      <c r="AN297" s="409"/>
      <c r="AR297" s="409"/>
      <c r="AV297" s="409"/>
      <c r="AX297" s="409"/>
      <c r="AZ297" s="5"/>
      <c r="BB297" s="5"/>
      <c r="BC297" s="5"/>
    </row>
    <row r="298" spans="1:57" x14ac:dyDescent="0.2">
      <c r="A298" s="409"/>
      <c r="D298" s="409"/>
      <c r="H298" s="409"/>
      <c r="L298" s="409"/>
      <c r="P298" s="409"/>
      <c r="T298" s="409"/>
      <c r="X298" s="409"/>
      <c r="AB298" s="409"/>
      <c r="AF298" s="409"/>
      <c r="AJ298" s="409"/>
      <c r="AN298" s="409"/>
      <c r="AR298" s="409"/>
      <c r="AV298" s="409"/>
      <c r="AX298" s="409"/>
      <c r="AZ298" s="5"/>
      <c r="BB298" s="5"/>
      <c r="BC298" s="5"/>
    </row>
    <row r="299" spans="1:57" x14ac:dyDescent="0.2">
      <c r="A299" s="409"/>
      <c r="D299" s="409"/>
      <c r="H299" s="409"/>
      <c r="L299" s="409"/>
      <c r="P299" s="409"/>
      <c r="T299" s="409"/>
      <c r="X299" s="409"/>
      <c r="AB299" s="409"/>
      <c r="AF299" s="409"/>
      <c r="AJ299" s="409"/>
      <c r="AN299" s="409"/>
      <c r="AR299" s="409"/>
      <c r="AV299" s="409"/>
      <c r="AX299" s="409"/>
      <c r="AZ299" s="5"/>
      <c r="BB299" s="5"/>
      <c r="BC299" s="5"/>
    </row>
    <row r="300" spans="1:57" x14ac:dyDescent="0.2">
      <c r="A300" s="409"/>
      <c r="D300" s="409"/>
      <c r="H300" s="409"/>
      <c r="L300" s="409"/>
      <c r="P300" s="409"/>
      <c r="T300" s="409"/>
      <c r="X300" s="409"/>
      <c r="AB300" s="409"/>
      <c r="AF300" s="409"/>
      <c r="AJ300" s="409"/>
      <c r="AN300" s="409"/>
      <c r="AR300" s="409"/>
      <c r="AV300" s="409"/>
      <c r="AX300" s="409"/>
      <c r="AZ300" s="5"/>
      <c r="BB300" s="5"/>
      <c r="BC300" s="5"/>
    </row>
    <row r="301" spans="1:57" x14ac:dyDescent="0.2">
      <c r="A301" s="409"/>
      <c r="D301" s="409"/>
      <c r="H301" s="409"/>
      <c r="L301" s="409"/>
      <c r="P301" s="409"/>
      <c r="T301" s="409"/>
      <c r="X301" s="409"/>
      <c r="AB301" s="409"/>
      <c r="AF301" s="409"/>
      <c r="AJ301" s="409"/>
      <c r="AN301" s="409"/>
      <c r="AR301" s="409"/>
      <c r="AV301" s="409"/>
      <c r="AX301" s="409"/>
      <c r="AZ301" s="5"/>
      <c r="BB301" s="5"/>
      <c r="BC301" s="5"/>
    </row>
    <row r="302" spans="1:57" x14ac:dyDescent="0.2">
      <c r="A302" s="409"/>
      <c r="D302" s="409"/>
      <c r="H302" s="409"/>
      <c r="L302" s="409"/>
      <c r="P302" s="409"/>
      <c r="T302" s="409"/>
      <c r="X302" s="409"/>
      <c r="AB302" s="409"/>
      <c r="AF302" s="409"/>
      <c r="AJ302" s="409"/>
      <c r="AN302" s="409"/>
      <c r="AR302" s="409"/>
      <c r="AV302" s="409"/>
      <c r="AX302" s="409"/>
      <c r="AZ302" s="5"/>
      <c r="BB302" s="5"/>
      <c r="BC302" s="5"/>
    </row>
    <row r="303" spans="1:57" x14ac:dyDescent="0.2">
      <c r="A303" s="409"/>
      <c r="D303" s="409"/>
      <c r="H303" s="409"/>
      <c r="L303" s="409"/>
      <c r="P303" s="409"/>
      <c r="T303" s="409"/>
      <c r="X303" s="409"/>
      <c r="AB303" s="409"/>
      <c r="AF303" s="409"/>
      <c r="AJ303" s="409"/>
      <c r="AN303" s="409"/>
      <c r="AR303" s="409"/>
      <c r="AV303" s="409"/>
      <c r="AX303" s="409"/>
      <c r="AZ303" s="5"/>
      <c r="BB303" s="5"/>
      <c r="BC303" s="5"/>
    </row>
    <row r="304" spans="1:57" x14ac:dyDescent="0.2">
      <c r="A304" s="409"/>
      <c r="D304" s="409"/>
      <c r="H304" s="409"/>
      <c r="L304" s="409"/>
      <c r="P304" s="409"/>
      <c r="T304" s="409"/>
      <c r="X304" s="409"/>
      <c r="AB304" s="409"/>
      <c r="AF304" s="409"/>
      <c r="AJ304" s="409"/>
      <c r="AN304" s="409"/>
      <c r="AR304" s="409"/>
      <c r="AV304" s="409"/>
      <c r="AX304" s="409"/>
      <c r="AZ304" s="5"/>
      <c r="BB304" s="5"/>
      <c r="BC304" s="5"/>
    </row>
    <row r="305" spans="1:55" x14ac:dyDescent="0.2">
      <c r="A305" s="409"/>
      <c r="D305" s="409"/>
      <c r="H305" s="409"/>
      <c r="L305" s="409"/>
      <c r="P305" s="409"/>
      <c r="T305" s="409"/>
      <c r="X305" s="409"/>
      <c r="AB305" s="409"/>
      <c r="AF305" s="409"/>
      <c r="AJ305" s="409"/>
      <c r="AN305" s="409"/>
      <c r="AR305" s="409"/>
      <c r="AV305" s="409"/>
      <c r="AX305" s="409"/>
      <c r="AZ305" s="5"/>
      <c r="BB305" s="5"/>
      <c r="BC305" s="5"/>
    </row>
    <row r="306" spans="1:55" x14ac:dyDescent="0.2">
      <c r="A306" s="409"/>
      <c r="D306" s="409"/>
      <c r="H306" s="409"/>
      <c r="L306" s="409"/>
      <c r="P306" s="409"/>
      <c r="T306" s="409"/>
      <c r="X306" s="409"/>
      <c r="AB306" s="409"/>
      <c r="AF306" s="409"/>
      <c r="AJ306" s="409"/>
      <c r="AN306" s="409"/>
      <c r="AR306" s="409"/>
      <c r="AV306" s="409"/>
      <c r="AX306" s="409"/>
      <c r="AZ306" s="5"/>
      <c r="BB306" s="5"/>
      <c r="BC306" s="5"/>
    </row>
    <row r="307" spans="1:55" x14ac:dyDescent="0.2">
      <c r="A307" s="409"/>
      <c r="D307" s="409"/>
      <c r="H307" s="409"/>
      <c r="L307" s="409"/>
      <c r="P307" s="409"/>
      <c r="T307" s="409"/>
      <c r="X307" s="409"/>
      <c r="AB307" s="409"/>
      <c r="AF307" s="409"/>
      <c r="AJ307" s="409"/>
      <c r="AN307" s="409"/>
      <c r="AR307" s="409"/>
      <c r="AV307" s="409"/>
      <c r="AX307" s="409"/>
      <c r="AZ307" s="5"/>
      <c r="BB307" s="5"/>
      <c r="BC307" s="5"/>
    </row>
    <row r="308" spans="1:55" x14ac:dyDescent="0.2">
      <c r="A308" s="409"/>
      <c r="D308" s="409"/>
      <c r="H308" s="409"/>
      <c r="L308" s="409"/>
      <c r="P308" s="409"/>
      <c r="T308" s="409"/>
      <c r="X308" s="409"/>
      <c r="AB308" s="409"/>
      <c r="AF308" s="409"/>
      <c r="AJ308" s="409"/>
      <c r="AN308" s="409"/>
      <c r="AR308" s="409"/>
      <c r="AV308" s="409"/>
      <c r="AX308" s="409"/>
      <c r="AZ308" s="5"/>
      <c r="BB308" s="5"/>
      <c r="BC308" s="5"/>
    </row>
    <row r="309" spans="1:55" x14ac:dyDescent="0.2">
      <c r="A309" s="409"/>
      <c r="D309" s="409"/>
      <c r="H309" s="409"/>
      <c r="L309" s="409"/>
      <c r="P309" s="409"/>
      <c r="T309" s="409"/>
      <c r="X309" s="409"/>
      <c r="AB309" s="409"/>
      <c r="AF309" s="409"/>
      <c r="AJ309" s="409"/>
      <c r="AN309" s="409"/>
      <c r="AR309" s="409"/>
      <c r="AV309" s="409"/>
      <c r="AX309" s="409"/>
      <c r="AZ309" s="5"/>
      <c r="BB309" s="5"/>
      <c r="BC309" s="5"/>
    </row>
    <row r="310" spans="1:55" x14ac:dyDescent="0.2">
      <c r="A310" s="409"/>
      <c r="D310" s="409"/>
      <c r="H310" s="409"/>
      <c r="L310" s="409"/>
      <c r="P310" s="409"/>
      <c r="T310" s="409"/>
      <c r="X310" s="409"/>
      <c r="AB310" s="409"/>
      <c r="AF310" s="409"/>
      <c r="AJ310" s="409"/>
      <c r="AN310" s="409"/>
      <c r="AR310" s="409"/>
      <c r="AV310" s="409"/>
      <c r="AX310" s="409"/>
      <c r="AZ310" s="5"/>
      <c r="BB310" s="5"/>
      <c r="BC310" s="5"/>
    </row>
    <row r="311" spans="1:55" x14ac:dyDescent="0.2">
      <c r="A311" s="409"/>
      <c r="D311" s="409"/>
      <c r="H311" s="409"/>
      <c r="L311" s="409"/>
      <c r="P311" s="409"/>
      <c r="T311" s="409"/>
      <c r="X311" s="409"/>
      <c r="AB311" s="409"/>
      <c r="AF311" s="409"/>
      <c r="AJ311" s="409"/>
      <c r="AN311" s="409"/>
      <c r="AR311" s="409"/>
      <c r="AV311" s="409"/>
      <c r="AX311" s="409"/>
      <c r="AZ311" s="5"/>
      <c r="BB311" s="5"/>
      <c r="BC311" s="5"/>
    </row>
    <row r="312" spans="1:55" x14ac:dyDescent="0.2">
      <c r="A312" s="409"/>
      <c r="D312" s="409"/>
      <c r="H312" s="409"/>
      <c r="L312" s="409"/>
      <c r="P312" s="409"/>
      <c r="T312" s="409"/>
      <c r="X312" s="409"/>
      <c r="AB312" s="409"/>
      <c r="AF312" s="409"/>
      <c r="AJ312" s="409"/>
      <c r="AN312" s="409"/>
      <c r="AR312" s="409"/>
      <c r="AV312" s="409"/>
      <c r="AX312" s="409"/>
      <c r="AZ312" s="5"/>
      <c r="BB312" s="5"/>
      <c r="BC312" s="5"/>
    </row>
    <row r="313" spans="1:55" x14ac:dyDescent="0.2">
      <c r="A313" s="409"/>
      <c r="D313" s="409"/>
      <c r="H313" s="409"/>
      <c r="L313" s="409"/>
      <c r="P313" s="409"/>
      <c r="T313" s="409"/>
      <c r="X313" s="409"/>
      <c r="AB313" s="409"/>
      <c r="AF313" s="409"/>
      <c r="AJ313" s="409"/>
      <c r="AN313" s="409"/>
      <c r="AR313" s="409"/>
      <c r="AV313" s="409"/>
      <c r="AX313" s="409"/>
      <c r="AZ313" s="5"/>
      <c r="BB313" s="5"/>
      <c r="BC313" s="5"/>
    </row>
    <row r="314" spans="1:55" x14ac:dyDescent="0.2">
      <c r="A314" s="409"/>
      <c r="D314" s="409"/>
      <c r="H314" s="409"/>
      <c r="L314" s="409"/>
      <c r="P314" s="409"/>
      <c r="T314" s="409"/>
      <c r="X314" s="409"/>
      <c r="AB314" s="409"/>
      <c r="AF314" s="409"/>
      <c r="AJ314" s="409"/>
      <c r="AN314" s="409"/>
      <c r="AR314" s="409"/>
      <c r="AV314" s="409"/>
      <c r="AX314" s="409"/>
      <c r="AZ314" s="5"/>
      <c r="BB314" s="5"/>
      <c r="BC314" s="5"/>
    </row>
    <row r="315" spans="1:55" x14ac:dyDescent="0.2">
      <c r="A315" s="409"/>
      <c r="D315" s="409"/>
      <c r="H315" s="409"/>
      <c r="L315" s="409"/>
      <c r="P315" s="409"/>
      <c r="T315" s="409"/>
      <c r="X315" s="409"/>
      <c r="AB315" s="409"/>
      <c r="AF315" s="409"/>
      <c r="AJ315" s="409"/>
      <c r="AN315" s="409"/>
      <c r="AR315" s="409"/>
      <c r="AV315" s="409"/>
      <c r="AX315" s="409"/>
      <c r="AZ315" s="5"/>
      <c r="BB315" s="5"/>
      <c r="BC315" s="5"/>
    </row>
    <row r="316" spans="1:55" x14ac:dyDescent="0.2">
      <c r="A316" s="409"/>
      <c r="D316" s="409"/>
      <c r="H316" s="409"/>
      <c r="L316" s="409"/>
      <c r="P316" s="409"/>
      <c r="T316" s="409"/>
      <c r="X316" s="409"/>
      <c r="AB316" s="409"/>
      <c r="AF316" s="409"/>
      <c r="AJ316" s="409"/>
      <c r="AN316" s="409"/>
      <c r="AR316" s="409"/>
      <c r="AV316" s="409"/>
      <c r="AX316" s="409"/>
      <c r="AZ316" s="5"/>
      <c r="BB316" s="5"/>
      <c r="BC316" s="5"/>
    </row>
    <row r="317" spans="1:55" x14ac:dyDescent="0.2">
      <c r="A317" s="409"/>
      <c r="D317" s="409"/>
      <c r="H317" s="409"/>
      <c r="L317" s="409"/>
      <c r="P317" s="409"/>
      <c r="T317" s="409"/>
      <c r="X317" s="409"/>
      <c r="AB317" s="409"/>
      <c r="AF317" s="409"/>
      <c r="AJ317" s="409"/>
      <c r="AN317" s="409"/>
      <c r="AR317" s="409"/>
      <c r="AV317" s="409"/>
      <c r="AX317" s="409"/>
      <c r="AZ317" s="5"/>
      <c r="BB317" s="5"/>
      <c r="BC317" s="5"/>
    </row>
    <row r="318" spans="1:55" x14ac:dyDescent="0.2">
      <c r="A318" s="409"/>
      <c r="D318" s="409"/>
      <c r="H318" s="409"/>
      <c r="L318" s="409"/>
      <c r="P318" s="409"/>
      <c r="T318" s="409"/>
      <c r="X318" s="409"/>
      <c r="AB318" s="409"/>
      <c r="AF318" s="409"/>
      <c r="AJ318" s="409"/>
      <c r="AN318" s="409"/>
      <c r="AR318" s="409"/>
      <c r="AV318" s="409"/>
      <c r="AX318" s="409"/>
      <c r="AZ318" s="5"/>
      <c r="BB318" s="5"/>
      <c r="BC318" s="5"/>
    </row>
    <row r="319" spans="1:55" x14ac:dyDescent="0.2">
      <c r="A319" s="409"/>
      <c r="D319" s="409"/>
      <c r="H319" s="409"/>
      <c r="L319" s="409"/>
      <c r="P319" s="409"/>
      <c r="T319" s="409"/>
      <c r="X319" s="409"/>
      <c r="AB319" s="409"/>
      <c r="AF319" s="409"/>
      <c r="AJ319" s="409"/>
      <c r="AN319" s="409"/>
      <c r="AR319" s="409"/>
      <c r="AV319" s="409"/>
      <c r="AX319" s="409"/>
      <c r="AZ319" s="5"/>
      <c r="BB319" s="5"/>
      <c r="BC319" s="5"/>
    </row>
    <row r="320" spans="1:55" x14ac:dyDescent="0.2">
      <c r="A320" s="409"/>
      <c r="D320" s="409"/>
      <c r="H320" s="409"/>
      <c r="L320" s="409"/>
      <c r="P320" s="409"/>
      <c r="T320" s="409"/>
      <c r="X320" s="409"/>
      <c r="AB320" s="409"/>
      <c r="AF320" s="409"/>
      <c r="AJ320" s="409"/>
      <c r="AN320" s="409"/>
      <c r="AR320" s="409"/>
      <c r="AV320" s="409"/>
      <c r="AX320" s="409"/>
      <c r="AZ320" s="5"/>
      <c r="BB320" s="5"/>
      <c r="BC320" s="5"/>
    </row>
    <row r="321" spans="1:55" x14ac:dyDescent="0.2">
      <c r="A321" s="409"/>
      <c r="D321" s="409"/>
      <c r="H321" s="409"/>
      <c r="L321" s="409"/>
      <c r="P321" s="409"/>
      <c r="T321" s="409"/>
      <c r="X321" s="409"/>
      <c r="AB321" s="409"/>
      <c r="AF321" s="409"/>
      <c r="AJ321" s="409"/>
      <c r="AN321" s="409"/>
      <c r="AR321" s="409"/>
      <c r="AV321" s="409"/>
      <c r="AX321" s="409"/>
      <c r="AZ321" s="5"/>
      <c r="BB321" s="5"/>
      <c r="BC321" s="5"/>
    </row>
  </sheetData>
  <mergeCells count="36">
    <mergeCell ref="X2:X3"/>
    <mergeCell ref="D2:D3"/>
    <mergeCell ref="H2:H3"/>
    <mergeCell ref="L2:L3"/>
    <mergeCell ref="P2:P3"/>
    <mergeCell ref="T2:T3"/>
    <mergeCell ref="AX2:AX3"/>
    <mergeCell ref="AZ2:AZ3"/>
    <mergeCell ref="BB2:BB3"/>
    <mergeCell ref="B4:C4"/>
    <mergeCell ref="D265:D266"/>
    <mergeCell ref="H265:H266"/>
    <mergeCell ref="L265:L266"/>
    <mergeCell ref="P265:P266"/>
    <mergeCell ref="T265:T266"/>
    <mergeCell ref="X265:X266"/>
    <mergeCell ref="AB2:AB3"/>
    <mergeCell ref="AF2:AF3"/>
    <mergeCell ref="AJ2:AJ3"/>
    <mergeCell ref="AN2:AN3"/>
    <mergeCell ref="AR2:AR3"/>
    <mergeCell ref="AV2:AV3"/>
    <mergeCell ref="C286:BB286"/>
    <mergeCell ref="C288:BB288"/>
    <mergeCell ref="AX265:AX266"/>
    <mergeCell ref="AZ265:AZ266"/>
    <mergeCell ref="BB265:BB266"/>
    <mergeCell ref="A266:C266"/>
    <mergeCell ref="C284:BB284"/>
    <mergeCell ref="C285:BB285"/>
    <mergeCell ref="AB265:AB266"/>
    <mergeCell ref="AF265:AF266"/>
    <mergeCell ref="AJ265:AJ266"/>
    <mergeCell ref="AN265:AN266"/>
    <mergeCell ref="AR265:AR266"/>
    <mergeCell ref="AV265:AV26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'Budgeting Worksheet'!$BS$1:$BS$6</xm:f>
          </x14:formula1>
          <xm:sqref>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1:BG321"/>
  <sheetViews>
    <sheetView showGridLines="0" workbookViewId="0">
      <pane xSplit="3" ySplit="4" topLeftCell="AC254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ColWidth="8.85546875" defaultRowHeight="12.75" x14ac:dyDescent="0.2"/>
  <cols>
    <col min="1" max="1" width="8" style="2" customWidth="1"/>
    <col min="2" max="2" width="5" style="409" customWidth="1"/>
    <col min="3" max="3" width="32.42578125" style="409" customWidth="1"/>
    <col min="4" max="4" width="18.42578125" style="2" customWidth="1"/>
    <col min="5" max="7" width="1" style="409" customWidth="1"/>
    <col min="8" max="8" width="18.42578125" style="2" customWidth="1"/>
    <col min="9" max="11" width="1" style="409" customWidth="1"/>
    <col min="12" max="12" width="18.42578125" style="2" customWidth="1"/>
    <col min="13" max="15" width="1" style="409" customWidth="1"/>
    <col min="16" max="16" width="18.42578125" style="2" customWidth="1"/>
    <col min="17" max="19" width="1" style="409" customWidth="1"/>
    <col min="20" max="20" width="18.42578125" style="2" customWidth="1"/>
    <col min="21" max="23" width="1" style="409" customWidth="1"/>
    <col min="24" max="24" width="18.42578125" style="2" customWidth="1"/>
    <col min="25" max="27" width="1" style="409" customWidth="1"/>
    <col min="28" max="28" width="18.42578125" style="2" customWidth="1"/>
    <col min="29" max="31" width="1" style="409" customWidth="1"/>
    <col min="32" max="32" width="18.42578125" style="2" customWidth="1"/>
    <col min="33" max="35" width="1" style="409" customWidth="1"/>
    <col min="36" max="36" width="18.42578125" style="2" customWidth="1"/>
    <col min="37" max="39" width="1" style="409" customWidth="1"/>
    <col min="40" max="40" width="18.42578125" style="2" customWidth="1"/>
    <col min="41" max="43" width="1" style="409" customWidth="1"/>
    <col min="44" max="44" width="18.42578125" style="2" customWidth="1"/>
    <col min="45" max="47" width="1" style="409" customWidth="1"/>
    <col min="48" max="48" width="18.42578125" style="2" customWidth="1"/>
    <col min="49" max="49" width="1.42578125" style="409" customWidth="1"/>
    <col min="50" max="50" width="18.42578125" style="2" customWidth="1"/>
    <col min="51" max="51" width="2.140625" style="409" customWidth="1"/>
    <col min="52" max="52" width="19.42578125" style="409" customWidth="1"/>
    <col min="53" max="53" width="2.140625" style="409" customWidth="1"/>
    <col min="54" max="54" width="19.42578125" style="409" customWidth="1"/>
    <col min="55" max="56" width="2.140625" style="409" customWidth="1"/>
    <col min="57" max="58" width="8.85546875" style="409"/>
    <col min="59" max="59" width="4.85546875" style="409" customWidth="1"/>
    <col min="60" max="60" width="24" style="409" customWidth="1"/>
    <col min="61" max="16384" width="8.85546875" style="409"/>
  </cols>
  <sheetData>
    <row r="1" spans="1:55" ht="18.75" thickBot="1" x14ac:dyDescent="0.3">
      <c r="A1" s="3" t="s">
        <v>467</v>
      </c>
    </row>
    <row r="2" spans="1:55" x14ac:dyDescent="0.2">
      <c r="A2" s="53" t="str">
        <f>'General Fund Budget Summary'!A2</f>
        <v>2020 Budget</v>
      </c>
      <c r="B2" s="395"/>
      <c r="D2" s="831" t="s">
        <v>604</v>
      </c>
      <c r="H2" s="831" t="s">
        <v>605</v>
      </c>
      <c r="L2" s="831" t="s">
        <v>606</v>
      </c>
      <c r="P2" s="831" t="s">
        <v>607</v>
      </c>
      <c r="T2" s="831" t="s">
        <v>608</v>
      </c>
      <c r="X2" s="831" t="s">
        <v>609</v>
      </c>
      <c r="AB2" s="831" t="s">
        <v>610</v>
      </c>
      <c r="AF2" s="831" t="s">
        <v>611</v>
      </c>
      <c r="AJ2" s="831" t="s">
        <v>612</v>
      </c>
      <c r="AN2" s="831" t="s">
        <v>613</v>
      </c>
      <c r="AR2" s="831" t="s">
        <v>614</v>
      </c>
      <c r="AV2" s="831" t="s">
        <v>615</v>
      </c>
      <c r="AX2" s="838" t="s">
        <v>541</v>
      </c>
      <c r="AZ2" s="839" t="s">
        <v>542</v>
      </c>
      <c r="BB2" s="841" t="s">
        <v>543</v>
      </c>
      <c r="BC2" s="14"/>
    </row>
    <row r="3" spans="1:55" ht="13.5" thickBot="1" x14ac:dyDescent="0.25">
      <c r="A3" s="760" t="s">
        <v>620</v>
      </c>
      <c r="D3" s="832"/>
      <c r="H3" s="832"/>
      <c r="L3" s="832"/>
      <c r="P3" s="832"/>
      <c r="T3" s="832"/>
      <c r="X3" s="832"/>
      <c r="AB3" s="832"/>
      <c r="AF3" s="832"/>
      <c r="AJ3" s="832"/>
      <c r="AN3" s="832"/>
      <c r="AR3" s="832"/>
      <c r="AV3" s="832"/>
      <c r="AX3" s="832"/>
      <c r="AZ3" s="840"/>
      <c r="BB3" s="842"/>
      <c r="BC3" s="14"/>
    </row>
    <row r="4" spans="1:55" s="15" customFormat="1" x14ac:dyDescent="0.2">
      <c r="A4" s="763"/>
      <c r="B4" s="836" t="s">
        <v>106</v>
      </c>
      <c r="C4" s="837"/>
      <c r="D4" s="67"/>
      <c r="E4" s="270"/>
      <c r="F4" s="270"/>
      <c r="G4" s="270"/>
      <c r="H4" s="67"/>
      <c r="I4" s="270"/>
      <c r="J4" s="270"/>
      <c r="K4" s="270"/>
      <c r="L4" s="67"/>
      <c r="M4" s="270"/>
      <c r="N4" s="270"/>
      <c r="O4" s="270"/>
      <c r="P4" s="67"/>
      <c r="Q4" s="270"/>
      <c r="R4" s="270"/>
      <c r="S4" s="270"/>
      <c r="T4" s="67"/>
      <c r="U4" s="270"/>
      <c r="V4" s="270"/>
      <c r="W4" s="270"/>
      <c r="X4" s="67"/>
      <c r="Y4" s="270"/>
      <c r="Z4" s="270"/>
      <c r="AA4" s="270"/>
      <c r="AB4" s="67"/>
      <c r="AC4" s="270"/>
      <c r="AD4" s="270"/>
      <c r="AE4" s="270"/>
      <c r="AF4" s="67"/>
      <c r="AG4" s="270"/>
      <c r="AH4" s="270"/>
      <c r="AI4" s="270"/>
      <c r="AJ4" s="67"/>
      <c r="AK4" s="270"/>
      <c r="AL4" s="270"/>
      <c r="AM4" s="270"/>
      <c r="AN4" s="67"/>
      <c r="AO4" s="270"/>
      <c r="AP4" s="270"/>
      <c r="AQ4" s="270"/>
      <c r="AR4" s="67"/>
      <c r="AS4" s="270"/>
      <c r="AT4" s="270"/>
      <c r="AU4" s="270"/>
      <c r="AV4" s="67"/>
      <c r="AW4" s="270"/>
      <c r="AX4" s="67"/>
      <c r="AZ4" s="74"/>
      <c r="BB4" s="82"/>
      <c r="BC4" s="14"/>
    </row>
    <row r="5" spans="1:55" s="15" customFormat="1" ht="15.75" x14ac:dyDescent="0.25">
      <c r="A5" s="55" t="s">
        <v>255</v>
      </c>
      <c r="C5" s="270"/>
      <c r="D5" s="68"/>
      <c r="E5" s="270"/>
      <c r="F5" s="270"/>
      <c r="G5" s="270"/>
      <c r="H5" s="68"/>
      <c r="I5" s="270"/>
      <c r="J5" s="270"/>
      <c r="K5" s="270"/>
      <c r="L5" s="68"/>
      <c r="M5" s="270"/>
      <c r="N5" s="270"/>
      <c r="O5" s="270"/>
      <c r="P5" s="68"/>
      <c r="Q5" s="270"/>
      <c r="R5" s="270"/>
      <c r="S5" s="270"/>
      <c r="T5" s="68"/>
      <c r="U5" s="270"/>
      <c r="V5" s="270"/>
      <c r="W5" s="270"/>
      <c r="X5" s="68"/>
      <c r="Y5" s="270"/>
      <c r="Z5" s="270"/>
      <c r="AA5" s="270"/>
      <c r="AB5" s="68"/>
      <c r="AC5" s="270"/>
      <c r="AD5" s="270"/>
      <c r="AE5" s="270"/>
      <c r="AF5" s="68"/>
      <c r="AG5" s="270"/>
      <c r="AH5" s="270"/>
      <c r="AI5" s="270"/>
      <c r="AJ5" s="68"/>
      <c r="AK5" s="270"/>
      <c r="AL5" s="270"/>
      <c r="AM5" s="270"/>
      <c r="AN5" s="68"/>
      <c r="AO5" s="270"/>
      <c r="AP5" s="270"/>
      <c r="AQ5" s="270"/>
      <c r="AR5" s="68"/>
      <c r="AS5" s="270"/>
      <c r="AT5" s="270"/>
      <c r="AU5" s="270"/>
      <c r="AV5" s="68"/>
      <c r="AW5" s="270"/>
      <c r="AX5" s="68"/>
      <c r="AZ5" s="75"/>
      <c r="BB5" s="83"/>
      <c r="BC5" s="14"/>
    </row>
    <row r="6" spans="1:55" s="15" customFormat="1" x14ac:dyDescent="0.2">
      <c r="A6" s="763">
        <v>41000</v>
      </c>
      <c r="B6" s="58" t="s">
        <v>130</v>
      </c>
      <c r="C6" s="270"/>
      <c r="D6" s="271"/>
      <c r="E6" s="270"/>
      <c r="F6" s="270"/>
      <c r="G6" s="270"/>
      <c r="H6" s="271"/>
      <c r="I6" s="270"/>
      <c r="J6" s="270"/>
      <c r="K6" s="270"/>
      <c r="L6" s="271"/>
      <c r="M6" s="270"/>
      <c r="N6" s="270"/>
      <c r="O6" s="270"/>
      <c r="P6" s="271"/>
      <c r="Q6" s="270"/>
      <c r="R6" s="270"/>
      <c r="S6" s="270"/>
      <c r="T6" s="271"/>
      <c r="U6" s="270"/>
      <c r="V6" s="270"/>
      <c r="W6" s="270"/>
      <c r="X6" s="271"/>
      <c r="Y6" s="270"/>
      <c r="Z6" s="270"/>
      <c r="AA6" s="270"/>
      <c r="AB6" s="271"/>
      <c r="AC6" s="270"/>
      <c r="AD6" s="270"/>
      <c r="AE6" s="270"/>
      <c r="AF6" s="271"/>
      <c r="AG6" s="270"/>
      <c r="AH6" s="270"/>
      <c r="AI6" s="270"/>
      <c r="AJ6" s="271"/>
      <c r="AK6" s="270"/>
      <c r="AL6" s="270"/>
      <c r="AM6" s="270"/>
      <c r="AN6" s="271"/>
      <c r="AO6" s="270"/>
      <c r="AP6" s="270"/>
      <c r="AQ6" s="270"/>
      <c r="AR6" s="271"/>
      <c r="AS6" s="270"/>
      <c r="AT6" s="270"/>
      <c r="AU6" s="270"/>
      <c r="AV6" s="271"/>
      <c r="AW6" s="270"/>
      <c r="AX6" s="271"/>
      <c r="AY6" s="270"/>
      <c r="AZ6" s="272"/>
      <c r="BA6" s="270"/>
      <c r="BB6" s="273"/>
      <c r="BC6" s="274"/>
    </row>
    <row r="7" spans="1:55" s="15" customFormat="1" x14ac:dyDescent="0.2">
      <c r="A7" s="763">
        <v>40010</v>
      </c>
      <c r="B7" s="58"/>
      <c r="C7" s="270" t="s">
        <v>256</v>
      </c>
      <c r="D7" s="271">
        <f>SUMIF('Budgeting Worksheet'!H15,$B$4,'Budgeting Worksheet'!J15)</f>
        <v>0</v>
      </c>
      <c r="E7" s="270"/>
      <c r="F7" s="270"/>
      <c r="G7" s="270"/>
      <c r="H7" s="271">
        <f>SUMIF('Budgeting Worksheet'!L15,$B$4,'Budgeting Worksheet'!N15)</f>
        <v>0</v>
      </c>
      <c r="I7" s="270"/>
      <c r="J7" s="270"/>
      <c r="K7" s="270"/>
      <c r="L7" s="271">
        <f>SUMIF('Budgeting Worksheet'!P15,$B$4,'Budgeting Worksheet'!R15)</f>
        <v>0</v>
      </c>
      <c r="M7" s="270"/>
      <c r="N7" s="270"/>
      <c r="O7" s="270"/>
      <c r="P7" s="271">
        <f>SUMIF('Budgeting Worksheet'!T15,$B$4,'Budgeting Worksheet'!V15)</f>
        <v>0</v>
      </c>
      <c r="Q7" s="270"/>
      <c r="R7" s="270"/>
      <c r="S7" s="270"/>
      <c r="T7" s="271">
        <f>SUMIF('Budgeting Worksheet'!X15,$B$4,'Budgeting Worksheet'!Z15)</f>
        <v>0</v>
      </c>
      <c r="U7" s="270"/>
      <c r="V7" s="270"/>
      <c r="W7" s="270"/>
      <c r="X7" s="271">
        <f>SUMIF('Budgeting Worksheet'!AB15,$B$4,'Budgeting Worksheet'!AD15)</f>
        <v>0</v>
      </c>
      <c r="Y7" s="270"/>
      <c r="Z7" s="270"/>
      <c r="AA7" s="270"/>
      <c r="AB7" s="271">
        <f>SUMIF('Budgeting Worksheet'!AF15,$B$4,'Budgeting Worksheet'!AH15)</f>
        <v>0</v>
      </c>
      <c r="AC7" s="270"/>
      <c r="AD7" s="270"/>
      <c r="AE7" s="270"/>
      <c r="AF7" s="271">
        <f>SUMIF('Budgeting Worksheet'!AJ15,$B$4,'Budgeting Worksheet'!AL15)</f>
        <v>0</v>
      </c>
      <c r="AG7" s="270"/>
      <c r="AH7" s="270"/>
      <c r="AI7" s="270"/>
      <c r="AJ7" s="271">
        <f>SUMIF('Budgeting Worksheet'!AN15,$B$4,'Budgeting Worksheet'!AP15)</f>
        <v>0</v>
      </c>
      <c r="AK7" s="270"/>
      <c r="AL7" s="270"/>
      <c r="AM7" s="270"/>
      <c r="AN7" s="271">
        <f>SUMIF('Budgeting Worksheet'!AR15,$B$4,'Budgeting Worksheet'!AT15)</f>
        <v>0</v>
      </c>
      <c r="AO7" s="270"/>
      <c r="AP7" s="270"/>
      <c r="AQ7" s="270"/>
      <c r="AR7" s="271">
        <f>SUMIF('Budgeting Worksheet'!AV15,$B$4,'Budgeting Worksheet'!AX15)</f>
        <v>0</v>
      </c>
      <c r="AS7" s="270"/>
      <c r="AT7" s="270"/>
      <c r="AU7" s="270"/>
      <c r="AV7" s="271">
        <f>SUMIF('Budgeting Worksheet'!AZ15,$B$4,'Budgeting Worksheet'!BB15)</f>
        <v>0</v>
      </c>
      <c r="AW7" s="270"/>
      <c r="AX7" s="271">
        <f>SUM(D7:AV7)</f>
        <v>0</v>
      </c>
      <c r="AY7" s="270"/>
      <c r="AZ7" s="78">
        <f>SUMIF('Budgeting Worksheet'!H15,$B$4,'Budgeting Worksheet'!BJ15)</f>
        <v>0</v>
      </c>
      <c r="BA7" s="270"/>
      <c r="BB7" s="273">
        <v>104244.99</v>
      </c>
      <c r="BC7" s="274"/>
    </row>
    <row r="8" spans="1:55" s="15" customFormat="1" x14ac:dyDescent="0.2">
      <c r="A8" s="763">
        <v>41020</v>
      </c>
      <c r="B8" s="58"/>
      <c r="C8" s="270" t="s">
        <v>257</v>
      </c>
      <c r="D8" s="271">
        <f>SUMIF('Budgeting Worksheet'!H16,$B$4,'Budgeting Worksheet'!J16)</f>
        <v>0</v>
      </c>
      <c r="E8" s="270"/>
      <c r="F8" s="270"/>
      <c r="G8" s="270"/>
      <c r="H8" s="271">
        <f>SUMIF('Budgeting Worksheet'!L16,$B$4,'Budgeting Worksheet'!N16)</f>
        <v>0</v>
      </c>
      <c r="I8" s="270"/>
      <c r="J8" s="270"/>
      <c r="K8" s="270"/>
      <c r="L8" s="271">
        <f>SUMIF('Budgeting Worksheet'!P16,$B$4,'Budgeting Worksheet'!R16)</f>
        <v>0</v>
      </c>
      <c r="M8" s="270"/>
      <c r="N8" s="270"/>
      <c r="O8" s="270"/>
      <c r="P8" s="271">
        <f>SUMIF('Budgeting Worksheet'!T16,$B$4,'Budgeting Worksheet'!V16)</f>
        <v>0</v>
      </c>
      <c r="Q8" s="270"/>
      <c r="R8" s="270"/>
      <c r="S8" s="270"/>
      <c r="T8" s="271">
        <f>SUMIF('Budgeting Worksheet'!X16,$B$4,'Budgeting Worksheet'!Z16)</f>
        <v>0</v>
      </c>
      <c r="U8" s="270"/>
      <c r="V8" s="270"/>
      <c r="W8" s="270"/>
      <c r="X8" s="271">
        <f>SUMIF('Budgeting Worksheet'!AB16,$B$4,'Budgeting Worksheet'!AD16)</f>
        <v>0</v>
      </c>
      <c r="Y8" s="270"/>
      <c r="Z8" s="270"/>
      <c r="AA8" s="270"/>
      <c r="AB8" s="271">
        <f>SUMIF('Budgeting Worksheet'!AF16,$B$4,'Budgeting Worksheet'!AH16)</f>
        <v>0</v>
      </c>
      <c r="AC8" s="270"/>
      <c r="AD8" s="270"/>
      <c r="AE8" s="270"/>
      <c r="AF8" s="271">
        <f>SUMIF('Budgeting Worksheet'!AJ16,$B$4,'Budgeting Worksheet'!AL16)</f>
        <v>0</v>
      </c>
      <c r="AG8" s="270"/>
      <c r="AH8" s="270"/>
      <c r="AI8" s="270"/>
      <c r="AJ8" s="271">
        <f>SUMIF('Budgeting Worksheet'!AN16,$B$4,'Budgeting Worksheet'!AP16)</f>
        <v>0</v>
      </c>
      <c r="AK8" s="270"/>
      <c r="AL8" s="270"/>
      <c r="AM8" s="270"/>
      <c r="AN8" s="271">
        <f>SUMIF('Budgeting Worksheet'!AR16,$B$4,'Budgeting Worksheet'!AT16)</f>
        <v>0</v>
      </c>
      <c r="AO8" s="270"/>
      <c r="AP8" s="270"/>
      <c r="AQ8" s="270"/>
      <c r="AR8" s="271">
        <f>SUMIF('Budgeting Worksheet'!AV16,$B$4,'Budgeting Worksheet'!AX16)</f>
        <v>0</v>
      </c>
      <c r="AS8" s="270"/>
      <c r="AT8" s="270"/>
      <c r="AU8" s="270"/>
      <c r="AV8" s="271">
        <f>SUMIF('Budgeting Worksheet'!AZ16,$B$4,'Budgeting Worksheet'!BB16)</f>
        <v>0</v>
      </c>
      <c r="AW8" s="270"/>
      <c r="AX8" s="271">
        <f t="shared" ref="AX8:AX10" si="0">SUM(D8:AV8)</f>
        <v>0</v>
      </c>
      <c r="AY8" s="270"/>
      <c r="AZ8" s="78">
        <f>SUMIF('Budgeting Worksheet'!H16,$B$4,'Budgeting Worksheet'!BJ16)</f>
        <v>0</v>
      </c>
      <c r="BA8" s="270"/>
      <c r="BB8" s="273">
        <v>1112641.3799999999</v>
      </c>
      <c r="BC8" s="274"/>
    </row>
    <row r="9" spans="1:55" s="15" customFormat="1" x14ac:dyDescent="0.2">
      <c r="A9" s="763">
        <v>41040</v>
      </c>
      <c r="B9" s="58"/>
      <c r="C9" s="270" t="s">
        <v>258</v>
      </c>
      <c r="D9" s="271">
        <f>SUMIF('Budgeting Worksheet'!H17,$B$4,'Budgeting Worksheet'!J17)</f>
        <v>0</v>
      </c>
      <c r="E9" s="270"/>
      <c r="F9" s="270"/>
      <c r="G9" s="270"/>
      <c r="H9" s="271">
        <f>SUMIF('Budgeting Worksheet'!L17,$B$4,'Budgeting Worksheet'!N17)</f>
        <v>0</v>
      </c>
      <c r="I9" s="270"/>
      <c r="J9" s="270"/>
      <c r="K9" s="270"/>
      <c r="L9" s="271">
        <f>SUMIF('Budgeting Worksheet'!P17,$B$4,'Budgeting Worksheet'!R17)</f>
        <v>0</v>
      </c>
      <c r="M9" s="270"/>
      <c r="N9" s="270"/>
      <c r="O9" s="270"/>
      <c r="P9" s="271">
        <f>SUMIF('Budgeting Worksheet'!T17,$B$4,'Budgeting Worksheet'!V17)</f>
        <v>0</v>
      </c>
      <c r="Q9" s="270"/>
      <c r="R9" s="270"/>
      <c r="S9" s="270"/>
      <c r="T9" s="271">
        <f>SUMIF('Budgeting Worksheet'!X17,$B$4,'Budgeting Worksheet'!Z17)</f>
        <v>0</v>
      </c>
      <c r="U9" s="270"/>
      <c r="V9" s="270"/>
      <c r="W9" s="270"/>
      <c r="X9" s="271">
        <f>SUMIF('Budgeting Worksheet'!AB17,$B$4,'Budgeting Worksheet'!AD17)</f>
        <v>0</v>
      </c>
      <c r="Y9" s="270"/>
      <c r="Z9" s="270"/>
      <c r="AA9" s="270"/>
      <c r="AB9" s="271">
        <f>SUMIF('Budgeting Worksheet'!AF17,$B$4,'Budgeting Worksheet'!AH17)</f>
        <v>0</v>
      </c>
      <c r="AC9" s="270"/>
      <c r="AD9" s="270"/>
      <c r="AE9" s="270"/>
      <c r="AF9" s="271">
        <f>SUMIF('Budgeting Worksheet'!AJ17,$B$4,'Budgeting Worksheet'!AL17)</f>
        <v>0</v>
      </c>
      <c r="AG9" s="270"/>
      <c r="AH9" s="270"/>
      <c r="AI9" s="270"/>
      <c r="AJ9" s="271">
        <f>SUMIF('Budgeting Worksheet'!AN17,$B$4,'Budgeting Worksheet'!AP17)</f>
        <v>0</v>
      </c>
      <c r="AK9" s="270"/>
      <c r="AL9" s="270"/>
      <c r="AM9" s="270"/>
      <c r="AN9" s="271">
        <f>SUMIF('Budgeting Worksheet'!AR17,$B$4,'Budgeting Worksheet'!AT17)</f>
        <v>0</v>
      </c>
      <c r="AO9" s="270"/>
      <c r="AP9" s="270"/>
      <c r="AQ9" s="270"/>
      <c r="AR9" s="271">
        <f>SUMIF('Budgeting Worksheet'!AV17,$B$4,'Budgeting Worksheet'!AX17)</f>
        <v>0</v>
      </c>
      <c r="AS9" s="270"/>
      <c r="AT9" s="270"/>
      <c r="AU9" s="270"/>
      <c r="AV9" s="271">
        <f>SUMIF('Budgeting Worksheet'!AZ17,$B$4,'Budgeting Worksheet'!BB17)</f>
        <v>0</v>
      </c>
      <c r="AW9" s="270"/>
      <c r="AX9" s="271">
        <f t="shared" si="0"/>
        <v>0</v>
      </c>
      <c r="AY9" s="270"/>
      <c r="AZ9" s="78">
        <f>SUMIF('Budgeting Worksheet'!H17,$B$4,'Budgeting Worksheet'!BJ17)</f>
        <v>0</v>
      </c>
      <c r="BA9" s="270"/>
      <c r="BB9" s="273">
        <v>310.83999999999997</v>
      </c>
      <c r="BC9" s="274"/>
    </row>
    <row r="10" spans="1:55" s="15" customFormat="1" x14ac:dyDescent="0.2">
      <c r="A10" s="763">
        <v>41045</v>
      </c>
      <c r="B10" s="58"/>
      <c r="C10" s="270" t="s">
        <v>259</v>
      </c>
      <c r="D10" s="271">
        <f>SUMIF('Budgeting Worksheet'!H33:H38,$B$4,'Budgeting Worksheet'!J33:J38)</f>
        <v>0</v>
      </c>
      <c r="E10" s="270"/>
      <c r="F10" s="270"/>
      <c r="G10" s="270"/>
      <c r="H10" s="271">
        <f>SUMIF('Budgeting Worksheet'!L33:L38,$B$4,'Budgeting Worksheet'!N33:N38)</f>
        <v>0</v>
      </c>
      <c r="I10" s="270"/>
      <c r="J10" s="270"/>
      <c r="K10" s="270"/>
      <c r="L10" s="271">
        <f>SUMIF('Budgeting Worksheet'!P33:P38,$B$4,'Budgeting Worksheet'!R33:R38)</f>
        <v>0</v>
      </c>
      <c r="M10" s="270"/>
      <c r="N10" s="270"/>
      <c r="O10" s="270"/>
      <c r="P10" s="271">
        <f>SUMIF('Budgeting Worksheet'!T33:T38,$B$4,'Budgeting Worksheet'!V33:V38)</f>
        <v>0</v>
      </c>
      <c r="Q10" s="270"/>
      <c r="R10" s="270"/>
      <c r="S10" s="270"/>
      <c r="T10" s="271">
        <f>SUMIF('Budgeting Worksheet'!X33:X38,$B$4,'Budgeting Worksheet'!Z33:Z38)</f>
        <v>0</v>
      </c>
      <c r="U10" s="270"/>
      <c r="V10" s="270"/>
      <c r="W10" s="270"/>
      <c r="X10" s="271">
        <f>SUMIF('Budgeting Worksheet'!AB33:AB38,$B$4,'Budgeting Worksheet'!AD33:AD38)</f>
        <v>0</v>
      </c>
      <c r="Y10" s="270"/>
      <c r="Z10" s="270"/>
      <c r="AA10" s="270"/>
      <c r="AB10" s="271">
        <f>SUMIF('Budgeting Worksheet'!AF33:AF38,$B$4,'Budgeting Worksheet'!AH33:AH38)</f>
        <v>0</v>
      </c>
      <c r="AC10" s="270"/>
      <c r="AD10" s="270"/>
      <c r="AE10" s="270"/>
      <c r="AF10" s="271">
        <f>SUMIF('Budgeting Worksheet'!AJ33:AJ38,$B$4,'Budgeting Worksheet'!AL33:AL38)</f>
        <v>0</v>
      </c>
      <c r="AG10" s="270"/>
      <c r="AH10" s="270"/>
      <c r="AI10" s="270"/>
      <c r="AJ10" s="271">
        <f>SUMIF('Budgeting Worksheet'!AN33:AN38,$B$4,'Budgeting Worksheet'!AP33:AP38)</f>
        <v>0</v>
      </c>
      <c r="AK10" s="270"/>
      <c r="AL10" s="270"/>
      <c r="AM10" s="270"/>
      <c r="AN10" s="271">
        <f>SUMIF('Budgeting Worksheet'!AR33:AR38,$B$4,'Budgeting Worksheet'!AT33:AT38)</f>
        <v>0</v>
      </c>
      <c r="AO10" s="270"/>
      <c r="AP10" s="270"/>
      <c r="AQ10" s="270"/>
      <c r="AR10" s="271">
        <f>SUMIF('Budgeting Worksheet'!AV33:AV38,$B$4,'Budgeting Worksheet'!AX33:AX38)</f>
        <v>0</v>
      </c>
      <c r="AS10" s="270"/>
      <c r="AT10" s="270"/>
      <c r="AU10" s="270"/>
      <c r="AV10" s="271">
        <f>SUMIF('Budgeting Worksheet'!AZ33:AZ38,$B$4,'Budgeting Worksheet'!BB33:BB38)</f>
        <v>0</v>
      </c>
      <c r="AW10" s="270"/>
      <c r="AX10" s="271">
        <f t="shared" si="0"/>
        <v>0</v>
      </c>
      <c r="AY10" s="270"/>
      <c r="AZ10" s="778">
        <f>SUMIF('Budgeting Worksheet'!H18,$B$4,'Budgeting Worksheet'!BJ18)</f>
        <v>0</v>
      </c>
      <c r="BA10" s="270"/>
      <c r="BB10" s="273">
        <v>-44.12</v>
      </c>
      <c r="BC10" s="274"/>
    </row>
    <row r="11" spans="1:55" s="15" customFormat="1" x14ac:dyDescent="0.2">
      <c r="A11" s="763"/>
      <c r="B11" s="58" t="s">
        <v>130</v>
      </c>
      <c r="C11" s="270"/>
      <c r="D11" s="640">
        <f>SUM(D6:D10)</f>
        <v>0</v>
      </c>
      <c r="E11" s="270"/>
      <c r="F11" s="270"/>
      <c r="G11" s="270"/>
      <c r="H11" s="640">
        <f>SUM(H6:H10)</f>
        <v>0</v>
      </c>
      <c r="I11" s="270"/>
      <c r="J11" s="270"/>
      <c r="K11" s="270"/>
      <c r="L11" s="640">
        <f>SUM(L6:L10)</f>
        <v>0</v>
      </c>
      <c r="M11" s="270"/>
      <c r="N11" s="270"/>
      <c r="O11" s="270"/>
      <c r="P11" s="640">
        <f>SUM(P6:P10)</f>
        <v>0</v>
      </c>
      <c r="Q11" s="270"/>
      <c r="R11" s="270"/>
      <c r="S11" s="270"/>
      <c r="T11" s="640">
        <f>SUM(T6:T10)</f>
        <v>0</v>
      </c>
      <c r="U11" s="270"/>
      <c r="V11" s="270"/>
      <c r="W11" s="270"/>
      <c r="X11" s="640">
        <f>SUM(X6:X10)</f>
        <v>0</v>
      </c>
      <c r="Y11" s="270"/>
      <c r="Z11" s="270"/>
      <c r="AA11" s="270"/>
      <c r="AB11" s="640">
        <f>SUM(AB6:AB10)</f>
        <v>0</v>
      </c>
      <c r="AC11" s="270"/>
      <c r="AD11" s="270"/>
      <c r="AE11" s="270"/>
      <c r="AF11" s="640">
        <f>SUM(AF6:AF10)</f>
        <v>0</v>
      </c>
      <c r="AG11" s="270"/>
      <c r="AH11" s="270"/>
      <c r="AI11" s="270"/>
      <c r="AJ11" s="640">
        <f>SUM(AJ6:AJ10)</f>
        <v>0</v>
      </c>
      <c r="AK11" s="270"/>
      <c r="AL11" s="270"/>
      <c r="AM11" s="270"/>
      <c r="AN11" s="640">
        <f>SUM(AN6:AN10)</f>
        <v>0</v>
      </c>
      <c r="AO11" s="270"/>
      <c r="AP11" s="270"/>
      <c r="AQ11" s="270"/>
      <c r="AR11" s="640">
        <f>SUM(AR6:AR10)</f>
        <v>0</v>
      </c>
      <c r="AS11" s="270"/>
      <c r="AT11" s="270"/>
      <c r="AU11" s="270"/>
      <c r="AV11" s="640">
        <f>SUM(AV6:AV10)</f>
        <v>0</v>
      </c>
      <c r="AW11" s="270"/>
      <c r="AX11" s="640">
        <f>SUM(AX6:AX10)</f>
        <v>0</v>
      </c>
      <c r="AY11" s="270"/>
      <c r="AZ11" s="78">
        <f>SUM(AZ7:AZ10)</f>
        <v>0</v>
      </c>
      <c r="BA11" s="270"/>
      <c r="BB11" s="275">
        <f>SUM(BB7:BB10)</f>
        <v>1217153.0899999999</v>
      </c>
      <c r="BC11" s="274"/>
    </row>
    <row r="12" spans="1:55" s="15" customFormat="1" x14ac:dyDescent="0.2">
      <c r="A12" s="763"/>
      <c r="B12" s="58"/>
      <c r="C12" s="270"/>
      <c r="D12" s="271"/>
      <c r="E12" s="270"/>
      <c r="F12" s="270"/>
      <c r="G12" s="270"/>
      <c r="H12" s="271"/>
      <c r="I12" s="270"/>
      <c r="J12" s="270"/>
      <c r="K12" s="270"/>
      <c r="L12" s="271"/>
      <c r="M12" s="270"/>
      <c r="N12" s="270"/>
      <c r="O12" s="270"/>
      <c r="P12" s="271"/>
      <c r="Q12" s="270"/>
      <c r="R12" s="270"/>
      <c r="S12" s="270"/>
      <c r="T12" s="271"/>
      <c r="U12" s="270"/>
      <c r="V12" s="270"/>
      <c r="W12" s="270"/>
      <c r="X12" s="271"/>
      <c r="Y12" s="270"/>
      <c r="Z12" s="270"/>
      <c r="AA12" s="270"/>
      <c r="AB12" s="271"/>
      <c r="AC12" s="270"/>
      <c r="AD12" s="270"/>
      <c r="AE12" s="270"/>
      <c r="AF12" s="271"/>
      <c r="AG12" s="270"/>
      <c r="AH12" s="270"/>
      <c r="AI12" s="270"/>
      <c r="AJ12" s="271"/>
      <c r="AK12" s="270"/>
      <c r="AL12" s="270"/>
      <c r="AM12" s="270"/>
      <c r="AN12" s="271"/>
      <c r="AO12" s="270"/>
      <c r="AP12" s="270"/>
      <c r="AQ12" s="270"/>
      <c r="AR12" s="271"/>
      <c r="AS12" s="270"/>
      <c r="AT12" s="270"/>
      <c r="AU12" s="270"/>
      <c r="AV12" s="271"/>
      <c r="AW12" s="270"/>
      <c r="AX12" s="271"/>
      <c r="AY12" s="270"/>
      <c r="AZ12" s="272"/>
      <c r="BA12" s="270"/>
      <c r="BB12" s="273"/>
      <c r="BC12" s="274"/>
    </row>
    <row r="13" spans="1:55" s="15" customFormat="1" x14ac:dyDescent="0.2">
      <c r="A13" s="12">
        <v>42000</v>
      </c>
      <c r="B13" s="58" t="s">
        <v>260</v>
      </c>
      <c r="C13" s="270"/>
      <c r="D13" s="271"/>
      <c r="E13" s="270"/>
      <c r="F13" s="270"/>
      <c r="G13" s="270"/>
      <c r="H13" s="271"/>
      <c r="I13" s="270"/>
      <c r="J13" s="270"/>
      <c r="K13" s="270"/>
      <c r="L13" s="271"/>
      <c r="M13" s="270"/>
      <c r="N13" s="270"/>
      <c r="O13" s="270"/>
      <c r="P13" s="271"/>
      <c r="Q13" s="270"/>
      <c r="R13" s="270"/>
      <c r="S13" s="270"/>
      <c r="T13" s="271"/>
      <c r="U13" s="270"/>
      <c r="V13" s="270"/>
      <c r="W13" s="270"/>
      <c r="X13" s="271"/>
      <c r="Y13" s="270"/>
      <c r="Z13" s="270"/>
      <c r="AA13" s="270"/>
      <c r="AB13" s="271"/>
      <c r="AC13" s="270"/>
      <c r="AD13" s="270"/>
      <c r="AE13" s="270"/>
      <c r="AF13" s="271"/>
      <c r="AG13" s="270"/>
      <c r="AH13" s="270"/>
      <c r="AI13" s="270"/>
      <c r="AJ13" s="271"/>
      <c r="AK13" s="270"/>
      <c r="AL13" s="270"/>
      <c r="AM13" s="270"/>
      <c r="AN13" s="271"/>
      <c r="AO13" s="270"/>
      <c r="AP13" s="270"/>
      <c r="AQ13" s="270"/>
      <c r="AR13" s="271"/>
      <c r="AS13" s="270"/>
      <c r="AT13" s="270"/>
      <c r="AU13" s="270"/>
      <c r="AV13" s="271"/>
      <c r="AW13" s="270"/>
      <c r="AX13" s="271"/>
      <c r="AY13" s="270"/>
      <c r="AZ13" s="272"/>
      <c r="BA13" s="270"/>
      <c r="BB13" s="273">
        <v>350</v>
      </c>
      <c r="BC13" s="274"/>
    </row>
    <row r="14" spans="1:55" s="15" customFormat="1" x14ac:dyDescent="0.2">
      <c r="A14" s="763">
        <v>42040</v>
      </c>
      <c r="B14" s="58"/>
      <c r="C14" s="713" t="s">
        <v>603</v>
      </c>
      <c r="D14" s="271">
        <f>SUMIF('Budgeting Worksheet'!H25:H30,$B$4,'Budgeting Worksheet'!J25:J30)</f>
        <v>0</v>
      </c>
      <c r="E14" s="270"/>
      <c r="F14" s="270"/>
      <c r="G14" s="270"/>
      <c r="H14" s="271">
        <f>SUMIF('Budgeting Worksheet'!L25:L30,$B$4,'Budgeting Worksheet'!N25:N30)</f>
        <v>0</v>
      </c>
      <c r="I14" s="270"/>
      <c r="J14" s="270"/>
      <c r="K14" s="270"/>
      <c r="L14" s="271">
        <f>SUMIF('Budgeting Worksheet'!P25:P30,$B$4,'Budgeting Worksheet'!R25:R30)</f>
        <v>0</v>
      </c>
      <c r="M14" s="270"/>
      <c r="N14" s="270"/>
      <c r="O14" s="270"/>
      <c r="P14" s="271">
        <f>SUMIF('Budgeting Worksheet'!T25:T30,$B$4,'Budgeting Worksheet'!V25:V30)</f>
        <v>0</v>
      </c>
      <c r="Q14" s="270"/>
      <c r="R14" s="270"/>
      <c r="S14" s="270"/>
      <c r="T14" s="271">
        <f>SUMIF('Budgeting Worksheet'!X25:X30,$B$4,'Budgeting Worksheet'!Z25:Z30)</f>
        <v>0</v>
      </c>
      <c r="U14" s="270"/>
      <c r="V14" s="270"/>
      <c r="W14" s="270"/>
      <c r="X14" s="271">
        <f>SUMIF('Budgeting Worksheet'!AB25:AB30,$B$4,'Budgeting Worksheet'!AD25:AD30)</f>
        <v>0</v>
      </c>
      <c r="Y14" s="270"/>
      <c r="Z14" s="270"/>
      <c r="AA14" s="270"/>
      <c r="AB14" s="271">
        <f>SUMIF('Budgeting Worksheet'!AF25:AF30,$B$4,'Budgeting Worksheet'!AH25:AH30)</f>
        <v>0</v>
      </c>
      <c r="AC14" s="270"/>
      <c r="AD14" s="270"/>
      <c r="AE14" s="270"/>
      <c r="AF14" s="271">
        <f>SUMIF('Budgeting Worksheet'!AJ25:AJ30,$B$4,'Budgeting Worksheet'!AL25:AL30)</f>
        <v>0</v>
      </c>
      <c r="AG14" s="270"/>
      <c r="AH14" s="270"/>
      <c r="AI14" s="270"/>
      <c r="AJ14" s="271">
        <f>SUMIF('Budgeting Worksheet'!AN25:AN30,$B$4,'Budgeting Worksheet'!AP25:AP30)</f>
        <v>0</v>
      </c>
      <c r="AK14" s="270"/>
      <c r="AL14" s="270"/>
      <c r="AM14" s="270"/>
      <c r="AN14" s="271">
        <f>SUMIF('Budgeting Worksheet'!AR25:AR30,$B$4,'Budgeting Worksheet'!AT25:AT30)</f>
        <v>0</v>
      </c>
      <c r="AO14" s="270"/>
      <c r="AP14" s="270"/>
      <c r="AQ14" s="270"/>
      <c r="AR14" s="271">
        <f>SUMIF('Budgeting Worksheet'!AV25:AV30,$B$4,'Budgeting Worksheet'!AX25:AX30)</f>
        <v>0</v>
      </c>
      <c r="AS14" s="270"/>
      <c r="AT14" s="270"/>
      <c r="AU14" s="270"/>
      <c r="AV14" s="271">
        <f>SUMIF('Budgeting Worksheet'!AZ25:AZ30,$B$4,'Budgeting Worksheet'!BB25:BB30)</f>
        <v>0</v>
      </c>
      <c r="AW14" s="270"/>
      <c r="AX14" s="271">
        <f>SUM(D14:AV14)</f>
        <v>0</v>
      </c>
      <c r="AY14" s="270"/>
      <c r="AZ14" s="272">
        <f ca="1">SUMIF('Budgeting Worksheet'!H31:H35,$B$4,'Budgeting Worksheet'!BJ30)</f>
        <v>0</v>
      </c>
      <c r="BA14" s="270"/>
      <c r="BB14" s="273">
        <v>6471.49</v>
      </c>
      <c r="BC14" s="274"/>
    </row>
    <row r="15" spans="1:55" s="15" customFormat="1" x14ac:dyDescent="0.2">
      <c r="A15" s="763">
        <v>42050</v>
      </c>
      <c r="B15" s="58"/>
      <c r="C15" s="270" t="s">
        <v>261</v>
      </c>
      <c r="D15" s="271">
        <f>SUMIF('Budgeting Worksheet'!H32:H37,$B$4,'Budgeting Worksheet'!J32:J37)</f>
        <v>0</v>
      </c>
      <c r="E15" s="270"/>
      <c r="F15" s="270"/>
      <c r="G15" s="270"/>
      <c r="H15" s="271">
        <f>SUMIF('Budgeting Worksheet'!L32:L37,$B$4,'Budgeting Worksheet'!N32:N37)</f>
        <v>0</v>
      </c>
      <c r="I15" s="270"/>
      <c r="J15" s="270"/>
      <c r="K15" s="270"/>
      <c r="L15" s="271">
        <f>SUMIF('Budgeting Worksheet'!P32:P37,$B$4,'Budgeting Worksheet'!R32:R37)</f>
        <v>0</v>
      </c>
      <c r="M15" s="270"/>
      <c r="N15" s="270"/>
      <c r="O15" s="270"/>
      <c r="P15" s="271">
        <f>SUMIF('Budgeting Worksheet'!T32:T37,$B$4,'Budgeting Worksheet'!V32:V37)</f>
        <v>0</v>
      </c>
      <c r="Q15" s="270"/>
      <c r="R15" s="270"/>
      <c r="S15" s="270"/>
      <c r="T15" s="271">
        <f>SUMIF('Budgeting Worksheet'!X32:X37,$B$4,'Budgeting Worksheet'!Z32:Z37)</f>
        <v>0</v>
      </c>
      <c r="U15" s="270"/>
      <c r="V15" s="270"/>
      <c r="W15" s="270"/>
      <c r="X15" s="271">
        <f>SUMIF('Budgeting Worksheet'!AB32:AB37,$B$4,'Budgeting Worksheet'!AD32:AD37)</f>
        <v>0</v>
      </c>
      <c r="Y15" s="270"/>
      <c r="Z15" s="270"/>
      <c r="AA15" s="270"/>
      <c r="AB15" s="271">
        <f>SUMIF('Budgeting Worksheet'!AF32:AF37,$B$4,'Budgeting Worksheet'!AH32:AH37)</f>
        <v>0</v>
      </c>
      <c r="AC15" s="270"/>
      <c r="AD15" s="270"/>
      <c r="AE15" s="270"/>
      <c r="AF15" s="271">
        <f>SUMIF('Budgeting Worksheet'!AJ32:AJ37,$B$4,'Budgeting Worksheet'!AL32:AL37)</f>
        <v>0</v>
      </c>
      <c r="AG15" s="270"/>
      <c r="AH15" s="270"/>
      <c r="AI15" s="270"/>
      <c r="AJ15" s="271">
        <f>SUMIF('Budgeting Worksheet'!AN32:AN37,$B$4,'Budgeting Worksheet'!AP32:AP37)</f>
        <v>0</v>
      </c>
      <c r="AK15" s="270"/>
      <c r="AL15" s="270"/>
      <c r="AM15" s="270"/>
      <c r="AN15" s="271">
        <f>SUMIF('Budgeting Worksheet'!AR32:AR37,$B$4,'Budgeting Worksheet'!AT32:AT37)</f>
        <v>0</v>
      </c>
      <c r="AO15" s="270"/>
      <c r="AP15" s="270"/>
      <c r="AQ15" s="270"/>
      <c r="AR15" s="271">
        <f>SUMIF('Budgeting Worksheet'!AV32:AV37,$B$4,'Budgeting Worksheet'!AX32:AX37)</f>
        <v>0</v>
      </c>
      <c r="AS15" s="270"/>
      <c r="AT15" s="270"/>
      <c r="AU15" s="270"/>
      <c r="AV15" s="271">
        <f>SUMIF('Budgeting Worksheet'!AZ32:AZ37,$B$4,'Budgeting Worksheet'!BB32:BB37)</f>
        <v>0</v>
      </c>
      <c r="AW15" s="270"/>
      <c r="AX15" s="271">
        <f>SUM(D15:AV15)</f>
        <v>0</v>
      </c>
      <c r="AY15" s="270"/>
      <c r="AZ15" s="272">
        <f ca="1">SUMIF('Budgeting Worksheet'!H32:H36,$B$4,'Budgeting Worksheet'!BJ37)</f>
        <v>0</v>
      </c>
      <c r="BA15" s="270"/>
      <c r="BB15" s="273">
        <v>0</v>
      </c>
      <c r="BC15" s="274"/>
    </row>
    <row r="16" spans="1:55" s="15" customFormat="1" x14ac:dyDescent="0.2">
      <c r="A16" s="763">
        <v>42060</v>
      </c>
      <c r="B16" s="58"/>
      <c r="C16" s="270" t="s">
        <v>262</v>
      </c>
      <c r="D16" s="271">
        <f>SUMIF('Budgeting Worksheet'!H39:H43,$B$4,'Budgeting Worksheet'!J39:J43)</f>
        <v>0</v>
      </c>
      <c r="E16" s="270"/>
      <c r="F16" s="270"/>
      <c r="G16" s="270"/>
      <c r="H16" s="271">
        <f>SUMIF('Budgeting Worksheet'!L39:L43,$B$4,'Budgeting Worksheet'!N39:N43)</f>
        <v>0</v>
      </c>
      <c r="I16" s="270"/>
      <c r="J16" s="270"/>
      <c r="K16" s="270"/>
      <c r="L16" s="271">
        <f>SUMIF('Budgeting Worksheet'!P39:P43,$B$4,'Budgeting Worksheet'!R39:R43)</f>
        <v>0</v>
      </c>
      <c r="M16" s="270"/>
      <c r="N16" s="270"/>
      <c r="O16" s="270"/>
      <c r="P16" s="271">
        <f>SUMIF('Budgeting Worksheet'!T39:T43,$B$4,'Budgeting Worksheet'!V39:V43)</f>
        <v>0</v>
      </c>
      <c r="Q16" s="270"/>
      <c r="R16" s="270"/>
      <c r="S16" s="270"/>
      <c r="T16" s="271">
        <f>SUMIF('Budgeting Worksheet'!X39:X43,$B$4,'Budgeting Worksheet'!Z39:Z43)</f>
        <v>0</v>
      </c>
      <c r="U16" s="270"/>
      <c r="V16" s="270"/>
      <c r="W16" s="270"/>
      <c r="X16" s="271">
        <f>SUMIF('Budgeting Worksheet'!AB39:AB43,$B$4,'Budgeting Worksheet'!AD39:AD43)</f>
        <v>0</v>
      </c>
      <c r="Y16" s="270"/>
      <c r="Z16" s="270"/>
      <c r="AA16" s="270"/>
      <c r="AB16" s="271">
        <f>SUMIF('Budgeting Worksheet'!AF39:AF43,$B$4,'Budgeting Worksheet'!AH39:AH43)</f>
        <v>0</v>
      </c>
      <c r="AC16" s="270"/>
      <c r="AD16" s="270"/>
      <c r="AE16" s="270"/>
      <c r="AF16" s="271">
        <f>SUMIF('Budgeting Worksheet'!AJ39:AJ43,$B$4,'Budgeting Worksheet'!AL39:AL43)</f>
        <v>0</v>
      </c>
      <c r="AG16" s="270"/>
      <c r="AH16" s="270"/>
      <c r="AI16" s="270"/>
      <c r="AJ16" s="271">
        <f>SUMIF('Budgeting Worksheet'!AN39:AN43,$B$4,'Budgeting Worksheet'!AP39:AP43)</f>
        <v>0</v>
      </c>
      <c r="AK16" s="270"/>
      <c r="AL16" s="270"/>
      <c r="AM16" s="270"/>
      <c r="AN16" s="271">
        <f>SUMIF('Budgeting Worksheet'!AR39:AR43,$B$4,'Budgeting Worksheet'!AT39:AT43)</f>
        <v>0</v>
      </c>
      <c r="AO16" s="270"/>
      <c r="AP16" s="270"/>
      <c r="AQ16" s="270"/>
      <c r="AR16" s="271">
        <f>SUMIF('Budgeting Worksheet'!AV39:AV43,$B$4,'Budgeting Worksheet'!AX39:AX43)</f>
        <v>0</v>
      </c>
      <c r="AS16" s="270"/>
      <c r="AT16" s="270"/>
      <c r="AU16" s="270"/>
      <c r="AV16" s="271">
        <f>SUMIF('Budgeting Worksheet'!AZ39:AZ43,$B$4,'Budgeting Worksheet'!BB39:BB43)</f>
        <v>0</v>
      </c>
      <c r="AW16" s="270"/>
      <c r="AX16" s="271">
        <f>SUM(D16:AV16)</f>
        <v>0</v>
      </c>
      <c r="AY16" s="270"/>
      <c r="AZ16" s="272">
        <f ca="1">SUMIF('Budgeting Worksheet'!H33:H37,$B$4,'Budgeting Worksheet'!BJ44)</f>
        <v>0</v>
      </c>
      <c r="BA16" s="270"/>
      <c r="BB16" s="273">
        <v>0</v>
      </c>
      <c r="BC16" s="274"/>
    </row>
    <row r="17" spans="1:55" s="15" customFormat="1" x14ac:dyDescent="0.2">
      <c r="A17" s="763">
        <v>42070</v>
      </c>
      <c r="B17" s="58"/>
      <c r="C17" s="270" t="s">
        <v>263</v>
      </c>
      <c r="D17" s="271">
        <f>SUMIF('Budgeting Worksheet'!H46:H50,$B$4,'Budgeting Worksheet'!J46:J50)</f>
        <v>0</v>
      </c>
      <c r="E17" s="270"/>
      <c r="F17" s="270"/>
      <c r="G17" s="270"/>
      <c r="H17" s="271">
        <f>SUMIF('Budgeting Worksheet'!L46:L50,$B$4,'Budgeting Worksheet'!N46:N50)</f>
        <v>0</v>
      </c>
      <c r="I17" s="270"/>
      <c r="J17" s="270"/>
      <c r="K17" s="270"/>
      <c r="L17" s="271">
        <f>SUMIF('Budgeting Worksheet'!P46:P50,$B$4,'Budgeting Worksheet'!R46:R50)</f>
        <v>0</v>
      </c>
      <c r="M17" s="270"/>
      <c r="N17" s="270"/>
      <c r="O17" s="270"/>
      <c r="P17" s="271">
        <f>SUMIF('Budgeting Worksheet'!T46:T50,$B$4,'Budgeting Worksheet'!V46:V50)</f>
        <v>0</v>
      </c>
      <c r="Q17" s="270"/>
      <c r="R17" s="270"/>
      <c r="S17" s="270"/>
      <c r="T17" s="271">
        <f>SUMIF('Budgeting Worksheet'!X46:X50,$B$4,'Budgeting Worksheet'!Z46:Z50)</f>
        <v>0</v>
      </c>
      <c r="U17" s="270"/>
      <c r="V17" s="270"/>
      <c r="W17" s="270"/>
      <c r="X17" s="271">
        <f>SUMIF('Budgeting Worksheet'!AB46:AB50,$B$4,'Budgeting Worksheet'!AD46:AD50)</f>
        <v>0</v>
      </c>
      <c r="Y17" s="270"/>
      <c r="Z17" s="270"/>
      <c r="AA17" s="270"/>
      <c r="AB17" s="271">
        <f>SUMIF('Budgeting Worksheet'!AF46:AF50,$B$4,'Budgeting Worksheet'!AH46:AH50)</f>
        <v>0</v>
      </c>
      <c r="AC17" s="270"/>
      <c r="AD17" s="270"/>
      <c r="AE17" s="270"/>
      <c r="AF17" s="271">
        <f>SUMIF('Budgeting Worksheet'!AJ46:AJ50,$B$4,'Budgeting Worksheet'!AL46:AL50)</f>
        <v>0</v>
      </c>
      <c r="AG17" s="270"/>
      <c r="AH17" s="270"/>
      <c r="AI17" s="270"/>
      <c r="AJ17" s="271">
        <f>SUMIF('Budgeting Worksheet'!AN46:AN50,$B$4,'Budgeting Worksheet'!AP46:AP50)</f>
        <v>0</v>
      </c>
      <c r="AK17" s="270"/>
      <c r="AL17" s="270"/>
      <c r="AM17" s="270"/>
      <c r="AN17" s="271">
        <f>SUMIF('Budgeting Worksheet'!AR46:AR50,$B$4,'Budgeting Worksheet'!AT46:AT50)</f>
        <v>0</v>
      </c>
      <c r="AO17" s="270"/>
      <c r="AP17" s="270"/>
      <c r="AQ17" s="270"/>
      <c r="AR17" s="271">
        <f>SUMIF('Budgeting Worksheet'!AV46:AV50,$B$4,'Budgeting Worksheet'!AX46:AX50)</f>
        <v>0</v>
      </c>
      <c r="AS17" s="270"/>
      <c r="AT17" s="270"/>
      <c r="AU17" s="270"/>
      <c r="AV17" s="271">
        <f>SUMIF('Budgeting Worksheet'!AZ46:AZ50,$B$4,'Budgeting Worksheet'!BB46:BB50)</f>
        <v>0</v>
      </c>
      <c r="AW17" s="270"/>
      <c r="AX17" s="271">
        <f>SUM(D17:AV17)</f>
        <v>0</v>
      </c>
      <c r="AY17" s="270"/>
      <c r="AZ17" s="272">
        <f ca="1">SUMIF('Budgeting Worksheet'!H34:H38,$B$4,'Budgeting Worksheet'!BJ51)</f>
        <v>0</v>
      </c>
      <c r="BA17" s="270"/>
      <c r="BB17" s="273">
        <v>0</v>
      </c>
      <c r="BC17" s="274"/>
    </row>
    <row r="18" spans="1:55" s="15" customFormat="1" x14ac:dyDescent="0.2">
      <c r="A18" s="763">
        <v>42080</v>
      </c>
      <c r="B18" s="407"/>
      <c r="C18" s="270" t="s">
        <v>264</v>
      </c>
      <c r="D18" s="271">
        <f>SUMIF('Budgeting Worksheet'!H40:H45,$B$4,'Budgeting Worksheet'!J40:J45)</f>
        <v>0</v>
      </c>
      <c r="E18" s="270"/>
      <c r="F18" s="270"/>
      <c r="G18" s="270"/>
      <c r="H18" s="271">
        <f>SUMIF('Budgeting Worksheet'!L40:L45,$B$4,'Budgeting Worksheet'!N40:N45)</f>
        <v>0</v>
      </c>
      <c r="I18" s="270"/>
      <c r="J18" s="270"/>
      <c r="K18" s="270"/>
      <c r="L18" s="271">
        <f>SUMIF('Budgeting Worksheet'!P40:P45,$B$4,'Budgeting Worksheet'!R40:R45)</f>
        <v>0</v>
      </c>
      <c r="M18" s="270"/>
      <c r="N18" s="270"/>
      <c r="O18" s="270"/>
      <c r="P18" s="271">
        <f>SUMIF('Budgeting Worksheet'!T40:T45,$B$4,'Budgeting Worksheet'!V40:V45)</f>
        <v>0</v>
      </c>
      <c r="Q18" s="270"/>
      <c r="R18" s="270"/>
      <c r="S18" s="270"/>
      <c r="T18" s="271">
        <f>SUMIF('Budgeting Worksheet'!X40:X45,$B$4,'Budgeting Worksheet'!Z40:Z45)</f>
        <v>0</v>
      </c>
      <c r="U18" s="270"/>
      <c r="V18" s="270"/>
      <c r="W18" s="270"/>
      <c r="X18" s="271">
        <f>SUMIF('Budgeting Worksheet'!AB40:AB45,$B$4,'Budgeting Worksheet'!AD40:AD45)</f>
        <v>0</v>
      </c>
      <c r="Y18" s="270"/>
      <c r="Z18" s="270"/>
      <c r="AA18" s="270"/>
      <c r="AB18" s="271">
        <f>SUMIF('Budgeting Worksheet'!AF40:AF45,$B$4,'Budgeting Worksheet'!AH40:AH45)</f>
        <v>0</v>
      </c>
      <c r="AC18" s="270"/>
      <c r="AD18" s="270"/>
      <c r="AE18" s="270"/>
      <c r="AF18" s="271">
        <f>SUMIF('Budgeting Worksheet'!AJ40:AJ45,$B$4,'Budgeting Worksheet'!AL40:AL45)</f>
        <v>0</v>
      </c>
      <c r="AG18" s="270"/>
      <c r="AH18" s="270"/>
      <c r="AI18" s="270"/>
      <c r="AJ18" s="271">
        <f>SUMIF('Budgeting Worksheet'!AN40:AN45,$B$4,'Budgeting Worksheet'!AP40:AP45)</f>
        <v>0</v>
      </c>
      <c r="AK18" s="270"/>
      <c r="AL18" s="270"/>
      <c r="AM18" s="270"/>
      <c r="AN18" s="271">
        <f>SUMIF('Budgeting Worksheet'!AR40:AR45,$B$4,'Budgeting Worksheet'!AT40:AT45)</f>
        <v>0</v>
      </c>
      <c r="AO18" s="270"/>
      <c r="AP18" s="270"/>
      <c r="AQ18" s="270"/>
      <c r="AR18" s="271">
        <f>SUMIF('Budgeting Worksheet'!AV40:AV45,$B$4,'Budgeting Worksheet'!AX40:AX45)</f>
        <v>0</v>
      </c>
      <c r="AS18" s="270"/>
      <c r="AT18" s="270"/>
      <c r="AU18" s="270"/>
      <c r="AV18" s="271">
        <f>SUMIF('Budgeting Worksheet'!AZ40:AZ45,$B$4,'Budgeting Worksheet'!BB40:BB45)</f>
        <v>0</v>
      </c>
      <c r="AW18" s="270"/>
      <c r="AX18" s="271">
        <f>SUM(D18:AV18)</f>
        <v>0</v>
      </c>
      <c r="AY18" s="270"/>
      <c r="AZ18" s="272">
        <f ca="1">SUMIF('Budgeting Worksheet'!H35:H39,$B$4,'Budgeting Worksheet'!BJ58)</f>
        <v>0</v>
      </c>
      <c r="BA18" s="270"/>
      <c r="BB18" s="273">
        <v>0</v>
      </c>
      <c r="BC18" s="274"/>
    </row>
    <row r="19" spans="1:55" s="15" customFormat="1" x14ac:dyDescent="0.2">
      <c r="A19" s="763">
        <v>42000</v>
      </c>
      <c r="C19" s="270" t="s">
        <v>265</v>
      </c>
      <c r="D19" s="503">
        <f>SUM(D13:D18)</f>
        <v>0</v>
      </c>
      <c r="E19" s="270"/>
      <c r="F19" s="270"/>
      <c r="G19" s="270"/>
      <c r="H19" s="503">
        <f>SUM(H13:H18)</f>
        <v>0</v>
      </c>
      <c r="I19" s="270"/>
      <c r="J19" s="270"/>
      <c r="K19" s="270"/>
      <c r="L19" s="503">
        <f>SUM(L13:L18)</f>
        <v>0</v>
      </c>
      <c r="M19" s="270"/>
      <c r="N19" s="270"/>
      <c r="O19" s="270"/>
      <c r="P19" s="503">
        <f>SUM(P13:P18)</f>
        <v>0</v>
      </c>
      <c r="Q19" s="270"/>
      <c r="R19" s="270"/>
      <c r="S19" s="270"/>
      <c r="T19" s="503">
        <f>SUM(T13:T18)</f>
        <v>0</v>
      </c>
      <c r="U19" s="270"/>
      <c r="V19" s="270"/>
      <c r="W19" s="270"/>
      <c r="X19" s="503">
        <f>SUM(X13:X18)</f>
        <v>0</v>
      </c>
      <c r="Y19" s="270"/>
      <c r="Z19" s="270"/>
      <c r="AA19" s="270"/>
      <c r="AB19" s="503">
        <f>SUM(AB13:AB18)</f>
        <v>0</v>
      </c>
      <c r="AC19" s="270"/>
      <c r="AD19" s="270"/>
      <c r="AE19" s="270"/>
      <c r="AF19" s="503">
        <f>SUM(AF13:AF18)</f>
        <v>0</v>
      </c>
      <c r="AG19" s="270"/>
      <c r="AH19" s="270"/>
      <c r="AI19" s="270"/>
      <c r="AJ19" s="503">
        <f>SUM(AJ13:AJ18)</f>
        <v>0</v>
      </c>
      <c r="AK19" s="270"/>
      <c r="AL19" s="270"/>
      <c r="AM19" s="270"/>
      <c r="AN19" s="503">
        <f>SUM(AN13:AN18)</f>
        <v>0</v>
      </c>
      <c r="AO19" s="270"/>
      <c r="AP19" s="270"/>
      <c r="AQ19" s="270"/>
      <c r="AR19" s="503">
        <f>SUM(AR13:AR18)</f>
        <v>0</v>
      </c>
      <c r="AS19" s="270"/>
      <c r="AT19" s="270"/>
      <c r="AU19" s="270"/>
      <c r="AV19" s="503">
        <f>SUM(AV13:AV18)</f>
        <v>0</v>
      </c>
      <c r="AW19" s="270"/>
      <c r="AX19" s="271">
        <f>SUM(AX13:AX18)</f>
        <v>0</v>
      </c>
      <c r="AY19" s="270"/>
      <c r="AZ19" s="272">
        <f ca="1">SUMIF('Budgeting Worksheet'!H36:H40,$B$4,'Budgeting Worksheet'!BJ65)</f>
        <v>0</v>
      </c>
      <c r="BA19" s="270"/>
      <c r="BB19" s="273">
        <v>0</v>
      </c>
      <c r="BC19" s="274"/>
    </row>
    <row r="20" spans="1:55" s="15" customFormat="1" x14ac:dyDescent="0.2">
      <c r="A20" s="763"/>
      <c r="B20" s="58" t="s">
        <v>135</v>
      </c>
      <c r="C20" s="270"/>
      <c r="D20" s="640">
        <f>SUM(D15:D19)</f>
        <v>0</v>
      </c>
      <c r="E20" s="270"/>
      <c r="F20" s="270"/>
      <c r="G20" s="270"/>
      <c r="H20" s="271">
        <f>SUM(H15:H19)</f>
        <v>0</v>
      </c>
      <c r="I20" s="270"/>
      <c r="J20" s="270"/>
      <c r="K20" s="270"/>
      <c r="L20" s="271">
        <f>SUM(L15:L19)</f>
        <v>0</v>
      </c>
      <c r="M20" s="270"/>
      <c r="N20" s="270"/>
      <c r="O20" s="270"/>
      <c r="P20" s="271">
        <f>SUM(P15:P19)</f>
        <v>0</v>
      </c>
      <c r="Q20" s="270"/>
      <c r="R20" s="270"/>
      <c r="S20" s="270"/>
      <c r="T20" s="271">
        <f>SUM(T15:T19)</f>
        <v>0</v>
      </c>
      <c r="U20" s="270"/>
      <c r="V20" s="270"/>
      <c r="W20" s="270"/>
      <c r="X20" s="271">
        <f>SUM(X15:X19)</f>
        <v>0</v>
      </c>
      <c r="Y20" s="270"/>
      <c r="Z20" s="270"/>
      <c r="AA20" s="270"/>
      <c r="AB20" s="271">
        <f>SUM(AB15:AB19)</f>
        <v>0</v>
      </c>
      <c r="AC20" s="270"/>
      <c r="AD20" s="270"/>
      <c r="AE20" s="270"/>
      <c r="AF20" s="271">
        <f>SUM(AF15:AF19)</f>
        <v>0</v>
      </c>
      <c r="AG20" s="270"/>
      <c r="AH20" s="270"/>
      <c r="AI20" s="270"/>
      <c r="AJ20" s="271">
        <f>SUM(AJ15:AJ19)</f>
        <v>0</v>
      </c>
      <c r="AK20" s="270"/>
      <c r="AL20" s="270"/>
      <c r="AM20" s="270"/>
      <c r="AN20" s="271">
        <f>SUM(AN15:AN19)</f>
        <v>0</v>
      </c>
      <c r="AO20" s="270"/>
      <c r="AP20" s="270"/>
      <c r="AQ20" s="270"/>
      <c r="AR20" s="271">
        <f>SUM(AR15:AR19)</f>
        <v>0</v>
      </c>
      <c r="AS20" s="270"/>
      <c r="AT20" s="270"/>
      <c r="AU20" s="270"/>
      <c r="AV20" s="271">
        <f>SUM(AV15:AV19)</f>
        <v>0</v>
      </c>
      <c r="AW20" s="270"/>
      <c r="AX20" s="664"/>
      <c r="AY20" s="270"/>
      <c r="AZ20" s="665"/>
      <c r="BA20" s="270"/>
      <c r="BB20" s="666">
        <f>SUM(BB13:BB19)</f>
        <v>6821.49</v>
      </c>
      <c r="BC20" s="274"/>
    </row>
    <row r="21" spans="1:55" s="15" customFormat="1" x14ac:dyDescent="0.2">
      <c r="A21" s="763"/>
      <c r="B21" s="58"/>
      <c r="C21" s="270"/>
      <c r="D21" s="271"/>
      <c r="E21" s="270"/>
      <c r="F21" s="270"/>
      <c r="G21" s="270"/>
      <c r="H21" s="271"/>
      <c r="I21" s="270"/>
      <c r="J21" s="270"/>
      <c r="K21" s="270"/>
      <c r="L21" s="271"/>
      <c r="M21" s="270"/>
      <c r="N21" s="270"/>
      <c r="O21" s="270"/>
      <c r="P21" s="271"/>
      <c r="Q21" s="270"/>
      <c r="R21" s="270"/>
      <c r="S21" s="270"/>
      <c r="T21" s="271"/>
      <c r="U21" s="270"/>
      <c r="V21" s="270"/>
      <c r="W21" s="270"/>
      <c r="X21" s="271"/>
      <c r="Y21" s="270"/>
      <c r="Z21" s="270"/>
      <c r="AA21" s="270"/>
      <c r="AB21" s="271"/>
      <c r="AC21" s="270"/>
      <c r="AD21" s="270"/>
      <c r="AE21" s="270"/>
      <c r="AF21" s="271"/>
      <c r="AG21" s="270"/>
      <c r="AH21" s="270"/>
      <c r="AI21" s="270"/>
      <c r="AJ21" s="271"/>
      <c r="AK21" s="270"/>
      <c r="AL21" s="270"/>
      <c r="AM21" s="270"/>
      <c r="AN21" s="271"/>
      <c r="AO21" s="270"/>
      <c r="AP21" s="270"/>
      <c r="AQ21" s="270"/>
      <c r="AR21" s="271"/>
      <c r="AS21" s="270"/>
      <c r="AT21" s="270"/>
      <c r="AU21" s="270"/>
      <c r="AV21" s="271"/>
      <c r="AW21" s="270"/>
      <c r="AX21" s="271"/>
      <c r="AY21" s="270"/>
      <c r="AZ21" s="272"/>
      <c r="BA21" s="270"/>
      <c r="BB21" s="273"/>
      <c r="BC21" s="274"/>
    </row>
    <row r="22" spans="1:55" s="15" customFormat="1" x14ac:dyDescent="0.2">
      <c r="A22" s="12">
        <v>42400</v>
      </c>
      <c r="B22" s="58" t="s">
        <v>266</v>
      </c>
      <c r="C22" s="270"/>
      <c r="D22" s="271"/>
      <c r="E22" s="270"/>
      <c r="F22" s="270"/>
      <c r="G22" s="270"/>
      <c r="H22" s="271"/>
      <c r="I22" s="270"/>
      <c r="J22" s="270"/>
      <c r="K22" s="270"/>
      <c r="L22" s="271"/>
      <c r="M22" s="270"/>
      <c r="N22" s="270"/>
      <c r="O22" s="270"/>
      <c r="P22" s="271"/>
      <c r="Q22" s="270"/>
      <c r="R22" s="270"/>
      <c r="S22" s="270"/>
      <c r="T22" s="271"/>
      <c r="U22" s="270"/>
      <c r="V22" s="270"/>
      <c r="W22" s="270"/>
      <c r="X22" s="271"/>
      <c r="Y22" s="270"/>
      <c r="Z22" s="270"/>
      <c r="AA22" s="270"/>
      <c r="AB22" s="271"/>
      <c r="AC22" s="270"/>
      <c r="AD22" s="270"/>
      <c r="AE22" s="270"/>
      <c r="AF22" s="271"/>
      <c r="AG22" s="270"/>
      <c r="AH22" s="270"/>
      <c r="AI22" s="270"/>
      <c r="AJ22" s="271"/>
      <c r="AK22" s="270"/>
      <c r="AL22" s="270"/>
      <c r="AM22" s="270"/>
      <c r="AN22" s="271"/>
      <c r="AO22" s="270"/>
      <c r="AP22" s="270"/>
      <c r="AQ22" s="270"/>
      <c r="AR22" s="271"/>
      <c r="AS22" s="270"/>
      <c r="AT22" s="270"/>
      <c r="AU22" s="270"/>
      <c r="AV22" s="271"/>
      <c r="AW22" s="270"/>
      <c r="AX22" s="271"/>
      <c r="AY22" s="270"/>
      <c r="AZ22" s="272"/>
      <c r="BA22" s="270"/>
      <c r="BB22" s="273"/>
      <c r="BC22" s="274"/>
    </row>
    <row r="23" spans="1:55" s="15" customFormat="1" x14ac:dyDescent="0.2">
      <c r="A23" s="763">
        <v>42410</v>
      </c>
      <c r="B23" s="58"/>
      <c r="C23" s="58" t="s">
        <v>267</v>
      </c>
      <c r="D23" s="271">
        <f>SUMIF('Budgeting Worksheet'!H71:H75,$B$4,'Budgeting Worksheet'!J71:J75)</f>
        <v>0</v>
      </c>
      <c r="E23" s="270"/>
      <c r="F23" s="270"/>
      <c r="G23" s="270"/>
      <c r="H23" s="271">
        <f>SUMIF('Budgeting Worksheet'!L71:L75,$B$4,'Budgeting Worksheet'!N71:N75)</f>
        <v>0</v>
      </c>
      <c r="I23" s="270"/>
      <c r="J23" s="270"/>
      <c r="K23" s="270"/>
      <c r="L23" s="271">
        <f>SUMIF('Budgeting Worksheet'!P71:P75,$B$4,'Budgeting Worksheet'!R71:R75)</f>
        <v>0</v>
      </c>
      <c r="M23" s="270"/>
      <c r="N23" s="270"/>
      <c r="O23" s="270"/>
      <c r="P23" s="271">
        <f>SUMIF('Budgeting Worksheet'!T71:T75,$B$4,'Budgeting Worksheet'!V71:V75)</f>
        <v>0</v>
      </c>
      <c r="Q23" s="270"/>
      <c r="R23" s="270"/>
      <c r="S23" s="270"/>
      <c r="T23" s="271">
        <f>SUMIF('Budgeting Worksheet'!X71:X75,$B$4,'Budgeting Worksheet'!Z71:Z75)</f>
        <v>0</v>
      </c>
      <c r="U23" s="270"/>
      <c r="V23" s="270"/>
      <c r="W23" s="270"/>
      <c r="X23" s="271">
        <f>SUMIF('Budgeting Worksheet'!AB71:AB75,$B$4,'Budgeting Worksheet'!AD71:AD75)</f>
        <v>0</v>
      </c>
      <c r="Y23" s="270"/>
      <c r="Z23" s="270"/>
      <c r="AA23" s="270"/>
      <c r="AB23" s="271">
        <f>SUMIF('Budgeting Worksheet'!AF71:AF75,$B$4,'Budgeting Worksheet'!AH71:AH75)</f>
        <v>0</v>
      </c>
      <c r="AC23" s="270"/>
      <c r="AD23" s="270"/>
      <c r="AE23" s="270"/>
      <c r="AF23" s="271">
        <f>SUMIF('Budgeting Worksheet'!AJ71:AJ75,$B$4,'Budgeting Worksheet'!AL71:AL75)</f>
        <v>0</v>
      </c>
      <c r="AG23" s="270"/>
      <c r="AH23" s="270"/>
      <c r="AI23" s="270"/>
      <c r="AJ23" s="271">
        <f>SUMIF('Budgeting Worksheet'!AN71:AN75,$B$4,'Budgeting Worksheet'!AP71:AP75)</f>
        <v>0</v>
      </c>
      <c r="AK23" s="270"/>
      <c r="AL23" s="270"/>
      <c r="AM23" s="270"/>
      <c r="AN23" s="271">
        <f>SUMIF('Budgeting Worksheet'!AR71:AR75,$B$4,'Budgeting Worksheet'!AT71:AT75)</f>
        <v>0</v>
      </c>
      <c r="AO23" s="270"/>
      <c r="AP23" s="270"/>
      <c r="AQ23" s="270"/>
      <c r="AR23" s="271">
        <f>SUMIF('Budgeting Worksheet'!AV71:AV75,$B$4,'Budgeting Worksheet'!AX71:AX75)</f>
        <v>0</v>
      </c>
      <c r="AS23" s="270"/>
      <c r="AT23" s="270"/>
      <c r="AU23" s="270"/>
      <c r="AV23" s="271">
        <f>SUMIF('Budgeting Worksheet'!AZ71:AZ75,$B$4,'Budgeting Worksheet'!BB71:BB75)</f>
        <v>0</v>
      </c>
      <c r="AW23" s="270"/>
      <c r="AX23" s="271">
        <f>SUM(D23:AV23)</f>
        <v>0</v>
      </c>
      <c r="AY23" s="270"/>
      <c r="AZ23" s="272">
        <f ca="1">SUMIF('Budgeting Worksheet'!H71:H75,$B$4,'Budgeting Worksheet'!BJ76)</f>
        <v>0</v>
      </c>
      <c r="BA23" s="270"/>
      <c r="BB23" s="273">
        <v>0</v>
      </c>
      <c r="BC23" s="274"/>
    </row>
    <row r="24" spans="1:55" s="15" customFormat="1" x14ac:dyDescent="0.2">
      <c r="A24" s="763"/>
      <c r="B24" s="58"/>
      <c r="C24" s="270"/>
      <c r="D24" s="271"/>
      <c r="E24" s="270"/>
      <c r="F24" s="270"/>
      <c r="G24" s="270"/>
      <c r="H24" s="271"/>
      <c r="I24" s="270"/>
      <c r="J24" s="270"/>
      <c r="K24" s="270"/>
      <c r="L24" s="271"/>
      <c r="M24" s="270"/>
      <c r="N24" s="270"/>
      <c r="O24" s="270"/>
      <c r="P24" s="271"/>
      <c r="Q24" s="270"/>
      <c r="R24" s="270"/>
      <c r="S24" s="270"/>
      <c r="T24" s="271"/>
      <c r="U24" s="270"/>
      <c r="V24" s="270"/>
      <c r="W24" s="270"/>
      <c r="X24" s="271"/>
      <c r="Y24" s="270"/>
      <c r="Z24" s="270"/>
      <c r="AA24" s="270"/>
      <c r="AB24" s="271"/>
      <c r="AC24" s="270"/>
      <c r="AD24" s="270"/>
      <c r="AE24" s="270"/>
      <c r="AF24" s="271"/>
      <c r="AG24" s="270"/>
      <c r="AH24" s="270"/>
      <c r="AI24" s="270"/>
      <c r="AJ24" s="271"/>
      <c r="AK24" s="270"/>
      <c r="AL24" s="270"/>
      <c r="AM24" s="270"/>
      <c r="AN24" s="271"/>
      <c r="AO24" s="270"/>
      <c r="AP24" s="270"/>
      <c r="AQ24" s="270"/>
      <c r="AR24" s="271"/>
      <c r="AS24" s="270"/>
      <c r="AT24" s="270"/>
      <c r="AU24" s="270"/>
      <c r="AV24" s="271"/>
      <c r="AW24" s="270"/>
      <c r="AX24" s="271"/>
      <c r="AY24" s="270"/>
      <c r="AZ24" s="272"/>
      <c r="BA24" s="270"/>
      <c r="BB24" s="273"/>
      <c r="BC24" s="274"/>
    </row>
    <row r="25" spans="1:55" s="15" customFormat="1" x14ac:dyDescent="0.2">
      <c r="A25" s="12">
        <v>43000</v>
      </c>
      <c r="B25" s="58" t="s">
        <v>268</v>
      </c>
      <c r="C25" s="270"/>
      <c r="D25" s="271"/>
      <c r="E25" s="270"/>
      <c r="F25" s="270"/>
      <c r="G25" s="270"/>
      <c r="H25" s="271"/>
      <c r="I25" s="270"/>
      <c r="J25" s="270"/>
      <c r="K25" s="270"/>
      <c r="L25" s="271"/>
      <c r="M25" s="270"/>
      <c r="N25" s="270"/>
      <c r="O25" s="270"/>
      <c r="P25" s="271"/>
      <c r="Q25" s="270"/>
      <c r="R25" s="270"/>
      <c r="S25" s="270"/>
      <c r="T25" s="271"/>
      <c r="U25" s="270"/>
      <c r="V25" s="270"/>
      <c r="W25" s="270"/>
      <c r="X25" s="271"/>
      <c r="Y25" s="270"/>
      <c r="Z25" s="270"/>
      <c r="AA25" s="270"/>
      <c r="AB25" s="271"/>
      <c r="AC25" s="270"/>
      <c r="AD25" s="270"/>
      <c r="AE25" s="270"/>
      <c r="AF25" s="271"/>
      <c r="AG25" s="270"/>
      <c r="AH25" s="270"/>
      <c r="AI25" s="270"/>
      <c r="AJ25" s="271"/>
      <c r="AK25" s="270"/>
      <c r="AL25" s="270"/>
      <c r="AM25" s="270"/>
      <c r="AN25" s="271"/>
      <c r="AO25" s="270"/>
      <c r="AP25" s="270"/>
      <c r="AQ25" s="270"/>
      <c r="AR25" s="271"/>
      <c r="AS25" s="270"/>
      <c r="AT25" s="270"/>
      <c r="AU25" s="270"/>
      <c r="AV25" s="271"/>
      <c r="AW25" s="270"/>
      <c r="AX25" s="271"/>
      <c r="AY25" s="270"/>
      <c r="AZ25" s="272"/>
      <c r="BA25" s="270"/>
      <c r="BB25" s="273"/>
      <c r="BC25" s="274"/>
    </row>
    <row r="26" spans="1:55" s="15" customFormat="1" ht="12.75" customHeight="1" x14ac:dyDescent="0.2">
      <c r="A26" s="763">
        <v>43010</v>
      </c>
      <c r="B26" s="58"/>
      <c r="C26" s="270" t="s">
        <v>269</v>
      </c>
      <c r="D26" s="271">
        <f>SUMIF('Budgeting Worksheet'!H80:H84,$B$4,'Budgeting Worksheet'!J80:J84)</f>
        <v>33.333333333333336</v>
      </c>
      <c r="E26" s="270"/>
      <c r="F26" s="270"/>
      <c r="G26" s="270"/>
      <c r="H26" s="271">
        <f>SUMIF('Budgeting Worksheet'!L80:L84,$B$4,'Budgeting Worksheet'!N80:N84)</f>
        <v>33.333333333333336</v>
      </c>
      <c r="I26" s="270"/>
      <c r="J26" s="270"/>
      <c r="K26" s="270"/>
      <c r="L26" s="271">
        <f>SUMIF('Budgeting Worksheet'!P80:P84,$B$4,'Budgeting Worksheet'!R80:R84)</f>
        <v>33.333333333333336</v>
      </c>
      <c r="M26" s="270"/>
      <c r="N26" s="270"/>
      <c r="O26" s="270"/>
      <c r="P26" s="271">
        <f>SUMIF('Budgeting Worksheet'!T80:T84,$B$4,'Budgeting Worksheet'!V80:V84)</f>
        <v>33.333333333333336</v>
      </c>
      <c r="Q26" s="270"/>
      <c r="R26" s="270"/>
      <c r="S26" s="270"/>
      <c r="T26" s="271">
        <f>SUMIF('Budgeting Worksheet'!X80:X84,$B$4,'Budgeting Worksheet'!Z80:Z84)</f>
        <v>33.333333333333336</v>
      </c>
      <c r="U26" s="270"/>
      <c r="V26" s="270"/>
      <c r="W26" s="270"/>
      <c r="X26" s="271">
        <f>SUMIF('Budgeting Worksheet'!AB80:AB84,$B$4,'Budgeting Worksheet'!AD80:AD84)</f>
        <v>33.333333333333336</v>
      </c>
      <c r="Y26" s="270"/>
      <c r="Z26" s="270"/>
      <c r="AA26" s="270"/>
      <c r="AB26" s="271">
        <f>SUMIF('Budgeting Worksheet'!AF80:AF84,$B$4,'Budgeting Worksheet'!AH80:AH84)</f>
        <v>33.333333333333336</v>
      </c>
      <c r="AC26" s="270"/>
      <c r="AD26" s="270"/>
      <c r="AE26" s="270"/>
      <c r="AF26" s="271">
        <f>SUMIF('Budgeting Worksheet'!AJ80:AJ84,$B$4,'Budgeting Worksheet'!AL80:AL84)</f>
        <v>33.333333333333336</v>
      </c>
      <c r="AG26" s="270"/>
      <c r="AH26" s="270"/>
      <c r="AI26" s="270"/>
      <c r="AJ26" s="271">
        <f>SUMIF('Budgeting Worksheet'!AN80:AN84,$B$4,'Budgeting Worksheet'!AP80:AP84)</f>
        <v>33.333333333333336</v>
      </c>
      <c r="AK26" s="270"/>
      <c r="AL26" s="270"/>
      <c r="AM26" s="270"/>
      <c r="AN26" s="271">
        <f>SUMIF('Budgeting Worksheet'!AR80:AR84,$B$4,'Budgeting Worksheet'!AT80:AT84)</f>
        <v>33.333333333333336</v>
      </c>
      <c r="AO26" s="270"/>
      <c r="AP26" s="270"/>
      <c r="AQ26" s="270"/>
      <c r="AR26" s="271">
        <f>SUMIF('Budgeting Worksheet'!AV80:AV84,$B$4,'Budgeting Worksheet'!AX80:AX84)</f>
        <v>33.333333333333336</v>
      </c>
      <c r="AS26" s="270"/>
      <c r="AT26" s="270"/>
      <c r="AU26" s="270"/>
      <c r="AV26" s="271">
        <f>SUMIF('Budgeting Worksheet'!AZ80:AZ84,$B$4,'Budgeting Worksheet'!BB80:BB84)</f>
        <v>33.333333333333336</v>
      </c>
      <c r="AW26" s="270"/>
      <c r="AX26" s="271">
        <f>SUM(D26:AV26)</f>
        <v>399.99999999999994</v>
      </c>
      <c r="AY26" s="270"/>
      <c r="AZ26" s="272">
        <f ca="1">SUMIF('Budgeting Worksheet'!H80:H84,$B$4,'Budgeting Worksheet'!BJ85)</f>
        <v>325</v>
      </c>
      <c r="BA26" s="270"/>
      <c r="BB26" s="273">
        <v>455</v>
      </c>
      <c r="BC26" s="274"/>
    </row>
    <row r="27" spans="1:55" s="15" customFormat="1" ht="12.75" customHeight="1" x14ac:dyDescent="0.2">
      <c r="A27" s="763">
        <v>43020</v>
      </c>
      <c r="B27" s="58"/>
      <c r="C27" s="270" t="s">
        <v>270</v>
      </c>
      <c r="D27" s="271">
        <f>SUMIF('Budgeting Worksheet'!H87:H91,$B$4,'Budgeting Worksheet'!J87:J91)</f>
        <v>66.666666666666671</v>
      </c>
      <c r="E27" s="270"/>
      <c r="F27" s="270"/>
      <c r="G27" s="270"/>
      <c r="H27" s="271">
        <f>SUMIF('Budgeting Worksheet'!L87:L91,$B$4,'Budgeting Worksheet'!N87:N91)</f>
        <v>66.666666666666671</v>
      </c>
      <c r="I27" s="270"/>
      <c r="J27" s="270"/>
      <c r="K27" s="270"/>
      <c r="L27" s="271">
        <f>SUMIF('Budgeting Worksheet'!P87:P91,$B$4,'Budgeting Worksheet'!R87:R91)</f>
        <v>66.666666666666671</v>
      </c>
      <c r="M27" s="270"/>
      <c r="N27" s="270"/>
      <c r="O27" s="270"/>
      <c r="P27" s="271">
        <f>SUMIF('Budgeting Worksheet'!T87:T91,$B$4,'Budgeting Worksheet'!V87:V91)</f>
        <v>66.666666666666671</v>
      </c>
      <c r="Q27" s="270"/>
      <c r="R27" s="270"/>
      <c r="S27" s="270"/>
      <c r="T27" s="271">
        <f>SUMIF('Budgeting Worksheet'!X87:X91,$B$4,'Budgeting Worksheet'!Z87:Z91)</f>
        <v>66.666666666666671</v>
      </c>
      <c r="U27" s="270"/>
      <c r="V27" s="270"/>
      <c r="W27" s="270"/>
      <c r="X27" s="271">
        <f>SUMIF('Budgeting Worksheet'!AB87:AB91,$B$4,'Budgeting Worksheet'!AD87:AD91)</f>
        <v>66.666666666666671</v>
      </c>
      <c r="Y27" s="270"/>
      <c r="Z27" s="270"/>
      <c r="AA27" s="270"/>
      <c r="AB27" s="271">
        <f>SUMIF('Budgeting Worksheet'!AF87:AF91,$B$4,'Budgeting Worksheet'!AH87:AH91)</f>
        <v>66.666666666666671</v>
      </c>
      <c r="AC27" s="270"/>
      <c r="AD27" s="270"/>
      <c r="AE27" s="270"/>
      <c r="AF27" s="271">
        <f>SUMIF('Budgeting Worksheet'!AJ87:AJ91,$B$4,'Budgeting Worksheet'!AL87:AL91)</f>
        <v>66.666666666666671</v>
      </c>
      <c r="AG27" s="270"/>
      <c r="AH27" s="270"/>
      <c r="AI27" s="270"/>
      <c r="AJ27" s="271">
        <f>SUMIF('Budgeting Worksheet'!AN87:AN91,$B$4,'Budgeting Worksheet'!AP87:AP91)</f>
        <v>66.666666666666671</v>
      </c>
      <c r="AK27" s="270"/>
      <c r="AL27" s="270"/>
      <c r="AM27" s="270"/>
      <c r="AN27" s="271">
        <f>SUMIF('Budgeting Worksheet'!AR87:AR91,$B$4,'Budgeting Worksheet'!AT87:AT91)</f>
        <v>66.666666666666671</v>
      </c>
      <c r="AO27" s="270"/>
      <c r="AP27" s="270"/>
      <c r="AQ27" s="270"/>
      <c r="AR27" s="271">
        <f>SUMIF('Budgeting Worksheet'!AV87:AV91,$B$4,'Budgeting Worksheet'!AX87:AX91)</f>
        <v>66.666666666666671</v>
      </c>
      <c r="AS27" s="270"/>
      <c r="AT27" s="270"/>
      <c r="AU27" s="270"/>
      <c r="AV27" s="271">
        <f>SUMIF('Budgeting Worksheet'!AZ87:AZ91,$B$4,'Budgeting Worksheet'!BB87:BB91)</f>
        <v>66.666666666666671</v>
      </c>
      <c r="AW27" s="270"/>
      <c r="AX27" s="271">
        <f t="shared" ref="AX27:AX31" si="1">SUM(D27:AV27)</f>
        <v>799.99999999999989</v>
      </c>
      <c r="AY27" s="270"/>
      <c r="AZ27" s="272">
        <f ca="1">SUMIF('Budgeting Worksheet'!H87:H91,$B$4,'Budgeting Worksheet'!BJ92)</f>
        <v>555</v>
      </c>
      <c r="BA27" s="270"/>
      <c r="BB27" s="273">
        <v>842.5</v>
      </c>
      <c r="BC27" s="274"/>
    </row>
    <row r="28" spans="1:55" s="15" customFormat="1" ht="12.75" customHeight="1" x14ac:dyDescent="0.2">
      <c r="A28" s="763">
        <v>43030</v>
      </c>
      <c r="B28" s="58"/>
      <c r="C28" s="270" t="s">
        <v>271</v>
      </c>
      <c r="D28" s="271">
        <f>SUMIF('Budgeting Worksheet'!H94:H98,$B$4,'Budgeting Worksheet'!J94:J98)</f>
        <v>1250</v>
      </c>
      <c r="E28" s="270"/>
      <c r="F28" s="270"/>
      <c r="G28" s="270"/>
      <c r="H28" s="271">
        <f>SUMIF('Budgeting Worksheet'!L94:L98,$B$4,'Budgeting Worksheet'!N94:N98)</f>
        <v>1250</v>
      </c>
      <c r="I28" s="270"/>
      <c r="J28" s="270"/>
      <c r="K28" s="270"/>
      <c r="L28" s="271">
        <f>SUMIF('Budgeting Worksheet'!P94:P98,$B$4,'Budgeting Worksheet'!R94:R98)</f>
        <v>1250</v>
      </c>
      <c r="M28" s="270"/>
      <c r="N28" s="270"/>
      <c r="O28" s="270"/>
      <c r="P28" s="271">
        <f>SUMIF('Budgeting Worksheet'!T94:T98,$B$4,'Budgeting Worksheet'!V94:V98)</f>
        <v>1250</v>
      </c>
      <c r="Q28" s="270"/>
      <c r="R28" s="270"/>
      <c r="S28" s="270"/>
      <c r="T28" s="271">
        <f>SUMIF('Budgeting Worksheet'!X94:X98,$B$4,'Budgeting Worksheet'!Z94:Z98)</f>
        <v>1250</v>
      </c>
      <c r="U28" s="270"/>
      <c r="V28" s="270"/>
      <c r="W28" s="270"/>
      <c r="X28" s="271">
        <f>SUMIF('Budgeting Worksheet'!AB94:AB98,$B$4,'Budgeting Worksheet'!AD94:AD98)</f>
        <v>1250</v>
      </c>
      <c r="Y28" s="270"/>
      <c r="Z28" s="270"/>
      <c r="AA28" s="270"/>
      <c r="AB28" s="271">
        <f>SUMIF('Budgeting Worksheet'!AF94:AF98,$B$4,'Budgeting Worksheet'!AH94:AH98)</f>
        <v>1250</v>
      </c>
      <c r="AC28" s="270"/>
      <c r="AD28" s="270"/>
      <c r="AE28" s="270"/>
      <c r="AF28" s="271">
        <f>SUMIF('Budgeting Worksheet'!AJ94:AJ98,$B$4,'Budgeting Worksheet'!AL94:AL98)</f>
        <v>1250</v>
      </c>
      <c r="AG28" s="270"/>
      <c r="AH28" s="270"/>
      <c r="AI28" s="270"/>
      <c r="AJ28" s="271">
        <f>SUMIF('Budgeting Worksheet'!AN94:AN98,$B$4,'Budgeting Worksheet'!AP94:AP98)</f>
        <v>1250</v>
      </c>
      <c r="AK28" s="270"/>
      <c r="AL28" s="270"/>
      <c r="AM28" s="270"/>
      <c r="AN28" s="271">
        <f>SUMIF('Budgeting Worksheet'!AR94:AR98,$B$4,'Budgeting Worksheet'!AT94:AT98)</f>
        <v>1250</v>
      </c>
      <c r="AO28" s="270"/>
      <c r="AP28" s="270"/>
      <c r="AQ28" s="270"/>
      <c r="AR28" s="271">
        <f>SUMIF('Budgeting Worksheet'!AV94:AV98,$B$4,'Budgeting Worksheet'!AX94:AX98)</f>
        <v>1250</v>
      </c>
      <c r="AS28" s="270"/>
      <c r="AT28" s="270"/>
      <c r="AU28" s="270"/>
      <c r="AV28" s="271">
        <f>SUMIF('Budgeting Worksheet'!AZ94:AZ98,$B$4,'Budgeting Worksheet'!BB94:BB98)</f>
        <v>1250</v>
      </c>
      <c r="AW28" s="270"/>
      <c r="AX28" s="271">
        <f t="shared" si="1"/>
        <v>15000</v>
      </c>
      <c r="AY28" s="270"/>
      <c r="AZ28" s="272">
        <f ca="1">SUMIF('Budgeting Worksheet'!H94:H98,$B$4,'Budgeting Worksheet'!BJ99)</f>
        <v>30255</v>
      </c>
      <c r="BA28" s="270"/>
      <c r="BB28" s="273">
        <v>25080</v>
      </c>
      <c r="BC28" s="274"/>
    </row>
    <row r="29" spans="1:55" s="15" customFormat="1" ht="12.75" customHeight="1" x14ac:dyDescent="0.2">
      <c r="A29" s="763">
        <v>43040</v>
      </c>
      <c r="B29" s="58"/>
      <c r="C29" s="270" t="s">
        <v>272</v>
      </c>
      <c r="D29" s="271">
        <f>SUMIF('Budgeting Worksheet'!H101:H105,$B$4,'Budgeting Worksheet'!J101:J105)</f>
        <v>0</v>
      </c>
      <c r="E29" s="270"/>
      <c r="F29" s="270"/>
      <c r="G29" s="270"/>
      <c r="H29" s="271">
        <f>SUMIF('Budgeting Worksheet'!L101:L105,$B$4,'Budgeting Worksheet'!N101:N105)</f>
        <v>0</v>
      </c>
      <c r="I29" s="270"/>
      <c r="J29" s="270"/>
      <c r="K29" s="270"/>
      <c r="L29" s="271">
        <f>SUMIF('Budgeting Worksheet'!P101:P105,$B$4,'Budgeting Worksheet'!R101:R105)</f>
        <v>0</v>
      </c>
      <c r="M29" s="270"/>
      <c r="N29" s="270"/>
      <c r="O29" s="270"/>
      <c r="P29" s="271">
        <f>SUMIF('Budgeting Worksheet'!T101:T105,$B$4,'Budgeting Worksheet'!V101:V105)</f>
        <v>0</v>
      </c>
      <c r="Q29" s="270"/>
      <c r="R29" s="270"/>
      <c r="S29" s="270"/>
      <c r="T29" s="271">
        <f>SUMIF('Budgeting Worksheet'!X101:X105,$B$4,'Budgeting Worksheet'!Z101:Z105)</f>
        <v>0</v>
      </c>
      <c r="U29" s="270"/>
      <c r="V29" s="270"/>
      <c r="W29" s="270"/>
      <c r="X29" s="271">
        <f>SUMIF('Budgeting Worksheet'!AB101:AB105,$B$4,'Budgeting Worksheet'!AD101:AD105)</f>
        <v>0</v>
      </c>
      <c r="Y29" s="270"/>
      <c r="Z29" s="270"/>
      <c r="AA29" s="270"/>
      <c r="AB29" s="271">
        <f>SUMIF('Budgeting Worksheet'!AF101:AF105,$B$4,'Budgeting Worksheet'!AH101:AH105)</f>
        <v>0</v>
      </c>
      <c r="AC29" s="270"/>
      <c r="AD29" s="270"/>
      <c r="AE29" s="270"/>
      <c r="AF29" s="271">
        <f>SUMIF('Budgeting Worksheet'!AJ101:AJ105,$B$4,'Budgeting Worksheet'!AL101:AL105)</f>
        <v>0</v>
      </c>
      <c r="AG29" s="270"/>
      <c r="AH29" s="270"/>
      <c r="AI29" s="270"/>
      <c r="AJ29" s="271">
        <f>SUMIF('Budgeting Worksheet'!AN101:AN105,$B$4,'Budgeting Worksheet'!AP101:AP105)</f>
        <v>0</v>
      </c>
      <c r="AK29" s="270"/>
      <c r="AL29" s="270"/>
      <c r="AM29" s="270"/>
      <c r="AN29" s="271">
        <f>SUMIF('Budgeting Worksheet'!AR101:AR105,$B$4,'Budgeting Worksheet'!AT101:AT105)</f>
        <v>0</v>
      </c>
      <c r="AO29" s="270"/>
      <c r="AP29" s="270"/>
      <c r="AQ29" s="270"/>
      <c r="AR29" s="271">
        <f>SUMIF('Budgeting Worksheet'!AV101:AV105,$B$4,'Budgeting Worksheet'!AX101:AX105)</f>
        <v>0</v>
      </c>
      <c r="AS29" s="270"/>
      <c r="AT29" s="270"/>
      <c r="AU29" s="270"/>
      <c r="AV29" s="271">
        <f>SUMIF('Budgeting Worksheet'!AZ101:AZ105,$B$4,'Budgeting Worksheet'!BB101:BB105)</f>
        <v>0</v>
      </c>
      <c r="AW29" s="270"/>
      <c r="AX29" s="271">
        <f t="shared" si="1"/>
        <v>0</v>
      </c>
      <c r="AY29" s="270"/>
      <c r="AZ29" s="272">
        <f ca="1">SUMIF('Budgeting Worksheet'!H101:H105,$B$4,'Budgeting Worksheet'!BJ106)</f>
        <v>0</v>
      </c>
      <c r="BA29" s="270"/>
      <c r="BB29" s="273">
        <v>0</v>
      </c>
      <c r="BC29" s="274"/>
    </row>
    <row r="30" spans="1:55" s="15" customFormat="1" ht="12.75" customHeight="1" x14ac:dyDescent="0.2">
      <c r="A30" s="763">
        <v>43050</v>
      </c>
      <c r="B30" s="58"/>
      <c r="C30" s="270" t="s">
        <v>273</v>
      </c>
      <c r="D30" s="271">
        <f>SUMIF('Budgeting Worksheet'!H108:H112,$B$4,'Budgeting Worksheet'!J108:J112)</f>
        <v>416.66666666666669</v>
      </c>
      <c r="E30" s="270"/>
      <c r="F30" s="270"/>
      <c r="G30" s="270"/>
      <c r="H30" s="271">
        <f>SUMIF('Budgeting Worksheet'!L108:L112,$B$4,'Budgeting Worksheet'!N108:N112)</f>
        <v>416.66666666666669</v>
      </c>
      <c r="I30" s="270"/>
      <c r="J30" s="270"/>
      <c r="K30" s="270"/>
      <c r="L30" s="271">
        <f>SUMIF('Budgeting Worksheet'!P108:P112,$B$4,'Budgeting Worksheet'!R108:R112)</f>
        <v>416.66666666666669</v>
      </c>
      <c r="M30" s="270"/>
      <c r="N30" s="270"/>
      <c r="O30" s="270"/>
      <c r="P30" s="271">
        <f>SUMIF('Budgeting Worksheet'!T108:T112,$B$4,'Budgeting Worksheet'!V108:V112)</f>
        <v>416.66666666666669</v>
      </c>
      <c r="Q30" s="270"/>
      <c r="R30" s="270"/>
      <c r="S30" s="270"/>
      <c r="T30" s="271">
        <f>SUMIF('Budgeting Worksheet'!X108:X112,$B$4,'Budgeting Worksheet'!Z108:Z112)</f>
        <v>416.66666666666669</v>
      </c>
      <c r="U30" s="270"/>
      <c r="V30" s="270"/>
      <c r="W30" s="270"/>
      <c r="X30" s="271">
        <f>SUMIF('Budgeting Worksheet'!AB108:AB112,$B$4,'Budgeting Worksheet'!AD108:AD112)</f>
        <v>416.66666666666669</v>
      </c>
      <c r="Y30" s="270"/>
      <c r="Z30" s="270"/>
      <c r="AA30" s="270"/>
      <c r="AB30" s="271">
        <f>SUMIF('Budgeting Worksheet'!AF108:AF112,$B$4,'Budgeting Worksheet'!AH108:AH112)</f>
        <v>416.66666666666669</v>
      </c>
      <c r="AC30" s="270"/>
      <c r="AD30" s="270"/>
      <c r="AE30" s="270"/>
      <c r="AF30" s="271">
        <f>SUMIF('Budgeting Worksheet'!AJ108:AJ112,$B$4,'Budgeting Worksheet'!AL108:AL112)</f>
        <v>416.66666666666669</v>
      </c>
      <c r="AG30" s="270"/>
      <c r="AH30" s="270"/>
      <c r="AI30" s="270"/>
      <c r="AJ30" s="271">
        <f>SUMIF('Budgeting Worksheet'!AN108:AN112,$B$4,'Budgeting Worksheet'!AP108:AP112)</f>
        <v>416.66666666666669</v>
      </c>
      <c r="AK30" s="270"/>
      <c r="AL30" s="270"/>
      <c r="AM30" s="270"/>
      <c r="AN30" s="271">
        <f>SUMIF('Budgeting Worksheet'!AR108:AR112,$B$4,'Budgeting Worksheet'!AT108:AT112)</f>
        <v>416.66666666666669</v>
      </c>
      <c r="AO30" s="270"/>
      <c r="AP30" s="270"/>
      <c r="AQ30" s="270"/>
      <c r="AR30" s="271">
        <f>SUMIF('Budgeting Worksheet'!AV108:AV112,$B$4,'Budgeting Worksheet'!AX108:AX112)</f>
        <v>416.66666666666669</v>
      </c>
      <c r="AS30" s="270"/>
      <c r="AT30" s="270"/>
      <c r="AU30" s="270"/>
      <c r="AV30" s="271">
        <f>SUMIF('Budgeting Worksheet'!AZ108:AZ112,$B$4,'Budgeting Worksheet'!BB108:BB112)</f>
        <v>416.66666666666669</v>
      </c>
      <c r="AW30" s="270"/>
      <c r="AX30" s="271">
        <f t="shared" si="1"/>
        <v>5000</v>
      </c>
      <c r="AY30" s="270"/>
      <c r="AZ30" s="272">
        <f ca="1">SUMIF('Budgeting Worksheet'!H108:H112,$B$4,'Budgeting Worksheet'!BJ113)</f>
        <v>7160</v>
      </c>
      <c r="BA30" s="270"/>
      <c r="BB30" s="273">
        <v>2980</v>
      </c>
      <c r="BC30" s="274"/>
    </row>
    <row r="31" spans="1:55" s="15" customFormat="1" ht="12.75" customHeight="1" x14ac:dyDescent="0.2">
      <c r="A31" s="763">
        <v>43060</v>
      </c>
      <c r="B31" s="58"/>
      <c r="C31" s="270" t="s">
        <v>274</v>
      </c>
      <c r="D31" s="503">
        <f>SUMIF('Budgeting Worksheet'!H115:H119,$B$4,'Budgeting Worksheet'!J115:J119)</f>
        <v>1.6666666666666667</v>
      </c>
      <c r="E31" s="270"/>
      <c r="F31" s="270"/>
      <c r="G31" s="270"/>
      <c r="H31" s="503">
        <f>SUMIF('Budgeting Worksheet'!L115:L119,$B$4,'Budgeting Worksheet'!N115:N119)</f>
        <v>1.6666666666666667</v>
      </c>
      <c r="I31" s="270"/>
      <c r="J31" s="270"/>
      <c r="K31" s="270"/>
      <c r="L31" s="503">
        <f>SUMIF('Budgeting Worksheet'!P115:P119,$B$4,'Budgeting Worksheet'!R115:R119)</f>
        <v>1.6666666666666667</v>
      </c>
      <c r="M31" s="270"/>
      <c r="N31" s="270"/>
      <c r="O31" s="270"/>
      <c r="P31" s="503">
        <f>SUMIF('Budgeting Worksheet'!T115:T119,$B$4,'Budgeting Worksheet'!V115:V119)</f>
        <v>1.6666666666666667</v>
      </c>
      <c r="Q31" s="270"/>
      <c r="R31" s="270"/>
      <c r="S31" s="270"/>
      <c r="T31" s="503">
        <f>SUMIF('Budgeting Worksheet'!X115:X119,$B$4,'Budgeting Worksheet'!Z115:Z119)</f>
        <v>1.6666666666666667</v>
      </c>
      <c r="U31" s="270"/>
      <c r="V31" s="270"/>
      <c r="W31" s="270"/>
      <c r="X31" s="503">
        <f>SUMIF('Budgeting Worksheet'!AB115:AB119,$B$4,'Budgeting Worksheet'!AD115:AD119)</f>
        <v>1.6666666666666667</v>
      </c>
      <c r="Y31" s="270"/>
      <c r="Z31" s="270"/>
      <c r="AA31" s="270"/>
      <c r="AB31" s="503">
        <f>SUMIF('Budgeting Worksheet'!AF115:AF119,$B$4,'Budgeting Worksheet'!AH115:AH119)</f>
        <v>1.6666666666666667</v>
      </c>
      <c r="AC31" s="270"/>
      <c r="AD31" s="270"/>
      <c r="AE31" s="270"/>
      <c r="AF31" s="503">
        <f>SUMIF('Budgeting Worksheet'!AJ115:AJ119,$B$4,'Budgeting Worksheet'!AL115:AL119)</f>
        <v>1.6666666666666667</v>
      </c>
      <c r="AG31" s="270"/>
      <c r="AH31" s="270"/>
      <c r="AI31" s="270"/>
      <c r="AJ31" s="503">
        <f>SUMIF('Budgeting Worksheet'!AN115:AN119,$B$4,'Budgeting Worksheet'!AP115:AP119)</f>
        <v>1.6666666666666667</v>
      </c>
      <c r="AK31" s="270"/>
      <c r="AL31" s="270"/>
      <c r="AM31" s="270"/>
      <c r="AN31" s="503">
        <f>SUMIF('Budgeting Worksheet'!AR115:AR119,$B$4,'Budgeting Worksheet'!AT115:AT119)</f>
        <v>1.6666666666666667</v>
      </c>
      <c r="AO31" s="270"/>
      <c r="AP31" s="270"/>
      <c r="AQ31" s="270"/>
      <c r="AR31" s="503">
        <f>SUMIF('Budgeting Worksheet'!AV115:AV119,$B$4,'Budgeting Worksheet'!AX115:AX119)</f>
        <v>1.6666666666666667</v>
      </c>
      <c r="AS31" s="270"/>
      <c r="AT31" s="270"/>
      <c r="AU31" s="270"/>
      <c r="AV31" s="503">
        <f>SUMIF('Budgeting Worksheet'!AZ115:AZ119,$B$4,'Budgeting Worksheet'!BB115:BB119)</f>
        <v>1.6666666666666667</v>
      </c>
      <c r="AW31" s="270"/>
      <c r="AX31" s="271">
        <f t="shared" si="1"/>
        <v>20</v>
      </c>
      <c r="AY31" s="270"/>
      <c r="AZ31" s="272">
        <f ca="1">SUMIF('Budgeting Worksheet'!H115:H119,$B$4,'Budgeting Worksheet'!BJ120)</f>
        <v>25</v>
      </c>
      <c r="BA31" s="270"/>
      <c r="BB31" s="779">
        <v>25</v>
      </c>
      <c r="BC31" s="274"/>
    </row>
    <row r="32" spans="1:55" s="15" customFormat="1" ht="12.75" customHeight="1" x14ac:dyDescent="0.2">
      <c r="A32" s="763"/>
      <c r="B32" s="58" t="s">
        <v>275</v>
      </c>
      <c r="C32" s="270"/>
      <c r="D32" s="640">
        <f>SUM(D26:D31)</f>
        <v>1768.3333333333335</v>
      </c>
      <c r="E32" s="270"/>
      <c r="F32" s="270"/>
      <c r="G32" s="270"/>
      <c r="H32" s="271">
        <f>SUM(H26:H31)</f>
        <v>1768.3333333333335</v>
      </c>
      <c r="I32" s="270"/>
      <c r="J32" s="270"/>
      <c r="K32" s="270"/>
      <c r="L32" s="271">
        <f>SUM(L26:L31)</f>
        <v>1768.3333333333335</v>
      </c>
      <c r="M32" s="270"/>
      <c r="N32" s="270"/>
      <c r="O32" s="270"/>
      <c r="P32" s="271">
        <f>SUM(P26:P31)</f>
        <v>1768.3333333333335</v>
      </c>
      <c r="Q32" s="270"/>
      <c r="R32" s="270"/>
      <c r="S32" s="270"/>
      <c r="T32" s="271">
        <f>SUM(T26:T31)</f>
        <v>1768.3333333333335</v>
      </c>
      <c r="U32" s="270"/>
      <c r="V32" s="270"/>
      <c r="W32" s="270"/>
      <c r="X32" s="271">
        <f>SUM(X26:X31)</f>
        <v>1768.3333333333335</v>
      </c>
      <c r="Y32" s="270"/>
      <c r="Z32" s="270"/>
      <c r="AA32" s="270"/>
      <c r="AB32" s="271">
        <f>SUM(AB26:AB31)</f>
        <v>1768.3333333333335</v>
      </c>
      <c r="AC32" s="270"/>
      <c r="AD32" s="270"/>
      <c r="AE32" s="270"/>
      <c r="AF32" s="271">
        <f>SUM(AF26:AF31)</f>
        <v>1768.3333333333335</v>
      </c>
      <c r="AG32" s="270"/>
      <c r="AH32" s="270"/>
      <c r="AI32" s="270"/>
      <c r="AJ32" s="271">
        <f>SUM(AJ26:AJ31)</f>
        <v>1768.3333333333335</v>
      </c>
      <c r="AK32" s="270"/>
      <c r="AL32" s="270"/>
      <c r="AM32" s="270"/>
      <c r="AN32" s="271">
        <f>SUM(AN26:AN31)</f>
        <v>1768.3333333333335</v>
      </c>
      <c r="AO32" s="270"/>
      <c r="AP32" s="270"/>
      <c r="AQ32" s="270"/>
      <c r="AR32" s="271">
        <f>SUM(AR26:AR31)</f>
        <v>1768.3333333333335</v>
      </c>
      <c r="AS32" s="270"/>
      <c r="AT32" s="270"/>
      <c r="AU32" s="270"/>
      <c r="AV32" s="271">
        <f>SUM(AV26:AV31)</f>
        <v>1768.3333333333335</v>
      </c>
      <c r="AW32" s="270"/>
      <c r="AX32" s="668">
        <f>SUM(AX26:AX31)</f>
        <v>21220</v>
      </c>
      <c r="AY32" s="270"/>
      <c r="AZ32" s="667">
        <f ca="1">SUM(AZ26:AZ31)</f>
        <v>38320</v>
      </c>
      <c r="BA32" s="270"/>
      <c r="BB32" s="273">
        <f>SUM(BB26:BB31)</f>
        <v>29382.5</v>
      </c>
      <c r="BC32" s="274"/>
    </row>
    <row r="33" spans="1:55" s="15" customFormat="1" x14ac:dyDescent="0.2">
      <c r="A33" s="763"/>
      <c r="B33" s="58"/>
      <c r="C33" s="270"/>
      <c r="D33" s="271"/>
      <c r="E33" s="270"/>
      <c r="F33" s="270"/>
      <c r="G33" s="270"/>
      <c r="H33" s="271"/>
      <c r="I33" s="270"/>
      <c r="J33" s="270"/>
      <c r="K33" s="270"/>
      <c r="L33" s="271"/>
      <c r="M33" s="270"/>
      <c r="N33" s="270"/>
      <c r="O33" s="270"/>
      <c r="P33" s="271"/>
      <c r="Q33" s="270"/>
      <c r="R33" s="270"/>
      <c r="S33" s="270"/>
      <c r="T33" s="271"/>
      <c r="U33" s="270"/>
      <c r="V33" s="270"/>
      <c r="W33" s="270"/>
      <c r="X33" s="271"/>
      <c r="Y33" s="270"/>
      <c r="Z33" s="270"/>
      <c r="AA33" s="270"/>
      <c r="AB33" s="271"/>
      <c r="AC33" s="270"/>
      <c r="AD33" s="270"/>
      <c r="AE33" s="270"/>
      <c r="AF33" s="271"/>
      <c r="AG33" s="270"/>
      <c r="AH33" s="270"/>
      <c r="AI33" s="270"/>
      <c r="AJ33" s="271"/>
      <c r="AK33" s="270"/>
      <c r="AL33" s="270"/>
      <c r="AM33" s="270"/>
      <c r="AN33" s="271"/>
      <c r="AO33" s="270"/>
      <c r="AP33" s="270"/>
      <c r="AQ33" s="270"/>
      <c r="AR33" s="271"/>
      <c r="AS33" s="270"/>
      <c r="AT33" s="270"/>
      <c r="AU33" s="270"/>
      <c r="AV33" s="271"/>
      <c r="AW33" s="270"/>
      <c r="AX33" s="271"/>
      <c r="AY33" s="270"/>
      <c r="AZ33" s="272"/>
      <c r="BA33" s="270"/>
      <c r="BB33" s="273"/>
      <c r="BC33" s="274"/>
    </row>
    <row r="34" spans="1:55" s="15" customFormat="1" x14ac:dyDescent="0.2">
      <c r="A34" s="12">
        <v>45000</v>
      </c>
      <c r="B34" s="58" t="s">
        <v>276</v>
      </c>
      <c r="C34" s="270"/>
      <c r="D34" s="271"/>
      <c r="E34" s="270"/>
      <c r="F34" s="270"/>
      <c r="G34" s="270"/>
      <c r="H34" s="271"/>
      <c r="I34" s="270"/>
      <c r="J34" s="270"/>
      <c r="K34" s="270"/>
      <c r="L34" s="271"/>
      <c r="M34" s="270"/>
      <c r="N34" s="270"/>
      <c r="O34" s="270"/>
      <c r="P34" s="271"/>
      <c r="Q34" s="270"/>
      <c r="R34" s="270"/>
      <c r="S34" s="270"/>
      <c r="T34" s="271"/>
      <c r="U34" s="270"/>
      <c r="V34" s="270"/>
      <c r="W34" s="270"/>
      <c r="X34" s="271"/>
      <c r="Y34" s="270"/>
      <c r="Z34" s="270"/>
      <c r="AA34" s="270"/>
      <c r="AB34" s="271"/>
      <c r="AC34" s="270"/>
      <c r="AD34" s="270"/>
      <c r="AE34" s="270"/>
      <c r="AF34" s="271"/>
      <c r="AG34" s="270"/>
      <c r="AH34" s="270"/>
      <c r="AI34" s="270"/>
      <c r="AJ34" s="271"/>
      <c r="AK34" s="270"/>
      <c r="AL34" s="270"/>
      <c r="AM34" s="270"/>
      <c r="AN34" s="271"/>
      <c r="AO34" s="270"/>
      <c r="AP34" s="270"/>
      <c r="AQ34" s="270"/>
      <c r="AR34" s="271"/>
      <c r="AS34" s="270"/>
      <c r="AT34" s="270"/>
      <c r="AU34" s="270"/>
      <c r="AV34" s="271"/>
      <c r="AW34" s="270"/>
      <c r="AX34" s="271"/>
      <c r="AY34" s="270"/>
      <c r="AZ34" s="272"/>
      <c r="BA34" s="270"/>
      <c r="BB34" s="273"/>
      <c r="BC34" s="274"/>
    </row>
    <row r="35" spans="1:55" s="15" customFormat="1" x14ac:dyDescent="0.2">
      <c r="A35" s="763">
        <v>45040</v>
      </c>
      <c r="B35" s="58"/>
      <c r="C35" s="270" t="s">
        <v>277</v>
      </c>
      <c r="D35" s="271">
        <f>SUMIF('Budgeting Worksheet'!H126:H130,$B$4,'Budgeting Worksheet'!J126:J130)</f>
        <v>0</v>
      </c>
      <c r="E35" s="270"/>
      <c r="F35" s="270"/>
      <c r="G35" s="270"/>
      <c r="H35" s="271">
        <f>SUMIF('Budgeting Worksheet'!L126:L130,$B$4,'Budgeting Worksheet'!N126:N130)</f>
        <v>0</v>
      </c>
      <c r="I35" s="270"/>
      <c r="J35" s="270"/>
      <c r="K35" s="270"/>
      <c r="L35" s="271">
        <f>SUMIF('Budgeting Worksheet'!P126:P130,$B$4,'Budgeting Worksheet'!R126:R130)</f>
        <v>0</v>
      </c>
      <c r="M35" s="270"/>
      <c r="N35" s="270"/>
      <c r="O35" s="270"/>
      <c r="P35" s="271">
        <f>SUMIF('Budgeting Worksheet'!T126:T130,$B$4,'Budgeting Worksheet'!V126:V130)</f>
        <v>0</v>
      </c>
      <c r="Q35" s="270"/>
      <c r="R35" s="270"/>
      <c r="S35" s="270"/>
      <c r="T35" s="271">
        <f>SUMIF('Budgeting Worksheet'!X126:X130,$B$4,'Budgeting Worksheet'!Z126:Z130)</f>
        <v>0</v>
      </c>
      <c r="U35" s="270"/>
      <c r="V35" s="270"/>
      <c r="W35" s="270"/>
      <c r="X35" s="271">
        <f>SUMIF('Budgeting Worksheet'!AB126:AB130,$B$4,'Budgeting Worksheet'!AD126:AD130)</f>
        <v>0</v>
      </c>
      <c r="Y35" s="270"/>
      <c r="Z35" s="270"/>
      <c r="AA35" s="270"/>
      <c r="AB35" s="271">
        <f>SUMIF('Budgeting Worksheet'!AF126:AF130,$B$4,'Budgeting Worksheet'!AH126:AH130)</f>
        <v>0</v>
      </c>
      <c r="AC35" s="270"/>
      <c r="AD35" s="270"/>
      <c r="AE35" s="270"/>
      <c r="AF35" s="271">
        <f>SUMIF('Budgeting Worksheet'!AJ126:AJ130,$B$4,'Budgeting Worksheet'!AL126:AL130)</f>
        <v>0</v>
      </c>
      <c r="AG35" s="270"/>
      <c r="AH35" s="270"/>
      <c r="AI35" s="270"/>
      <c r="AJ35" s="271">
        <f>SUMIF('Budgeting Worksheet'!AN126:AN130,$B$4,'Budgeting Worksheet'!AP126:AP130)</f>
        <v>0</v>
      </c>
      <c r="AK35" s="270"/>
      <c r="AL35" s="270"/>
      <c r="AM35" s="270"/>
      <c r="AN35" s="271">
        <f>SUMIF('Budgeting Worksheet'!AR126:AR130,$B$4,'Budgeting Worksheet'!AT126:AT130)</f>
        <v>0</v>
      </c>
      <c r="AO35" s="270"/>
      <c r="AP35" s="270"/>
      <c r="AQ35" s="270"/>
      <c r="AR35" s="271">
        <f>SUMIF('Budgeting Worksheet'!AV126:AV130,$B$4,'Budgeting Worksheet'!AX126:AX130)</f>
        <v>0</v>
      </c>
      <c r="AS35" s="270"/>
      <c r="AT35" s="270"/>
      <c r="AU35" s="270"/>
      <c r="AV35" s="271">
        <f>SUMIF('Budgeting Worksheet'!AZ126:AZ130,$B$4,'Budgeting Worksheet'!BB126:BB130)</f>
        <v>0</v>
      </c>
      <c r="AW35" s="270"/>
      <c r="AX35" s="271">
        <f t="shared" ref="AX35:AX36" si="2">SUM(D35:AV35)</f>
        <v>0</v>
      </c>
      <c r="AY35" s="270"/>
      <c r="AZ35" s="272">
        <f ca="1">SUMIF('Budgeting Worksheet'!H126:H130,$B$4,'Budgeting Worksheet'!BJ131)</f>
        <v>0</v>
      </c>
      <c r="BA35" s="270"/>
      <c r="BB35" s="273">
        <v>0</v>
      </c>
      <c r="BC35" s="274"/>
    </row>
    <row r="36" spans="1:55" s="15" customFormat="1" x14ac:dyDescent="0.2">
      <c r="A36" s="763">
        <v>45050</v>
      </c>
      <c r="B36" s="58"/>
      <c r="C36" s="270" t="s">
        <v>278</v>
      </c>
      <c r="D36" s="271">
        <f>SUMIF('Budgeting Worksheet'!H133:H137,$B$4,'Budgeting Worksheet'!J133:J137)</f>
        <v>0</v>
      </c>
      <c r="E36" s="270"/>
      <c r="F36" s="270"/>
      <c r="G36" s="270"/>
      <c r="H36" s="271">
        <f>SUMIF('Budgeting Worksheet'!L133:L137,$B$4,'Budgeting Worksheet'!N133:N137)</f>
        <v>0</v>
      </c>
      <c r="I36" s="270"/>
      <c r="J36" s="270"/>
      <c r="K36" s="270"/>
      <c r="L36" s="271">
        <f>SUMIF('Budgeting Worksheet'!P133:P137,$B$4,'Budgeting Worksheet'!R133:R137)</f>
        <v>0</v>
      </c>
      <c r="M36" s="270"/>
      <c r="N36" s="270"/>
      <c r="O36" s="270"/>
      <c r="P36" s="271">
        <f>SUMIF('Budgeting Worksheet'!T133:T137,$B$4,'Budgeting Worksheet'!V133:V137)</f>
        <v>0</v>
      </c>
      <c r="Q36" s="270"/>
      <c r="R36" s="270"/>
      <c r="S36" s="270"/>
      <c r="T36" s="271">
        <f>SUMIF('Budgeting Worksheet'!X133:X137,$B$4,'Budgeting Worksheet'!Z133:Z137)</f>
        <v>0</v>
      </c>
      <c r="U36" s="270"/>
      <c r="V36" s="270"/>
      <c r="W36" s="270"/>
      <c r="X36" s="271">
        <f>SUMIF('Budgeting Worksheet'!AB133:AB137,$B$4,'Budgeting Worksheet'!AD133:AD137)</f>
        <v>0</v>
      </c>
      <c r="Y36" s="270"/>
      <c r="Z36" s="270"/>
      <c r="AA36" s="270"/>
      <c r="AB36" s="271">
        <f>SUMIF('Budgeting Worksheet'!AF133:AF137,$B$4,'Budgeting Worksheet'!AH133:AH137)</f>
        <v>0</v>
      </c>
      <c r="AC36" s="270"/>
      <c r="AD36" s="270"/>
      <c r="AE36" s="270"/>
      <c r="AF36" s="271">
        <f>SUMIF('Budgeting Worksheet'!AJ133:AJ137,$B$4,'Budgeting Worksheet'!AL133:AL137)</f>
        <v>0</v>
      </c>
      <c r="AG36" s="270"/>
      <c r="AH36" s="270"/>
      <c r="AI36" s="270"/>
      <c r="AJ36" s="271">
        <f>SUMIF('Budgeting Worksheet'!AN133:AN137,$B$4,'Budgeting Worksheet'!AP133:AP137)</f>
        <v>0</v>
      </c>
      <c r="AK36" s="270"/>
      <c r="AL36" s="270"/>
      <c r="AM36" s="270"/>
      <c r="AN36" s="271">
        <f>SUMIF('Budgeting Worksheet'!AR133:AR137,$B$4,'Budgeting Worksheet'!AT133:AT137)</f>
        <v>0</v>
      </c>
      <c r="AO36" s="270"/>
      <c r="AP36" s="270"/>
      <c r="AQ36" s="270"/>
      <c r="AR36" s="271">
        <f>SUMIF('Budgeting Worksheet'!AV133:AV137,$B$4,'Budgeting Worksheet'!AX133:AX137)</f>
        <v>0</v>
      </c>
      <c r="AS36" s="270"/>
      <c r="AT36" s="270"/>
      <c r="AU36" s="270"/>
      <c r="AV36" s="271">
        <f>SUMIF('Budgeting Worksheet'!AZ133:AZ137,$B$4,'Budgeting Worksheet'!BB133:BB137)</f>
        <v>0</v>
      </c>
      <c r="AW36" s="270"/>
      <c r="AX36" s="271">
        <f t="shared" si="2"/>
        <v>0</v>
      </c>
      <c r="AY36" s="270"/>
      <c r="AZ36" s="272">
        <f ca="1">SUMIF('Budgeting Worksheet'!H133:H137,$B$4,'Budgeting Worksheet'!BJ138)</f>
        <v>0</v>
      </c>
      <c r="BA36" s="270"/>
      <c r="BB36" s="273">
        <v>0</v>
      </c>
      <c r="BC36" s="274"/>
    </row>
    <row r="37" spans="1:55" s="15" customFormat="1" x14ac:dyDescent="0.2">
      <c r="A37" s="763">
        <v>45000</v>
      </c>
      <c r="B37" s="58"/>
      <c r="C37" s="270" t="s">
        <v>279</v>
      </c>
      <c r="D37" s="503">
        <f>SUMIF('Budgeting Worksheet'!H140:H144,$B$4,'Budgeting Worksheet'!J140:J144)</f>
        <v>0</v>
      </c>
      <c r="E37" s="270"/>
      <c r="F37" s="270"/>
      <c r="G37" s="270"/>
      <c r="H37" s="503">
        <f>SUMIF('Budgeting Worksheet'!L140:L144,$B$4,'Budgeting Worksheet'!N140:N144)</f>
        <v>0</v>
      </c>
      <c r="I37" s="270"/>
      <c r="J37" s="270"/>
      <c r="K37" s="270"/>
      <c r="L37" s="503">
        <f>SUMIF('Budgeting Worksheet'!P140:P144,$B$4,'Budgeting Worksheet'!R140:R144)</f>
        <v>0</v>
      </c>
      <c r="M37" s="270"/>
      <c r="N37" s="270"/>
      <c r="O37" s="270"/>
      <c r="P37" s="503">
        <f>SUMIF('Budgeting Worksheet'!T140:T144,$B$4,'Budgeting Worksheet'!V140:V144)</f>
        <v>0</v>
      </c>
      <c r="Q37" s="270"/>
      <c r="R37" s="270"/>
      <c r="S37" s="270"/>
      <c r="T37" s="503">
        <f>SUMIF('Budgeting Worksheet'!X140:X144,$B$4,'Budgeting Worksheet'!Z140:Z144)</f>
        <v>0</v>
      </c>
      <c r="U37" s="270"/>
      <c r="V37" s="270"/>
      <c r="W37" s="270"/>
      <c r="X37" s="503">
        <f>SUMIF('Budgeting Worksheet'!AB140:AB144,$B$4,'Budgeting Worksheet'!AD140:AD144)</f>
        <v>0</v>
      </c>
      <c r="Y37" s="270"/>
      <c r="Z37" s="270"/>
      <c r="AA37" s="270"/>
      <c r="AB37" s="503">
        <f>SUMIF('Budgeting Worksheet'!AF140:AF144,$B$4,'Budgeting Worksheet'!AH140:AH144)</f>
        <v>0</v>
      </c>
      <c r="AC37" s="270"/>
      <c r="AD37" s="270"/>
      <c r="AE37" s="270"/>
      <c r="AF37" s="503">
        <f>SUMIF('Budgeting Worksheet'!AJ140:AJ144,$B$4,'Budgeting Worksheet'!AL140:AL144)</f>
        <v>0</v>
      </c>
      <c r="AG37" s="270"/>
      <c r="AH37" s="270"/>
      <c r="AI37" s="270"/>
      <c r="AJ37" s="503">
        <f>SUMIF('Budgeting Worksheet'!AN140:AN144,$B$4,'Budgeting Worksheet'!AP140:AP144)</f>
        <v>0</v>
      </c>
      <c r="AK37" s="270"/>
      <c r="AL37" s="270"/>
      <c r="AM37" s="270"/>
      <c r="AN37" s="503">
        <f>SUMIF('Budgeting Worksheet'!AR140:AR144,$B$4,'Budgeting Worksheet'!AT140:AT144)</f>
        <v>0</v>
      </c>
      <c r="AO37" s="270"/>
      <c r="AP37" s="270"/>
      <c r="AQ37" s="270"/>
      <c r="AR37" s="503">
        <f>SUMIF('Budgeting Worksheet'!AV140:AV144,$B$4,'Budgeting Worksheet'!AX140:AX144)</f>
        <v>0</v>
      </c>
      <c r="AS37" s="270"/>
      <c r="AT37" s="270"/>
      <c r="AU37" s="270"/>
      <c r="AV37" s="503">
        <f>SUMIF('Budgeting Worksheet'!AZ140:AZ144,$B$4,'Budgeting Worksheet'!BB140:BB144)</f>
        <v>0</v>
      </c>
      <c r="AW37" s="270"/>
      <c r="AX37" s="271">
        <f>SUM(D37:AV37)</f>
        <v>0</v>
      </c>
      <c r="AY37" s="270"/>
      <c r="AZ37" s="272">
        <f ca="1">SUMIF('Budgeting Worksheet'!H140:H144,$B$4,'Budgeting Worksheet'!BJ145)</f>
        <v>0</v>
      </c>
      <c r="BA37" s="270"/>
      <c r="BB37" s="779">
        <v>0</v>
      </c>
      <c r="BC37" s="274"/>
    </row>
    <row r="38" spans="1:55" s="15" customFormat="1" x14ac:dyDescent="0.2">
      <c r="A38" s="763"/>
      <c r="B38" s="58" t="s">
        <v>137</v>
      </c>
      <c r="C38" s="270"/>
      <c r="D38" s="640">
        <f>SUM(D35:D37)</f>
        <v>0</v>
      </c>
      <c r="E38" s="270"/>
      <c r="F38" s="270"/>
      <c r="G38" s="270"/>
      <c r="H38" s="271">
        <f>SUM(H35:H37)</f>
        <v>0</v>
      </c>
      <c r="I38" s="270"/>
      <c r="J38" s="270"/>
      <c r="K38" s="270"/>
      <c r="L38" s="271">
        <f>SUM(L35:L37)</f>
        <v>0</v>
      </c>
      <c r="M38" s="270"/>
      <c r="N38" s="270"/>
      <c r="O38" s="270"/>
      <c r="P38" s="271">
        <f>SUM(P35:P37)</f>
        <v>0</v>
      </c>
      <c r="Q38" s="270"/>
      <c r="R38" s="270"/>
      <c r="S38" s="270"/>
      <c r="T38" s="271">
        <f>SUM(T35:T37)</f>
        <v>0</v>
      </c>
      <c r="U38" s="270"/>
      <c r="V38" s="270"/>
      <c r="W38" s="270"/>
      <c r="X38" s="271">
        <f>SUM(X35:X37)</f>
        <v>0</v>
      </c>
      <c r="Y38" s="270"/>
      <c r="Z38" s="270"/>
      <c r="AA38" s="270"/>
      <c r="AB38" s="271">
        <f>SUM(AB35:AB37)</f>
        <v>0</v>
      </c>
      <c r="AC38" s="270"/>
      <c r="AD38" s="270"/>
      <c r="AE38" s="270"/>
      <c r="AF38" s="271">
        <f>SUM(AF35:AF37)</f>
        <v>0</v>
      </c>
      <c r="AG38" s="270"/>
      <c r="AH38" s="270"/>
      <c r="AI38" s="270"/>
      <c r="AJ38" s="271">
        <f>SUM(AJ35:AJ37)</f>
        <v>0</v>
      </c>
      <c r="AK38" s="270"/>
      <c r="AL38" s="270"/>
      <c r="AM38" s="270"/>
      <c r="AN38" s="271">
        <f>SUM(AN35:AN37)</f>
        <v>0</v>
      </c>
      <c r="AO38" s="270"/>
      <c r="AP38" s="270"/>
      <c r="AQ38" s="270"/>
      <c r="AR38" s="271">
        <f>SUM(AR35:AR37)</f>
        <v>0</v>
      </c>
      <c r="AS38" s="270"/>
      <c r="AT38" s="270"/>
      <c r="AU38" s="270"/>
      <c r="AV38" s="271">
        <f>SUM(AV35:AV37)</f>
        <v>0</v>
      </c>
      <c r="AW38" s="270"/>
      <c r="AX38" s="668">
        <f>SUM(AX35:AX37)</f>
        <v>0</v>
      </c>
      <c r="AY38" s="270"/>
      <c r="AZ38" s="667">
        <f ca="1">SUM(AZ35:AZ37)</f>
        <v>0</v>
      </c>
      <c r="BA38" s="270"/>
      <c r="BB38" s="273">
        <f>SUM(BB35:BB37)</f>
        <v>0</v>
      </c>
      <c r="BC38" s="274"/>
    </row>
    <row r="39" spans="1:55" s="15" customFormat="1" x14ac:dyDescent="0.2">
      <c r="A39" s="763"/>
      <c r="B39" s="58"/>
      <c r="C39" s="270"/>
      <c r="D39" s="271"/>
      <c r="E39" s="270"/>
      <c r="F39" s="270"/>
      <c r="G39" s="270"/>
      <c r="H39" s="271"/>
      <c r="I39" s="270"/>
      <c r="J39" s="270"/>
      <c r="K39" s="270"/>
      <c r="L39" s="271"/>
      <c r="M39" s="270"/>
      <c r="N39" s="270"/>
      <c r="O39" s="270"/>
      <c r="P39" s="271"/>
      <c r="Q39" s="270"/>
      <c r="R39" s="270"/>
      <c r="S39" s="270"/>
      <c r="T39" s="271"/>
      <c r="U39" s="270"/>
      <c r="V39" s="270"/>
      <c r="W39" s="270"/>
      <c r="X39" s="271"/>
      <c r="Y39" s="270"/>
      <c r="Z39" s="270"/>
      <c r="AA39" s="270"/>
      <c r="AB39" s="271"/>
      <c r="AC39" s="270"/>
      <c r="AD39" s="270"/>
      <c r="AE39" s="270"/>
      <c r="AF39" s="271"/>
      <c r="AG39" s="270"/>
      <c r="AH39" s="270"/>
      <c r="AI39" s="270"/>
      <c r="AJ39" s="271"/>
      <c r="AK39" s="270"/>
      <c r="AL39" s="270"/>
      <c r="AM39" s="270"/>
      <c r="AN39" s="271"/>
      <c r="AO39" s="270"/>
      <c r="AP39" s="270"/>
      <c r="AQ39" s="270"/>
      <c r="AR39" s="271"/>
      <c r="AS39" s="270"/>
      <c r="AT39" s="270"/>
      <c r="AU39" s="270"/>
      <c r="AV39" s="271"/>
      <c r="AW39" s="270"/>
      <c r="AX39" s="271"/>
      <c r="AY39" s="270"/>
      <c r="AZ39" s="272"/>
      <c r="BA39" s="270"/>
      <c r="BB39" s="273"/>
      <c r="BC39" s="274"/>
    </row>
    <row r="40" spans="1:55" s="15" customFormat="1" x14ac:dyDescent="0.2">
      <c r="A40" s="763">
        <v>46000</v>
      </c>
      <c r="B40" s="58" t="s">
        <v>280</v>
      </c>
      <c r="C40" s="270"/>
      <c r="D40" s="271"/>
      <c r="E40" s="270"/>
      <c r="F40" s="270"/>
      <c r="G40" s="270"/>
      <c r="H40" s="271"/>
      <c r="I40" s="270"/>
      <c r="J40" s="270"/>
      <c r="K40" s="270"/>
      <c r="L40" s="271"/>
      <c r="M40" s="270"/>
      <c r="N40" s="270"/>
      <c r="O40" s="270"/>
      <c r="P40" s="271"/>
      <c r="Q40" s="270"/>
      <c r="R40" s="270"/>
      <c r="S40" s="270"/>
      <c r="T40" s="271"/>
      <c r="U40" s="270"/>
      <c r="V40" s="270"/>
      <c r="W40" s="270"/>
      <c r="X40" s="271"/>
      <c r="Y40" s="270"/>
      <c r="Z40" s="270"/>
      <c r="AA40" s="270"/>
      <c r="AB40" s="271"/>
      <c r="AC40" s="270"/>
      <c r="AD40" s="270"/>
      <c r="AE40" s="270"/>
      <c r="AF40" s="271"/>
      <c r="AG40" s="270"/>
      <c r="AH40" s="270"/>
      <c r="AI40" s="270"/>
      <c r="AJ40" s="271"/>
      <c r="AK40" s="270"/>
      <c r="AL40" s="270"/>
      <c r="AM40" s="270"/>
      <c r="AN40" s="271"/>
      <c r="AO40" s="270"/>
      <c r="AP40" s="270"/>
      <c r="AQ40" s="270"/>
      <c r="AR40" s="271"/>
      <c r="AS40" s="270"/>
      <c r="AT40" s="270"/>
      <c r="AU40" s="270"/>
      <c r="AV40" s="271"/>
      <c r="AW40" s="270"/>
      <c r="AX40" s="271"/>
      <c r="AY40" s="270"/>
      <c r="AZ40" s="272"/>
      <c r="BA40" s="270"/>
      <c r="BB40" s="273"/>
      <c r="BC40" s="274"/>
    </row>
    <row r="41" spans="1:55" s="15" customFormat="1" x14ac:dyDescent="0.2">
      <c r="A41" s="763">
        <v>46010</v>
      </c>
      <c r="B41" s="58"/>
      <c r="C41" s="270" t="s">
        <v>281</v>
      </c>
      <c r="D41" s="271">
        <f>SUMIF('Budgeting Worksheet'!H151:H155,$B$4,'Budgeting Worksheet'!J132:J136)</f>
        <v>0</v>
      </c>
      <c r="E41" s="270"/>
      <c r="F41" s="270"/>
      <c r="G41" s="270"/>
      <c r="H41" s="271">
        <f>SUMIF('Budgeting Worksheet'!L151:L155,$B$4,'Budgeting Worksheet'!N132:N136)</f>
        <v>0</v>
      </c>
      <c r="I41" s="270"/>
      <c r="J41" s="270"/>
      <c r="K41" s="270"/>
      <c r="L41" s="271">
        <f>SUMIF('Budgeting Worksheet'!P151:P155,$B$4,'Budgeting Worksheet'!R132:R136)</f>
        <v>0</v>
      </c>
      <c r="M41" s="270"/>
      <c r="N41" s="270"/>
      <c r="O41" s="270"/>
      <c r="P41" s="271">
        <f>SUMIF('Budgeting Worksheet'!T151:T155,$B$4,'Budgeting Worksheet'!V132:V136)</f>
        <v>0</v>
      </c>
      <c r="Q41" s="270"/>
      <c r="R41" s="270"/>
      <c r="S41" s="270"/>
      <c r="T41" s="271">
        <f>SUMIF('Budgeting Worksheet'!X151:X155,$B$4,'Budgeting Worksheet'!Z132:Z136)</f>
        <v>0</v>
      </c>
      <c r="U41" s="270"/>
      <c r="V41" s="270"/>
      <c r="W41" s="270"/>
      <c r="X41" s="271">
        <f>SUMIF('Budgeting Worksheet'!AB151:AB155,$B$4,'Budgeting Worksheet'!AD132:AD136)</f>
        <v>0</v>
      </c>
      <c r="Y41" s="270"/>
      <c r="Z41" s="270"/>
      <c r="AA41" s="270"/>
      <c r="AB41" s="271">
        <f>SUMIF('Budgeting Worksheet'!AF151:AF155,$B$4,'Budgeting Worksheet'!AH132:AH136)</f>
        <v>0</v>
      </c>
      <c r="AC41" s="270"/>
      <c r="AD41" s="270"/>
      <c r="AE41" s="270"/>
      <c r="AF41" s="271">
        <f>SUMIF('Budgeting Worksheet'!AJ151:AJ155,$B$4,'Budgeting Worksheet'!AL132:AL136)</f>
        <v>0</v>
      </c>
      <c r="AG41" s="270"/>
      <c r="AH41" s="270"/>
      <c r="AI41" s="270"/>
      <c r="AJ41" s="271">
        <f>SUMIF('Budgeting Worksheet'!AN151:AN155,$B$4,'Budgeting Worksheet'!AP132:AP136)</f>
        <v>0</v>
      </c>
      <c r="AK41" s="270"/>
      <c r="AL41" s="270"/>
      <c r="AM41" s="270"/>
      <c r="AN41" s="271">
        <f>SUMIF('Budgeting Worksheet'!AR151:AR155,$B$4,'Budgeting Worksheet'!AT132:AT136)</f>
        <v>0</v>
      </c>
      <c r="AO41" s="270"/>
      <c r="AP41" s="270"/>
      <c r="AQ41" s="270"/>
      <c r="AR41" s="271">
        <f>SUMIF('Budgeting Worksheet'!AV151:AV155,$B$4,'Budgeting Worksheet'!AX132:AX136)</f>
        <v>0</v>
      </c>
      <c r="AS41" s="270"/>
      <c r="AT41" s="270"/>
      <c r="AU41" s="270"/>
      <c r="AV41" s="271">
        <f>SUMIF('Budgeting Worksheet'!AZ151:AZ155,$B$4,'Budgeting Worksheet'!BB132:BB136)</f>
        <v>0</v>
      </c>
      <c r="AW41" s="270"/>
      <c r="AX41" s="271">
        <f>SUM(D41:AV41)</f>
        <v>0</v>
      </c>
      <c r="AY41" s="270"/>
      <c r="AZ41" s="272">
        <f ca="1">SUMIF('Budgeting Worksheet'!H151:H155,$B$4,'Budgeting Worksheet'!BJ156)</f>
        <v>0</v>
      </c>
      <c r="BA41" s="270"/>
      <c r="BB41" s="273">
        <v>517.79</v>
      </c>
      <c r="BC41" s="274"/>
    </row>
    <row r="42" spans="1:55" s="15" customFormat="1" x14ac:dyDescent="0.2">
      <c r="A42" s="763">
        <v>46020</v>
      </c>
      <c r="B42" s="58"/>
      <c r="C42" s="270" t="s">
        <v>282</v>
      </c>
      <c r="D42" s="503">
        <f>SUMIF('Budgeting Worksheet'!H158:H162,$B$4,'Budgeting Worksheet'!J158:J162)</f>
        <v>0</v>
      </c>
      <c r="E42" s="270"/>
      <c r="F42" s="270"/>
      <c r="G42" s="270"/>
      <c r="H42" s="503">
        <f>SUMIF('Budgeting Worksheet'!L158:L162,$B$4,'Budgeting Worksheet'!N158:N162)</f>
        <v>0</v>
      </c>
      <c r="I42" s="270"/>
      <c r="J42" s="270"/>
      <c r="K42" s="270"/>
      <c r="L42" s="503">
        <f>SUMIF('Budgeting Worksheet'!P158:P162,$B$4,'Budgeting Worksheet'!R158:R162)</f>
        <v>0</v>
      </c>
      <c r="M42" s="270"/>
      <c r="N42" s="270"/>
      <c r="O42" s="270"/>
      <c r="P42" s="503">
        <f>SUMIF('Budgeting Worksheet'!T158:T162,$B$4,'Budgeting Worksheet'!V158:V162)</f>
        <v>0</v>
      </c>
      <c r="Q42" s="270"/>
      <c r="R42" s="270"/>
      <c r="S42" s="270"/>
      <c r="T42" s="503">
        <f>SUMIF('Budgeting Worksheet'!X158:X162,$B$4,'Budgeting Worksheet'!Z158:Z162)</f>
        <v>0</v>
      </c>
      <c r="U42" s="270"/>
      <c r="V42" s="270"/>
      <c r="W42" s="270"/>
      <c r="X42" s="503">
        <f>SUMIF('Budgeting Worksheet'!AB158:AB162,$B$4,'Budgeting Worksheet'!AD158:AD162)</f>
        <v>0</v>
      </c>
      <c r="Y42" s="270"/>
      <c r="Z42" s="270"/>
      <c r="AA42" s="270"/>
      <c r="AB42" s="503">
        <f>SUMIF('Budgeting Worksheet'!AF158:AF162,$B$4,'Budgeting Worksheet'!AH158:AH162)</f>
        <v>0</v>
      </c>
      <c r="AC42" s="270"/>
      <c r="AD42" s="270"/>
      <c r="AE42" s="270"/>
      <c r="AF42" s="503">
        <f>SUMIF('Budgeting Worksheet'!AJ158:AJ162,$B$4,'Budgeting Worksheet'!AL158:AL162)</f>
        <v>0</v>
      </c>
      <c r="AG42" s="270"/>
      <c r="AH42" s="270"/>
      <c r="AI42" s="270"/>
      <c r="AJ42" s="503">
        <f>SUMIF('Budgeting Worksheet'!AN158:AN162,$B$4,'Budgeting Worksheet'!AP158:AP162)</f>
        <v>0</v>
      </c>
      <c r="AK42" s="270"/>
      <c r="AL42" s="270"/>
      <c r="AM42" s="270"/>
      <c r="AN42" s="503">
        <f>SUMIF('Budgeting Worksheet'!AR158:AR162,$B$4,'Budgeting Worksheet'!AT158:AT162)</f>
        <v>0</v>
      </c>
      <c r="AO42" s="270"/>
      <c r="AP42" s="270"/>
      <c r="AQ42" s="270"/>
      <c r="AR42" s="503">
        <f>SUMIF('Budgeting Worksheet'!AV158:AV162,$B$4,'Budgeting Worksheet'!AX158:AX162)</f>
        <v>0</v>
      </c>
      <c r="AS42" s="270"/>
      <c r="AT42" s="270"/>
      <c r="AU42" s="270"/>
      <c r="AV42" s="503">
        <f>SUMIF('Budgeting Worksheet'!AZ158:AZ162,$B$4,'Budgeting Worksheet'!BB158:BB162)</f>
        <v>0</v>
      </c>
      <c r="AW42" s="270"/>
      <c r="AX42" s="271">
        <f>SUM(D42:AV42)</f>
        <v>0</v>
      </c>
      <c r="AY42" s="270"/>
      <c r="AZ42" s="272">
        <f ca="1">SUMIF('Budgeting Worksheet'!H158:H162,$B$4,'Budgeting Worksheet'!BJ163)</f>
        <v>0</v>
      </c>
      <c r="BA42" s="270"/>
      <c r="BB42" s="779">
        <v>18669.59</v>
      </c>
      <c r="BC42" s="274"/>
    </row>
    <row r="43" spans="1:55" s="15" customFormat="1" x14ac:dyDescent="0.2">
      <c r="A43" s="763"/>
      <c r="B43" s="58" t="s">
        <v>138</v>
      </c>
      <c r="C43" s="270"/>
      <c r="D43" s="640">
        <f>SUM(D41:D42)</f>
        <v>0</v>
      </c>
      <c r="E43" s="270"/>
      <c r="F43" s="270"/>
      <c r="G43" s="270"/>
      <c r="H43" s="271">
        <f>SUM(H41:H42)</f>
        <v>0</v>
      </c>
      <c r="I43" s="270"/>
      <c r="J43" s="270"/>
      <c r="K43" s="270"/>
      <c r="L43" s="271">
        <f>SUM(L41:L42)</f>
        <v>0</v>
      </c>
      <c r="M43" s="270"/>
      <c r="N43" s="270"/>
      <c r="O43" s="270"/>
      <c r="P43" s="271">
        <f>SUM(P41:P42)</f>
        <v>0</v>
      </c>
      <c r="Q43" s="270"/>
      <c r="R43" s="270"/>
      <c r="S43" s="270"/>
      <c r="T43" s="271">
        <f>SUM(T41:T42)</f>
        <v>0</v>
      </c>
      <c r="U43" s="270"/>
      <c r="V43" s="270"/>
      <c r="W43" s="270"/>
      <c r="X43" s="271">
        <f>SUM(X41:X42)</f>
        <v>0</v>
      </c>
      <c r="Y43" s="270"/>
      <c r="Z43" s="270"/>
      <c r="AA43" s="270"/>
      <c r="AB43" s="271">
        <f>SUM(AB41:AB42)</f>
        <v>0</v>
      </c>
      <c r="AC43" s="270"/>
      <c r="AD43" s="270"/>
      <c r="AE43" s="270"/>
      <c r="AF43" s="271">
        <f>SUM(AF41:AF42)</f>
        <v>0</v>
      </c>
      <c r="AG43" s="270"/>
      <c r="AH43" s="270"/>
      <c r="AI43" s="270"/>
      <c r="AJ43" s="271">
        <f>SUM(AJ41:AJ42)</f>
        <v>0</v>
      </c>
      <c r="AK43" s="270"/>
      <c r="AL43" s="270"/>
      <c r="AM43" s="270"/>
      <c r="AN43" s="271">
        <f>SUM(AN41:AN42)</f>
        <v>0</v>
      </c>
      <c r="AO43" s="270"/>
      <c r="AP43" s="270"/>
      <c r="AQ43" s="270"/>
      <c r="AR43" s="271">
        <f>SUM(AR41:AR42)</f>
        <v>0</v>
      </c>
      <c r="AS43" s="270"/>
      <c r="AT43" s="270"/>
      <c r="AU43" s="270"/>
      <c r="AV43" s="271">
        <f>SUM(AV41:AV42)</f>
        <v>0</v>
      </c>
      <c r="AW43" s="270"/>
      <c r="AX43" s="668">
        <f>SUM(AX41:AX42)</f>
        <v>0</v>
      </c>
      <c r="AY43" s="270"/>
      <c r="AZ43" s="667">
        <f ca="1">SUM(AZ41:AZ42)</f>
        <v>0</v>
      </c>
      <c r="BA43" s="270"/>
      <c r="BB43" s="273">
        <f>SUM(BB41:BB42)</f>
        <v>19187.38</v>
      </c>
      <c r="BC43" s="274"/>
    </row>
    <row r="44" spans="1:55" s="15" customFormat="1" x14ac:dyDescent="0.2">
      <c r="A44" s="763"/>
      <c r="B44" s="58"/>
      <c r="C44" s="270"/>
      <c r="D44" s="271"/>
      <c r="E44" s="270"/>
      <c r="F44" s="270"/>
      <c r="G44" s="270"/>
      <c r="H44" s="271"/>
      <c r="I44" s="270"/>
      <c r="J44" s="270"/>
      <c r="K44" s="270"/>
      <c r="L44" s="271"/>
      <c r="M44" s="270"/>
      <c r="N44" s="270"/>
      <c r="O44" s="270"/>
      <c r="P44" s="271"/>
      <c r="Q44" s="270"/>
      <c r="R44" s="270"/>
      <c r="S44" s="270"/>
      <c r="T44" s="271"/>
      <c r="U44" s="270"/>
      <c r="V44" s="270"/>
      <c r="W44" s="270"/>
      <c r="X44" s="271"/>
      <c r="Y44" s="270"/>
      <c r="Z44" s="270"/>
      <c r="AA44" s="270"/>
      <c r="AB44" s="271"/>
      <c r="AC44" s="270"/>
      <c r="AD44" s="270"/>
      <c r="AE44" s="270"/>
      <c r="AF44" s="271"/>
      <c r="AG44" s="270"/>
      <c r="AH44" s="270"/>
      <c r="AI44" s="270"/>
      <c r="AJ44" s="271"/>
      <c r="AK44" s="270"/>
      <c r="AL44" s="270"/>
      <c r="AM44" s="270"/>
      <c r="AN44" s="271"/>
      <c r="AO44" s="270"/>
      <c r="AP44" s="270"/>
      <c r="AQ44" s="270"/>
      <c r="AR44" s="271"/>
      <c r="AS44" s="270"/>
      <c r="AT44" s="270"/>
      <c r="AU44" s="270"/>
      <c r="AV44" s="271"/>
      <c r="AW44" s="270"/>
      <c r="AX44" s="271"/>
      <c r="AY44" s="270"/>
      <c r="AZ44" s="272"/>
      <c r="BA44" s="270"/>
      <c r="BB44" s="273"/>
      <c r="BC44" s="274"/>
    </row>
    <row r="45" spans="1:55" s="15" customFormat="1" x14ac:dyDescent="0.2">
      <c r="A45" s="763">
        <v>47500</v>
      </c>
      <c r="B45" s="58" t="s">
        <v>283</v>
      </c>
      <c r="C45" s="270"/>
      <c r="D45" s="271">
        <f>SUMIF('Budgeting Worksheet'!H170:H174,$B$4,'Budgeting Worksheet'!J170:J174)</f>
        <v>0</v>
      </c>
      <c r="E45" s="270"/>
      <c r="F45" s="270"/>
      <c r="G45" s="270"/>
      <c r="H45" s="271">
        <f>SUMIF('Budgeting Worksheet'!L170:L174,$B$4,'Budgeting Worksheet'!N170:N174)</f>
        <v>0</v>
      </c>
      <c r="I45" s="270"/>
      <c r="J45" s="270"/>
      <c r="K45" s="270"/>
      <c r="L45" s="271">
        <f>SUMIF('Budgeting Worksheet'!P170:P174,$B$4,'Budgeting Worksheet'!R170:R174)</f>
        <v>0</v>
      </c>
      <c r="M45" s="270"/>
      <c r="N45" s="270"/>
      <c r="O45" s="270"/>
      <c r="P45" s="271">
        <f>SUMIF('Budgeting Worksheet'!T170:T174,$B$4,'Budgeting Worksheet'!V170:V174)</f>
        <v>0</v>
      </c>
      <c r="Q45" s="270"/>
      <c r="R45" s="270"/>
      <c r="S45" s="270"/>
      <c r="T45" s="271">
        <f>SUMIF('Budgeting Worksheet'!X170:X174,$B$4,'Budgeting Worksheet'!Z170:Z174)</f>
        <v>0</v>
      </c>
      <c r="U45" s="270"/>
      <c r="V45" s="270"/>
      <c r="W45" s="270"/>
      <c r="X45" s="271">
        <f>SUMIF('Budgeting Worksheet'!AB170:AB174,$B$4,'Budgeting Worksheet'!AD170:AD174)</f>
        <v>0</v>
      </c>
      <c r="Y45" s="270"/>
      <c r="Z45" s="270"/>
      <c r="AA45" s="270"/>
      <c r="AB45" s="271">
        <f>SUMIF('Budgeting Worksheet'!AF170:AF174,$B$4,'Budgeting Worksheet'!AH170:AH174)</f>
        <v>0</v>
      </c>
      <c r="AC45" s="270"/>
      <c r="AD45" s="270"/>
      <c r="AE45" s="270"/>
      <c r="AF45" s="271">
        <f>SUMIF('Budgeting Worksheet'!AJ170:AJ174,$B$4,'Budgeting Worksheet'!AL170:AL174)</f>
        <v>0</v>
      </c>
      <c r="AG45" s="270"/>
      <c r="AH45" s="270"/>
      <c r="AI45" s="270"/>
      <c r="AJ45" s="271">
        <f>SUMIF('Budgeting Worksheet'!AN170:AN174,$B$4,'Budgeting Worksheet'!AP170:AP174)</f>
        <v>0</v>
      </c>
      <c r="AK45" s="270"/>
      <c r="AL45" s="270"/>
      <c r="AM45" s="270"/>
      <c r="AN45" s="271">
        <f>SUMIF('Budgeting Worksheet'!AR170:AR174,$B$4,'Budgeting Worksheet'!AT170:AT174)</f>
        <v>0</v>
      </c>
      <c r="AO45" s="270"/>
      <c r="AP45" s="270"/>
      <c r="AQ45" s="270"/>
      <c r="AR45" s="271">
        <f>SUMIF('Budgeting Worksheet'!AV170:AV174,$B$4,'Budgeting Worksheet'!AX170:AX174)</f>
        <v>0</v>
      </c>
      <c r="AS45" s="270"/>
      <c r="AT45" s="270"/>
      <c r="AU45" s="270"/>
      <c r="AV45" s="271">
        <f>SUMIF('Budgeting Worksheet'!AZ170:AZ174,$B$4,'Budgeting Worksheet'!BB170:BB174)</f>
        <v>0</v>
      </c>
      <c r="AW45" s="270"/>
      <c r="AX45" s="271">
        <f>SUM(D45:AV45)</f>
        <v>0</v>
      </c>
      <c r="AY45" s="270"/>
      <c r="AZ45" s="272">
        <f ca="1">SUMIF('Budgeting Worksheet'!H170:H174,$B$4,'Budgeting Worksheet'!BJ175)</f>
        <v>0</v>
      </c>
      <c r="BA45" s="270"/>
      <c r="BB45" s="273">
        <v>82223.98</v>
      </c>
      <c r="BC45" s="274"/>
    </row>
    <row r="46" spans="1:55" s="15" customFormat="1" x14ac:dyDescent="0.2">
      <c r="A46" s="763">
        <v>48000</v>
      </c>
      <c r="B46" s="58" t="s">
        <v>284</v>
      </c>
      <c r="C46" s="270"/>
      <c r="D46" s="271">
        <f>SUMIF('Budgeting Worksheet'!H179:H183,$B$4,'Budgeting Worksheet'!J179:J183)</f>
        <v>0</v>
      </c>
      <c r="E46" s="270"/>
      <c r="F46" s="270"/>
      <c r="G46" s="270"/>
      <c r="H46" s="271">
        <f>SUMIF('Budgeting Worksheet'!L179:L183,$B$4,'Budgeting Worksheet'!N179:N183)</f>
        <v>0</v>
      </c>
      <c r="I46" s="270"/>
      <c r="J46" s="270"/>
      <c r="K46" s="270"/>
      <c r="L46" s="271">
        <f>SUMIF('Budgeting Worksheet'!P179:P183,$B$4,'Budgeting Worksheet'!R179:R183)</f>
        <v>0</v>
      </c>
      <c r="M46" s="270"/>
      <c r="N46" s="270"/>
      <c r="O46" s="270"/>
      <c r="P46" s="271">
        <f>SUMIF('Budgeting Worksheet'!T179:T183,$B$4,'Budgeting Worksheet'!V179:V183)</f>
        <v>0</v>
      </c>
      <c r="Q46" s="270"/>
      <c r="R46" s="270"/>
      <c r="S46" s="270"/>
      <c r="T46" s="271">
        <f>SUMIF('Budgeting Worksheet'!X179:X183,$B$4,'Budgeting Worksheet'!Z179:Z183)</f>
        <v>0</v>
      </c>
      <c r="U46" s="270"/>
      <c r="V46" s="270"/>
      <c r="W46" s="270"/>
      <c r="X46" s="271">
        <f>SUMIF('Budgeting Worksheet'!AB179:AB183,$B$4,'Budgeting Worksheet'!AD179:AD183)</f>
        <v>0</v>
      </c>
      <c r="Y46" s="270"/>
      <c r="Z46" s="270"/>
      <c r="AA46" s="270"/>
      <c r="AB46" s="271">
        <f>SUMIF('Budgeting Worksheet'!AF179:AF183,$B$4,'Budgeting Worksheet'!AH179:AH183)</f>
        <v>0</v>
      </c>
      <c r="AC46" s="270"/>
      <c r="AD46" s="270"/>
      <c r="AE46" s="270"/>
      <c r="AF46" s="271">
        <f>SUMIF('Budgeting Worksheet'!AJ179:AJ183,$B$4,'Budgeting Worksheet'!AL179:AL183)</f>
        <v>0</v>
      </c>
      <c r="AG46" s="270"/>
      <c r="AH46" s="270"/>
      <c r="AI46" s="270"/>
      <c r="AJ46" s="271">
        <f>SUMIF('Budgeting Worksheet'!AN179:AN183,$B$4,'Budgeting Worksheet'!AP179:AP183)</f>
        <v>0</v>
      </c>
      <c r="AK46" s="270"/>
      <c r="AL46" s="270"/>
      <c r="AM46" s="270"/>
      <c r="AN46" s="271">
        <f>SUMIF('Budgeting Worksheet'!AR179:AR183,$B$4,'Budgeting Worksheet'!AT179:AT183)</f>
        <v>0</v>
      </c>
      <c r="AO46" s="270"/>
      <c r="AP46" s="270"/>
      <c r="AQ46" s="270"/>
      <c r="AR46" s="271">
        <f>SUMIF('Budgeting Worksheet'!AV179:AV183,$B$4,'Budgeting Worksheet'!AX179:AX183)</f>
        <v>0</v>
      </c>
      <c r="AS46" s="270"/>
      <c r="AT46" s="270"/>
      <c r="AU46" s="270"/>
      <c r="AV46" s="271">
        <f>SUMIF('Budgeting Worksheet'!AZ179:AZ183,$B$4,'Budgeting Worksheet'!BB179:BB183)</f>
        <v>0</v>
      </c>
      <c r="AW46" s="270"/>
      <c r="AX46" s="271">
        <f t="shared" ref="AX46:AX50" si="3">SUM(D46:AV46)</f>
        <v>0</v>
      </c>
      <c r="AY46" s="270"/>
      <c r="AZ46" s="272">
        <f ca="1">SUMIF('Budgeting Worksheet'!H179:H183,$B$4,'Budgeting Worksheet'!BJ184)</f>
        <v>0</v>
      </c>
      <c r="BA46" s="270"/>
      <c r="BB46" s="273">
        <v>0</v>
      </c>
      <c r="BC46" s="274"/>
    </row>
    <row r="47" spans="1:55" s="15" customFormat="1" x14ac:dyDescent="0.2">
      <c r="A47" s="763">
        <v>49000</v>
      </c>
      <c r="B47" s="58" t="s">
        <v>285</v>
      </c>
      <c r="C47" s="270"/>
      <c r="D47" s="271"/>
      <c r="E47" s="270"/>
      <c r="F47" s="270"/>
      <c r="G47" s="270"/>
      <c r="H47" s="271"/>
      <c r="I47" s="270"/>
      <c r="J47" s="270"/>
      <c r="K47" s="270"/>
      <c r="L47" s="271"/>
      <c r="M47" s="270"/>
      <c r="N47" s="270"/>
      <c r="O47" s="270"/>
      <c r="P47" s="271"/>
      <c r="Q47" s="270"/>
      <c r="R47" s="270"/>
      <c r="S47" s="270"/>
      <c r="T47" s="271"/>
      <c r="U47" s="270"/>
      <c r="V47" s="270"/>
      <c r="W47" s="270"/>
      <c r="X47" s="271"/>
      <c r="Y47" s="270"/>
      <c r="Z47" s="270"/>
      <c r="AA47" s="270"/>
      <c r="AB47" s="271"/>
      <c r="AC47" s="270"/>
      <c r="AD47" s="270"/>
      <c r="AE47" s="270"/>
      <c r="AF47" s="271"/>
      <c r="AG47" s="270"/>
      <c r="AH47" s="270"/>
      <c r="AI47" s="270"/>
      <c r="AJ47" s="271"/>
      <c r="AK47" s="270"/>
      <c r="AL47" s="270"/>
      <c r="AM47" s="270"/>
      <c r="AN47" s="271"/>
      <c r="AO47" s="270"/>
      <c r="AP47" s="270"/>
      <c r="AQ47" s="270"/>
      <c r="AR47" s="271"/>
      <c r="AS47" s="270"/>
      <c r="AT47" s="270"/>
      <c r="AU47" s="270"/>
      <c r="AV47" s="271"/>
      <c r="AW47" s="270"/>
      <c r="AX47" s="271">
        <f t="shared" si="3"/>
        <v>0</v>
      </c>
      <c r="AY47" s="270"/>
      <c r="AZ47" s="272"/>
      <c r="BA47" s="270"/>
      <c r="BB47" s="273"/>
      <c r="BC47" s="274"/>
    </row>
    <row r="48" spans="1:55" s="15" customFormat="1" x14ac:dyDescent="0.2">
      <c r="A48" s="763">
        <v>49010</v>
      </c>
      <c r="B48" s="58"/>
      <c r="C48" s="270" t="s">
        <v>285</v>
      </c>
      <c r="D48" s="271">
        <f>SUMIF('Budgeting Worksheet'!H188:H192,$B$4,'Budgeting Worksheet'!J188:J192)</f>
        <v>0</v>
      </c>
      <c r="E48" s="270"/>
      <c r="F48" s="270"/>
      <c r="G48" s="270"/>
      <c r="H48" s="271">
        <f>SUMIF('Budgeting Worksheet'!L188:L192,$B$4,'Budgeting Worksheet'!N188:N192)</f>
        <v>0</v>
      </c>
      <c r="I48" s="270"/>
      <c r="J48" s="270"/>
      <c r="K48" s="270"/>
      <c r="L48" s="271">
        <f>SUMIF('Budgeting Worksheet'!P188:P192,$B$4,'Budgeting Worksheet'!R188:R192)</f>
        <v>0</v>
      </c>
      <c r="M48" s="270"/>
      <c r="N48" s="270"/>
      <c r="O48" s="270"/>
      <c r="P48" s="271">
        <f>SUMIF('Budgeting Worksheet'!T188:T192,$B$4,'Budgeting Worksheet'!V188:V192)</f>
        <v>0</v>
      </c>
      <c r="Q48" s="270"/>
      <c r="R48" s="270"/>
      <c r="S48" s="270"/>
      <c r="T48" s="271">
        <f>SUMIF('Budgeting Worksheet'!X188:X192,$B$4,'Budgeting Worksheet'!Z188:Z192)</f>
        <v>0</v>
      </c>
      <c r="U48" s="270"/>
      <c r="V48" s="270"/>
      <c r="W48" s="270"/>
      <c r="X48" s="271">
        <f>SUMIF('Budgeting Worksheet'!AB188:AB192,$B$4,'Budgeting Worksheet'!AD188:AD192)</f>
        <v>0</v>
      </c>
      <c r="Y48" s="270"/>
      <c r="Z48" s="270"/>
      <c r="AA48" s="270"/>
      <c r="AB48" s="271">
        <f>SUMIF('Budgeting Worksheet'!AF188:AF192,$B$4,'Budgeting Worksheet'!AH188:AH192)</f>
        <v>0</v>
      </c>
      <c r="AC48" s="270"/>
      <c r="AD48" s="270"/>
      <c r="AE48" s="270"/>
      <c r="AF48" s="271">
        <f>SUMIF('Budgeting Worksheet'!AJ188:AJ192,$B$4,'Budgeting Worksheet'!AL188:AL192)</f>
        <v>0</v>
      </c>
      <c r="AG48" s="270"/>
      <c r="AH48" s="270"/>
      <c r="AI48" s="270"/>
      <c r="AJ48" s="271">
        <f>SUMIF('Budgeting Worksheet'!AN188:AN192,$B$4,'Budgeting Worksheet'!AP188:AP192)</f>
        <v>0</v>
      </c>
      <c r="AK48" s="270"/>
      <c r="AL48" s="270"/>
      <c r="AM48" s="270"/>
      <c r="AN48" s="271">
        <f>SUMIF('Budgeting Worksheet'!AR188:AR192,$B$4,'Budgeting Worksheet'!AT188:AT192)</f>
        <v>0</v>
      </c>
      <c r="AO48" s="270"/>
      <c r="AP48" s="270"/>
      <c r="AQ48" s="270"/>
      <c r="AR48" s="271">
        <f>SUMIF('Budgeting Worksheet'!AV188:AV192,$B$4,'Budgeting Worksheet'!AX188:AX192)</f>
        <v>0</v>
      </c>
      <c r="AS48" s="270"/>
      <c r="AT48" s="270"/>
      <c r="AU48" s="270"/>
      <c r="AV48" s="271">
        <f>SUMIF('Budgeting Worksheet'!AZ188:AZ192,$B$4,'Budgeting Worksheet'!BB188:BB192)</f>
        <v>0</v>
      </c>
      <c r="AW48" s="270"/>
      <c r="AX48" s="271">
        <f t="shared" si="3"/>
        <v>0</v>
      </c>
      <c r="AY48" s="270"/>
      <c r="AZ48" s="272">
        <f ca="1">SUMIF('Budgeting Worksheet'!H188:H192,$B$4,'Budgeting Worksheet'!BJ193)</f>
        <v>0</v>
      </c>
      <c r="BA48" s="270"/>
      <c r="BB48" s="273">
        <v>1</v>
      </c>
      <c r="BC48" s="274"/>
    </row>
    <row r="49" spans="1:55" s="15" customFormat="1" x14ac:dyDescent="0.2">
      <c r="A49" s="763">
        <v>49020</v>
      </c>
      <c r="B49" s="58"/>
      <c r="C49" s="270" t="s">
        <v>286</v>
      </c>
      <c r="D49" s="271">
        <f>SUMIF('Budgeting Worksheet'!H195:H199,$B$4,'Budgeting Worksheet'!J195:J199)</f>
        <v>0</v>
      </c>
      <c r="E49" s="270"/>
      <c r="F49" s="270"/>
      <c r="G49" s="270"/>
      <c r="H49" s="271">
        <f>SUMIF('Budgeting Worksheet'!L195:L199,$B$4,'Budgeting Worksheet'!N195:N199)</f>
        <v>0</v>
      </c>
      <c r="I49" s="270"/>
      <c r="J49" s="270"/>
      <c r="K49" s="270"/>
      <c r="L49" s="271">
        <f>SUMIF('Budgeting Worksheet'!P195:P199,$B$4,'Budgeting Worksheet'!R195:R199)</f>
        <v>0</v>
      </c>
      <c r="M49" s="270"/>
      <c r="N49" s="270"/>
      <c r="O49" s="270"/>
      <c r="P49" s="271">
        <f>SUMIF('Budgeting Worksheet'!T195:T199,$B$4,'Budgeting Worksheet'!V195:V199)</f>
        <v>0</v>
      </c>
      <c r="Q49" s="270"/>
      <c r="R49" s="270"/>
      <c r="S49" s="270"/>
      <c r="T49" s="271">
        <f>SUMIF('Budgeting Worksheet'!X195:X199,$B$4,'Budgeting Worksheet'!Z195:Z199)</f>
        <v>0</v>
      </c>
      <c r="U49" s="270"/>
      <c r="V49" s="270"/>
      <c r="W49" s="270"/>
      <c r="X49" s="271">
        <f>SUMIF('Budgeting Worksheet'!AB195:AB199,$B$4,'Budgeting Worksheet'!AD195:AD199)</f>
        <v>0</v>
      </c>
      <c r="Y49" s="270"/>
      <c r="Z49" s="270"/>
      <c r="AA49" s="270"/>
      <c r="AB49" s="271">
        <f>SUMIF('Budgeting Worksheet'!AF195:AF199,$B$4,'Budgeting Worksheet'!AH195:AH199)</f>
        <v>0</v>
      </c>
      <c r="AC49" s="270"/>
      <c r="AD49" s="270"/>
      <c r="AE49" s="270"/>
      <c r="AF49" s="271">
        <f>SUMIF('Budgeting Worksheet'!AJ195:AJ199,$B$4,'Budgeting Worksheet'!AL195:AL199)</f>
        <v>0</v>
      </c>
      <c r="AG49" s="270"/>
      <c r="AH49" s="270"/>
      <c r="AI49" s="270"/>
      <c r="AJ49" s="271">
        <f>SUMIF('Budgeting Worksheet'!AN195:AN199,$B$4,'Budgeting Worksheet'!AP195:AP199)</f>
        <v>0</v>
      </c>
      <c r="AK49" s="270"/>
      <c r="AL49" s="270"/>
      <c r="AM49" s="270"/>
      <c r="AN49" s="271">
        <f>SUMIF('Budgeting Worksheet'!AR195:AR199,$B$4,'Budgeting Worksheet'!AT195:AT199)</f>
        <v>0</v>
      </c>
      <c r="AO49" s="270"/>
      <c r="AP49" s="270"/>
      <c r="AQ49" s="270"/>
      <c r="AR49" s="271">
        <f>SUMIF('Budgeting Worksheet'!AV195:AV199,$B$4,'Budgeting Worksheet'!AX195:AX199)</f>
        <v>0</v>
      </c>
      <c r="AS49" s="270"/>
      <c r="AT49" s="270"/>
      <c r="AU49" s="270"/>
      <c r="AV49" s="271">
        <f>SUMIF('Budgeting Worksheet'!AZ195:AZ199,$B$4,'Budgeting Worksheet'!BB195:BB199)</f>
        <v>0</v>
      </c>
      <c r="AW49" s="270"/>
      <c r="AX49" s="271">
        <f t="shared" si="3"/>
        <v>0</v>
      </c>
      <c r="AY49" s="270"/>
      <c r="AZ49" s="272">
        <f ca="1">SUMIF('Budgeting Worksheet'!H195:H199,$B$4,'Budgeting Worksheet'!BJ200)</f>
        <v>0</v>
      </c>
      <c r="BA49" s="270"/>
      <c r="BB49" s="273">
        <v>5296.34</v>
      </c>
      <c r="BC49" s="274"/>
    </row>
    <row r="50" spans="1:55" s="15" customFormat="1" x14ac:dyDescent="0.2">
      <c r="A50" s="763">
        <v>49030</v>
      </c>
      <c r="B50" s="58"/>
      <c r="C50" s="270" t="s">
        <v>287</v>
      </c>
      <c r="D50" s="503">
        <f>SUMIF('Budgeting Worksheet'!H202:H206,$B$4,'Budgeting Worksheet'!J202:J206)</f>
        <v>0</v>
      </c>
      <c r="E50" s="270"/>
      <c r="F50" s="270"/>
      <c r="G50" s="270"/>
      <c r="H50" s="503">
        <f>SUMIF('Budgeting Worksheet'!L202:L206,$B$4,'Budgeting Worksheet'!N202:N206)</f>
        <v>0</v>
      </c>
      <c r="I50" s="270"/>
      <c r="J50" s="270"/>
      <c r="K50" s="270"/>
      <c r="L50" s="503">
        <f>SUMIF('Budgeting Worksheet'!P202:P206,$B$4,'Budgeting Worksheet'!R202:R206)</f>
        <v>0</v>
      </c>
      <c r="M50" s="270"/>
      <c r="N50" s="270"/>
      <c r="O50" s="270"/>
      <c r="P50" s="503">
        <f>SUMIF('Budgeting Worksheet'!T202:T206,$B$4,'Budgeting Worksheet'!V202:V206)</f>
        <v>0</v>
      </c>
      <c r="Q50" s="270"/>
      <c r="R50" s="270"/>
      <c r="S50" s="270"/>
      <c r="T50" s="503">
        <f>SUMIF('Budgeting Worksheet'!X202:X206,$B$4,'Budgeting Worksheet'!Z202:Z206)</f>
        <v>0</v>
      </c>
      <c r="U50" s="270"/>
      <c r="V50" s="270"/>
      <c r="W50" s="270"/>
      <c r="X50" s="503">
        <f>SUMIF('Budgeting Worksheet'!AB202:AB206,$B$4,'Budgeting Worksheet'!AD202:AD206)</f>
        <v>0</v>
      </c>
      <c r="Y50" s="270"/>
      <c r="Z50" s="270"/>
      <c r="AA50" s="270"/>
      <c r="AB50" s="503">
        <f>SUMIF('Budgeting Worksheet'!AF202:AF206,$B$4,'Budgeting Worksheet'!AH202:AH206)</f>
        <v>0</v>
      </c>
      <c r="AC50" s="270"/>
      <c r="AD50" s="270"/>
      <c r="AE50" s="270"/>
      <c r="AF50" s="503">
        <f>SUMIF('Budgeting Worksheet'!AJ202:AJ206,$B$4,'Budgeting Worksheet'!AL202:AL206)</f>
        <v>0</v>
      </c>
      <c r="AG50" s="270"/>
      <c r="AH50" s="270"/>
      <c r="AI50" s="270"/>
      <c r="AJ50" s="503">
        <f>SUMIF('Budgeting Worksheet'!AN202:AN206,$B$4,'Budgeting Worksheet'!AP202:AP206)</f>
        <v>0</v>
      </c>
      <c r="AK50" s="270"/>
      <c r="AL50" s="270"/>
      <c r="AM50" s="270"/>
      <c r="AN50" s="503">
        <f>SUMIF('Budgeting Worksheet'!AR202:AR206,$B$4,'Budgeting Worksheet'!AT202:AT206)</f>
        <v>0</v>
      </c>
      <c r="AO50" s="270"/>
      <c r="AP50" s="270"/>
      <c r="AQ50" s="270"/>
      <c r="AR50" s="503">
        <f>SUMIF('Budgeting Worksheet'!AV202:AV206,$B$4,'Budgeting Worksheet'!AX202:AX206)</f>
        <v>0</v>
      </c>
      <c r="AS50" s="270"/>
      <c r="AT50" s="270"/>
      <c r="AU50" s="270"/>
      <c r="AV50" s="503">
        <f>SUMIF('Budgeting Worksheet'!AZ202:AZ206,$B$4,'Budgeting Worksheet'!BB202:BB206)</f>
        <v>0</v>
      </c>
      <c r="AW50" s="270"/>
      <c r="AX50" s="271">
        <f t="shared" si="3"/>
        <v>0</v>
      </c>
      <c r="AY50" s="270"/>
      <c r="AZ50" s="272">
        <f ca="1">SUMIF('Budgeting Worksheet'!H202:H206,$B$4,'Budgeting Worksheet'!BJ207)</f>
        <v>0</v>
      </c>
      <c r="BA50" s="270"/>
      <c r="BB50" s="779">
        <v>0</v>
      </c>
      <c r="BC50" s="274"/>
    </row>
    <row r="51" spans="1:55" s="15" customFormat="1" x14ac:dyDescent="0.2">
      <c r="A51" s="763"/>
      <c r="B51" s="58" t="s">
        <v>139</v>
      </c>
      <c r="C51" s="270"/>
      <c r="D51" s="640">
        <f>SUM(D48:D50)</f>
        <v>0</v>
      </c>
      <c r="E51" s="270"/>
      <c r="F51" s="270"/>
      <c r="G51" s="270"/>
      <c r="H51" s="271">
        <f>SUM(H48:H50)</f>
        <v>0</v>
      </c>
      <c r="I51" s="270"/>
      <c r="J51" s="270"/>
      <c r="K51" s="270"/>
      <c r="L51" s="271">
        <f>SUM(L48:L50)</f>
        <v>0</v>
      </c>
      <c r="M51" s="270"/>
      <c r="N51" s="270"/>
      <c r="O51" s="270"/>
      <c r="P51" s="271">
        <f>SUM(P48:P50)</f>
        <v>0</v>
      </c>
      <c r="Q51" s="270"/>
      <c r="R51" s="270"/>
      <c r="S51" s="270"/>
      <c r="T51" s="271">
        <f>SUM(T48:T50)</f>
        <v>0</v>
      </c>
      <c r="U51" s="270"/>
      <c r="V51" s="270"/>
      <c r="W51" s="270"/>
      <c r="X51" s="271">
        <f>SUM(X48:X50)</f>
        <v>0</v>
      </c>
      <c r="Y51" s="270"/>
      <c r="Z51" s="270"/>
      <c r="AA51" s="270"/>
      <c r="AB51" s="271">
        <f>SUM(AB48:AB50)</f>
        <v>0</v>
      </c>
      <c r="AC51" s="270"/>
      <c r="AD51" s="270"/>
      <c r="AE51" s="270"/>
      <c r="AF51" s="271">
        <f>SUM(AF48:AF50)</f>
        <v>0</v>
      </c>
      <c r="AG51" s="270"/>
      <c r="AH51" s="270"/>
      <c r="AI51" s="270"/>
      <c r="AJ51" s="271">
        <f>SUM(AJ48:AJ50)</f>
        <v>0</v>
      </c>
      <c r="AK51" s="270"/>
      <c r="AL51" s="270"/>
      <c r="AM51" s="270"/>
      <c r="AN51" s="271">
        <f>SUM(AN48:AN50)</f>
        <v>0</v>
      </c>
      <c r="AO51" s="270"/>
      <c r="AP51" s="270"/>
      <c r="AQ51" s="270"/>
      <c r="AR51" s="271">
        <f>SUM(AR48:AR50)</f>
        <v>0</v>
      </c>
      <c r="AS51" s="270"/>
      <c r="AT51" s="270"/>
      <c r="AU51" s="270"/>
      <c r="AV51" s="271">
        <f>SUM(AV48:AV50)</f>
        <v>0</v>
      </c>
      <c r="AW51" s="270"/>
      <c r="AX51" s="668">
        <f>SUM(AX45:AX50)</f>
        <v>0</v>
      </c>
      <c r="AY51" s="270"/>
      <c r="AZ51" s="667">
        <f ca="1">SUM(AZ48:AZ50)</f>
        <v>0</v>
      </c>
      <c r="BA51" s="270"/>
      <c r="BB51" s="273">
        <f>SUM(BB48:BB50)</f>
        <v>5297.34</v>
      </c>
      <c r="BC51" s="274"/>
    </row>
    <row r="52" spans="1:55" s="15" customFormat="1" x14ac:dyDescent="0.2">
      <c r="A52" s="763"/>
      <c r="B52" s="58"/>
      <c r="C52" s="270"/>
      <c r="D52" s="271"/>
      <c r="E52" s="270"/>
      <c r="F52" s="270"/>
      <c r="G52" s="270"/>
      <c r="H52" s="271"/>
      <c r="I52" s="270"/>
      <c r="J52" s="270"/>
      <c r="K52" s="270"/>
      <c r="L52" s="271"/>
      <c r="M52" s="270"/>
      <c r="N52" s="270"/>
      <c r="O52" s="270"/>
      <c r="P52" s="271"/>
      <c r="Q52" s="270"/>
      <c r="R52" s="270"/>
      <c r="S52" s="270"/>
      <c r="T52" s="271"/>
      <c r="U52" s="270"/>
      <c r="V52" s="270"/>
      <c r="W52" s="270"/>
      <c r="X52" s="271"/>
      <c r="Y52" s="270"/>
      <c r="Z52" s="270"/>
      <c r="AA52" s="270"/>
      <c r="AB52" s="271"/>
      <c r="AC52" s="270"/>
      <c r="AD52" s="270"/>
      <c r="AE52" s="270"/>
      <c r="AF52" s="271"/>
      <c r="AG52" s="270"/>
      <c r="AH52" s="270"/>
      <c r="AI52" s="270"/>
      <c r="AJ52" s="271"/>
      <c r="AK52" s="270"/>
      <c r="AL52" s="270"/>
      <c r="AM52" s="270"/>
      <c r="AN52" s="271"/>
      <c r="AO52" s="270"/>
      <c r="AP52" s="270"/>
      <c r="AQ52" s="270"/>
      <c r="AR52" s="271"/>
      <c r="AS52" s="270"/>
      <c r="AT52" s="270"/>
      <c r="AU52" s="270"/>
      <c r="AV52" s="271"/>
      <c r="AW52" s="270"/>
      <c r="AX52" s="271"/>
      <c r="AY52" s="270"/>
      <c r="AZ52" s="272"/>
      <c r="BA52" s="270"/>
      <c r="BB52" s="273"/>
      <c r="BC52" s="274"/>
    </row>
    <row r="53" spans="1:55" s="15" customFormat="1" ht="13.5" thickBot="1" x14ac:dyDescent="0.25">
      <c r="A53" s="763"/>
      <c r="B53" s="58"/>
      <c r="C53" s="270"/>
      <c r="D53" s="641"/>
      <c r="E53" s="270"/>
      <c r="F53" s="270"/>
      <c r="G53" s="270"/>
      <c r="H53" s="641"/>
      <c r="I53" s="270"/>
      <c r="J53" s="270"/>
      <c r="K53" s="270"/>
      <c r="L53" s="641"/>
      <c r="M53" s="270"/>
      <c r="N53" s="270"/>
      <c r="O53" s="270"/>
      <c r="P53" s="641"/>
      <c r="Q53" s="270"/>
      <c r="R53" s="270"/>
      <c r="S53" s="270"/>
      <c r="T53" s="641"/>
      <c r="U53" s="270"/>
      <c r="V53" s="270"/>
      <c r="W53" s="270"/>
      <c r="X53" s="641"/>
      <c r="Y53" s="270"/>
      <c r="Z53" s="270"/>
      <c r="AA53" s="270"/>
      <c r="AB53" s="641"/>
      <c r="AC53" s="270"/>
      <c r="AD53" s="270"/>
      <c r="AE53" s="270"/>
      <c r="AF53" s="641"/>
      <c r="AG53" s="270"/>
      <c r="AH53" s="270"/>
      <c r="AI53" s="270"/>
      <c r="AJ53" s="641"/>
      <c r="AK53" s="270"/>
      <c r="AL53" s="270"/>
      <c r="AM53" s="270"/>
      <c r="AN53" s="641"/>
      <c r="AO53" s="270"/>
      <c r="AP53" s="270"/>
      <c r="AQ53" s="270"/>
      <c r="AR53" s="641"/>
      <c r="AS53" s="270"/>
      <c r="AT53" s="270"/>
      <c r="AU53" s="270"/>
      <c r="AV53" s="641"/>
      <c r="AW53" s="270"/>
      <c r="AX53" s="641"/>
      <c r="AY53" s="270"/>
      <c r="AZ53" s="642"/>
      <c r="BA53" s="270"/>
      <c r="BB53" s="643"/>
      <c r="BC53" s="274"/>
    </row>
    <row r="54" spans="1:55" s="15" customFormat="1" ht="16.5" thickBot="1" x14ac:dyDescent="0.3">
      <c r="A54" s="59" t="s">
        <v>288</v>
      </c>
      <c r="B54" s="60"/>
      <c r="C54" s="60"/>
      <c r="D54" s="69">
        <f>SUM(D51,D46,D45,D43,D38,D32,D23,D20,D11)</f>
        <v>1768.3333333333335</v>
      </c>
      <c r="E54" s="60"/>
      <c r="F54" s="60"/>
      <c r="G54" s="60"/>
      <c r="H54" s="69">
        <f>SUM(H51,H46,H45,H43,H38,H32,H23,H20,H11)</f>
        <v>1768.3333333333335</v>
      </c>
      <c r="I54" s="60"/>
      <c r="J54" s="60"/>
      <c r="K54" s="60"/>
      <c r="L54" s="69">
        <f>SUM(L51,L46,L45,L43,L38,L32,L23,L20,L11)</f>
        <v>1768.3333333333335</v>
      </c>
      <c r="M54" s="60"/>
      <c r="N54" s="60"/>
      <c r="O54" s="60"/>
      <c r="P54" s="69">
        <f>SUM(P51,P46,P45,P43,P38,P32,P23,P20,P11)</f>
        <v>1768.3333333333335</v>
      </c>
      <c r="Q54" s="60"/>
      <c r="R54" s="60"/>
      <c r="S54" s="60"/>
      <c r="T54" s="69">
        <f>SUM(T51,T46,T45,T43,T38,T32,T23,T20,T11)</f>
        <v>1768.3333333333335</v>
      </c>
      <c r="U54" s="60"/>
      <c r="V54" s="60"/>
      <c r="W54" s="60"/>
      <c r="X54" s="69">
        <f>SUM(X51,X46,X45,X43,X38,X32,X23,X20,X11)</f>
        <v>1768.3333333333335</v>
      </c>
      <c r="Y54" s="60"/>
      <c r="Z54" s="60"/>
      <c r="AA54" s="60"/>
      <c r="AB54" s="69">
        <f>SUM(AB51,AB46,AB45,AB43,AB38,AB32,AB23,AB20,AB11)</f>
        <v>1768.3333333333335</v>
      </c>
      <c r="AC54" s="60"/>
      <c r="AD54" s="60"/>
      <c r="AE54" s="60"/>
      <c r="AF54" s="69">
        <f>SUM(AF51,AF46,AF45,AF43,AF38,AF32,AF23,AF20,AF11)</f>
        <v>1768.3333333333335</v>
      </c>
      <c r="AG54" s="60"/>
      <c r="AH54" s="60"/>
      <c r="AI54" s="60"/>
      <c r="AJ54" s="69">
        <f>SUM(AJ51,AJ46,AJ45,AJ43,AJ38,AJ32,AJ23,AJ20,AJ11)</f>
        <v>1768.3333333333335</v>
      </c>
      <c r="AK54" s="60"/>
      <c r="AL54" s="60"/>
      <c r="AM54" s="60"/>
      <c r="AN54" s="69">
        <f>SUM(AN51,AN46,AN45,AN43,AN38,AN32,AN23,AN20,AN11)</f>
        <v>1768.3333333333335</v>
      </c>
      <c r="AO54" s="60"/>
      <c r="AP54" s="60"/>
      <c r="AQ54" s="60"/>
      <c r="AR54" s="69">
        <f>SUM(AR51,AR46,AR45,AR43,AR38,AR32,AR23,AR20,AR11)</f>
        <v>1768.3333333333335</v>
      </c>
      <c r="AS54" s="60"/>
      <c r="AT54" s="60"/>
      <c r="AU54" s="60"/>
      <c r="AV54" s="69">
        <f>SUM(AV51,AV46,AV45,AV43,AV38,AV32,AV23,AV20,AV11)</f>
        <v>1768.3333333333335</v>
      </c>
      <c r="AW54" s="60"/>
      <c r="AX54" s="69">
        <f>SUM(AX51,AX46,AX45,AX43,AX38,AX32,AX23,AX20,AX11)</f>
        <v>21220</v>
      </c>
      <c r="AY54" s="60"/>
      <c r="AZ54" s="76">
        <f ca="1">SUM(AZ51,AZ46,AZ45,AZ43,AZ38,AZ32,AZ23,AZ20,AZ11)</f>
        <v>38320</v>
      </c>
      <c r="BA54" s="60"/>
      <c r="BB54" s="84">
        <f>SUM(BB51,BB46,BB45,BB43,BB38,BB32,BB23,BB20,BB11)</f>
        <v>1360065.7799999998</v>
      </c>
      <c r="BC54" s="61"/>
    </row>
    <row r="55" spans="1:55" s="15" customFormat="1" x14ac:dyDescent="0.2">
      <c r="A55" s="763"/>
      <c r="D55" s="68"/>
      <c r="H55" s="68"/>
      <c r="L55" s="68"/>
      <c r="P55" s="68"/>
      <c r="T55" s="68"/>
      <c r="X55" s="68"/>
      <c r="AB55" s="68"/>
      <c r="AF55" s="68"/>
      <c r="AJ55" s="68"/>
      <c r="AN55" s="68"/>
      <c r="AR55" s="68"/>
      <c r="AV55" s="68"/>
      <c r="AX55" s="68"/>
      <c r="AZ55" s="75"/>
      <c r="BB55" s="83">
        <v>697.78</v>
      </c>
      <c r="BC55" s="14"/>
    </row>
    <row r="56" spans="1:55" ht="15.75" x14ac:dyDescent="0.25">
      <c r="A56" s="55" t="s">
        <v>289</v>
      </c>
      <c r="B56" s="15"/>
      <c r="C56" s="15"/>
      <c r="D56" s="70"/>
      <c r="H56" s="70"/>
      <c r="L56" s="70"/>
      <c r="P56" s="70"/>
      <c r="T56" s="70"/>
      <c r="X56" s="70"/>
      <c r="AB56" s="70"/>
      <c r="AF56" s="70"/>
      <c r="AJ56" s="70"/>
      <c r="AN56" s="70"/>
      <c r="AR56" s="70"/>
      <c r="AV56" s="70"/>
      <c r="AX56" s="70"/>
      <c r="AZ56" s="77"/>
      <c r="BB56" s="85"/>
      <c r="BC56" s="6"/>
    </row>
    <row r="57" spans="1:55" x14ac:dyDescent="0.2">
      <c r="A57" s="4">
        <v>50000</v>
      </c>
      <c r="B57" s="395" t="s">
        <v>290</v>
      </c>
      <c r="C57" s="395"/>
      <c r="D57" s="71">
        <f>SUMIF('Budgeting Worksheet'!H218:H220,$B$4,'Budgeting Worksheet'!J218:J220)</f>
        <v>0</v>
      </c>
      <c r="H57" s="71">
        <f>SUMIF('Budgeting Worksheet'!L218:L220,$B$4,'Budgeting Worksheet'!N218:N220)</f>
        <v>0</v>
      </c>
      <c r="L57" s="71">
        <f>SUMIF('Budgeting Worksheet'!P218:P220,$B$4,'Budgeting Worksheet'!R218:R220)</f>
        <v>0</v>
      </c>
      <c r="P57" s="71">
        <f>SUMIF('Budgeting Worksheet'!T218:T220,$B$4,'Budgeting Worksheet'!V218:V220)</f>
        <v>0</v>
      </c>
      <c r="T57" s="71">
        <f>SUMIF('Budgeting Worksheet'!X218:X220,$B$4,'Budgeting Worksheet'!Z218:Z220)</f>
        <v>0</v>
      </c>
      <c r="X57" s="71">
        <f>SUMIF('Budgeting Worksheet'!AB218:AB220,$B$4,'Budgeting Worksheet'!AD218:AD220)</f>
        <v>0</v>
      </c>
      <c r="AB57" s="71">
        <f>SUMIF('Budgeting Worksheet'!AF218:AF220,$B$4,'Budgeting Worksheet'!AH218:AH220)</f>
        <v>0</v>
      </c>
      <c r="AF57" s="71">
        <f>SUMIF('Budgeting Worksheet'!AJ218:AJ220,$B$4,'Budgeting Worksheet'!AL218:AL220)</f>
        <v>0</v>
      </c>
      <c r="AJ57" s="71">
        <f>SUMIF('Budgeting Worksheet'!AN218:AN220,$B$4,'Budgeting Worksheet'!AP218:AP220)</f>
        <v>0</v>
      </c>
      <c r="AN57" s="71">
        <f>SUMIF('Budgeting Worksheet'!AR218:AR220,$B$4,'Budgeting Worksheet'!AT218:AT220)</f>
        <v>0</v>
      </c>
      <c r="AR57" s="71">
        <f>SUMIF('Budgeting Worksheet'!AV218:AV220,$B$4,'Budgeting Worksheet'!AX218:AX220)</f>
        <v>0</v>
      </c>
      <c r="AV57" s="71">
        <f>SUMIF('Budgeting Worksheet'!AZ218:AZ220,$B$4,'Budgeting Worksheet'!BB218:BB220)</f>
        <v>0</v>
      </c>
      <c r="AX57" s="71">
        <f t="shared" ref="AX57:AX71" si="4">SUM(D57:AV57)</f>
        <v>0</v>
      </c>
      <c r="AZ57" s="78">
        <f ca="1">SUMIF('Budgeting Worksheet'!H218:H220,$B$4,'Budgeting Worksheet'!BJ221)</f>
        <v>0</v>
      </c>
      <c r="BB57" s="86">
        <v>16693.62</v>
      </c>
      <c r="BC57" s="5"/>
    </row>
    <row r="58" spans="1:55" x14ac:dyDescent="0.2">
      <c r="A58" s="2">
        <v>51000</v>
      </c>
      <c r="B58" s="395" t="s">
        <v>291</v>
      </c>
      <c r="D58" s="71"/>
      <c r="H58" s="71"/>
      <c r="L58" s="71"/>
      <c r="P58" s="71"/>
      <c r="T58" s="71"/>
      <c r="X58" s="71"/>
      <c r="AB58" s="71"/>
      <c r="AF58" s="71"/>
      <c r="AJ58" s="71"/>
      <c r="AN58" s="71"/>
      <c r="AR58" s="71"/>
      <c r="AV58" s="71"/>
      <c r="AX58" s="71"/>
      <c r="AZ58" s="78"/>
      <c r="BB58" s="86"/>
      <c r="BC58" s="5"/>
    </row>
    <row r="59" spans="1:55" x14ac:dyDescent="0.2">
      <c r="A59" s="2">
        <v>51005</v>
      </c>
      <c r="C59" s="196" t="s">
        <v>292</v>
      </c>
      <c r="D59" s="71">
        <f>SUMIF('Budgeting Worksheet'!H225:H240,$B$4,'Budgeting Worksheet'!J225:J240)</f>
        <v>0</v>
      </c>
      <c r="H59" s="71">
        <f>SUMIF('Budgeting Worksheet'!L225:L240,$B$4,'Budgeting Worksheet'!N225:N240)</f>
        <v>0</v>
      </c>
      <c r="L59" s="71">
        <f>SUMIF('Budgeting Worksheet'!P225:P240,$B$4,'Budgeting Worksheet'!R225:R240)</f>
        <v>0</v>
      </c>
      <c r="P59" s="71">
        <f>SUMIF('Budgeting Worksheet'!T225:T240,$B$4,'Budgeting Worksheet'!V225:V240)</f>
        <v>0</v>
      </c>
      <c r="T59" s="71">
        <f>SUMIF('Budgeting Worksheet'!X225:X240,$B$4,'Budgeting Worksheet'!Z225:Z240)</f>
        <v>0</v>
      </c>
      <c r="X59" s="71">
        <f>SUMIF('Budgeting Worksheet'!AB225:AB240,$B$4,'Budgeting Worksheet'!AD225:AD240)</f>
        <v>0</v>
      </c>
      <c r="AB59" s="71">
        <f>SUMIF('Budgeting Worksheet'!AF225:AF240,$B$4,'Budgeting Worksheet'!AH225:AH240)</f>
        <v>0</v>
      </c>
      <c r="AF59" s="71">
        <f>SUMIF('Budgeting Worksheet'!AJ225:AJ240,$B$4,'Budgeting Worksheet'!AL225:AL240)</f>
        <v>0</v>
      </c>
      <c r="AJ59" s="71">
        <f>SUMIF('Budgeting Worksheet'!AN225:AN240,$B$4,'Budgeting Worksheet'!AP225:AP240)</f>
        <v>0</v>
      </c>
      <c r="AN59" s="71">
        <f>SUMIF('Budgeting Worksheet'!AR225:AR240,$B$4,'Budgeting Worksheet'!AT225:AT240)</f>
        <v>0</v>
      </c>
      <c r="AR59" s="71">
        <f>SUMIF('Budgeting Worksheet'!AV225:AV240,$B$4,'Budgeting Worksheet'!AX225:AX240)</f>
        <v>0</v>
      </c>
      <c r="AV59" s="71">
        <f>SUMIF('Budgeting Worksheet'!AZ225:AZ240,$B$4,'Budgeting Worksheet'!BB225:BB240)</f>
        <v>0</v>
      </c>
      <c r="AX59" s="71">
        <f t="shared" si="4"/>
        <v>0</v>
      </c>
      <c r="AZ59" s="78">
        <f ca="1">SUMIF('Budgeting Worksheet'!H225:H240,$B$4,'Budgeting Worksheet'!BJ241)</f>
        <v>0</v>
      </c>
      <c r="BB59" s="86">
        <v>3704.1</v>
      </c>
      <c r="BC59" s="5"/>
    </row>
    <row r="60" spans="1:55" x14ac:dyDescent="0.2">
      <c r="A60" s="2">
        <v>51010</v>
      </c>
      <c r="C60" s="196" t="s">
        <v>293</v>
      </c>
      <c r="D60" s="71">
        <f>SUMIF('Budgeting Worksheet'!H243:H246,$B$4,'Budgeting Worksheet'!J243:J246)</f>
        <v>0</v>
      </c>
      <c r="H60" s="71">
        <f>SUMIF('Budgeting Worksheet'!L243:L246,$B$4,'Budgeting Worksheet'!N243:N246)</f>
        <v>0</v>
      </c>
      <c r="L60" s="71">
        <f>SUMIF('Budgeting Worksheet'!P243:P246,$B$4,'Budgeting Worksheet'!R243:R246)</f>
        <v>0</v>
      </c>
      <c r="P60" s="71">
        <f>SUMIF('Budgeting Worksheet'!T243:T246,$B$4,'Budgeting Worksheet'!V243:V246)</f>
        <v>0</v>
      </c>
      <c r="T60" s="71">
        <f>SUMIF('Budgeting Worksheet'!X243:X246,$B$4,'Budgeting Worksheet'!Z243:Z246)</f>
        <v>0</v>
      </c>
      <c r="X60" s="71">
        <f>SUMIF('Budgeting Worksheet'!AB243:AB246,$B$4,'Budgeting Worksheet'!AD243:AD246)</f>
        <v>0</v>
      </c>
      <c r="AB60" s="71">
        <f>SUMIF('Budgeting Worksheet'!AF243:AF246,$B$4,'Budgeting Worksheet'!AH243:AH246)</f>
        <v>0</v>
      </c>
      <c r="AF60" s="71">
        <f>SUMIF('Budgeting Worksheet'!AJ243:AJ246,$B$4,'Budgeting Worksheet'!AL243:AL246)</f>
        <v>0</v>
      </c>
      <c r="AJ60" s="71">
        <f>SUMIF('Budgeting Worksheet'!AN243:AN246,$B$4,'Budgeting Worksheet'!AP243:AP246)</f>
        <v>0</v>
      </c>
      <c r="AN60" s="71">
        <f>SUMIF('Budgeting Worksheet'!AR243:AR246,$B$4,'Budgeting Worksheet'!AT243:AT246)</f>
        <v>0</v>
      </c>
      <c r="AR60" s="71">
        <f>SUMIF('Budgeting Worksheet'!AV243:AV246,$B$4,'Budgeting Worksheet'!AX243:AX246)</f>
        <v>0</v>
      </c>
      <c r="AV60" s="71">
        <f>SUMIF('Budgeting Worksheet'!AZ243:AZ246,$B$4,'Budgeting Worksheet'!BB243:BB246)</f>
        <v>0</v>
      </c>
      <c r="AX60" s="71">
        <f t="shared" si="4"/>
        <v>0</v>
      </c>
      <c r="AZ60" s="78">
        <f ca="1">SUMIF('Budgeting Worksheet'!H243:H246,$B$4,'Budgeting Worksheet'!BJ247)</f>
        <v>0</v>
      </c>
      <c r="BB60" s="86">
        <v>2637.83</v>
      </c>
      <c r="BC60" s="5"/>
    </row>
    <row r="61" spans="1:55" x14ac:dyDescent="0.2">
      <c r="A61" s="2">
        <v>51015</v>
      </c>
      <c r="C61" s="196" t="s">
        <v>294</v>
      </c>
      <c r="D61" s="71">
        <f>SUMIF('Budgeting Worksheet'!H249:H252,$B$4,'Budgeting Worksheet'!J249:J252)</f>
        <v>0</v>
      </c>
      <c r="H61" s="71">
        <f>SUMIF('Budgeting Worksheet'!L249:L252,$B$4,'Budgeting Worksheet'!N249:N252)</f>
        <v>0</v>
      </c>
      <c r="L61" s="71">
        <f>SUMIF('Budgeting Worksheet'!P249:P252,$B$4,'Budgeting Worksheet'!R249:R252)</f>
        <v>0</v>
      </c>
      <c r="P61" s="71">
        <f>SUMIF('Budgeting Worksheet'!T249:T252,$B$4,'Budgeting Worksheet'!V249:V252)</f>
        <v>0</v>
      </c>
      <c r="T61" s="71">
        <f>SUMIF('Budgeting Worksheet'!X249:X252,$B$4,'Budgeting Worksheet'!Z249:Z252)</f>
        <v>0</v>
      </c>
      <c r="X61" s="71">
        <f>SUMIF('Budgeting Worksheet'!AB249:AB252,$B$4,'Budgeting Worksheet'!AD249:AD252)</f>
        <v>0</v>
      </c>
      <c r="AB61" s="71">
        <f>SUMIF('Budgeting Worksheet'!AF249:AF252,$B$4,'Budgeting Worksheet'!AH249:AH252)</f>
        <v>0</v>
      </c>
      <c r="AF61" s="71">
        <f>SUMIF('Budgeting Worksheet'!AJ249:AJ252,$B$4,'Budgeting Worksheet'!AL249:AL252)</f>
        <v>0</v>
      </c>
      <c r="AJ61" s="71">
        <f>SUMIF('Budgeting Worksheet'!AN249:AN252,$B$4,'Budgeting Worksheet'!AP249:AP252)</f>
        <v>0</v>
      </c>
      <c r="AN61" s="71">
        <f>SUMIF('Budgeting Worksheet'!AR249:AR252,$B$4,'Budgeting Worksheet'!AT249:AT252)</f>
        <v>0</v>
      </c>
      <c r="AR61" s="71">
        <f>SUMIF('Budgeting Worksheet'!AV249:AV252,$B$4,'Budgeting Worksheet'!AX249:AX252)</f>
        <v>0</v>
      </c>
      <c r="AV61" s="71">
        <f>SUMIF('Budgeting Worksheet'!AZ249:AZ252,$B$4,'Budgeting Worksheet'!BB249:BB252)</f>
        <v>0</v>
      </c>
      <c r="AX61" s="71">
        <f t="shared" si="4"/>
        <v>0</v>
      </c>
      <c r="AZ61" s="78">
        <f ca="1">SUMIF('Budgeting Worksheet'!H249:H252,$B$4,'Budgeting Worksheet'!BJ253)</f>
        <v>0</v>
      </c>
      <c r="BB61" s="86">
        <v>314.24</v>
      </c>
      <c r="BC61" s="5"/>
    </row>
    <row r="62" spans="1:55" x14ac:dyDescent="0.2">
      <c r="A62" s="2">
        <v>51020</v>
      </c>
      <c r="C62" s="196" t="s">
        <v>295</v>
      </c>
      <c r="D62" s="71">
        <f>SUMIF('Budgeting Worksheet'!H255:H258,$B$4,'Budgeting Worksheet'!J255:J258)</f>
        <v>0</v>
      </c>
      <c r="H62" s="71">
        <f>SUMIF('Budgeting Worksheet'!L255:L258,$B$4,'Budgeting Worksheet'!N255:N258)</f>
        <v>0</v>
      </c>
      <c r="L62" s="71">
        <f>SUMIF('Budgeting Worksheet'!P255:P258,$B$4,'Budgeting Worksheet'!R255:R258)</f>
        <v>0</v>
      </c>
      <c r="P62" s="71">
        <f>SUMIF('Budgeting Worksheet'!T255:T258,$B$4,'Budgeting Worksheet'!V255:V258)</f>
        <v>0</v>
      </c>
      <c r="T62" s="71">
        <f>SUMIF('Budgeting Worksheet'!X255:X258,$B$4,'Budgeting Worksheet'!Z255:Z258)</f>
        <v>0</v>
      </c>
      <c r="X62" s="71">
        <f>SUMIF('Budgeting Worksheet'!AB255:AB258,$B$4,'Budgeting Worksheet'!AD255:AD258)</f>
        <v>0</v>
      </c>
      <c r="AB62" s="71">
        <f>SUMIF('Budgeting Worksheet'!AF255:AF258,$B$4,'Budgeting Worksheet'!AH255:AH258)</f>
        <v>0</v>
      </c>
      <c r="AF62" s="71">
        <f>SUMIF('Budgeting Worksheet'!AJ255:AJ258,$B$4,'Budgeting Worksheet'!AL255:AL258)</f>
        <v>0</v>
      </c>
      <c r="AJ62" s="71">
        <f>SUMIF('Budgeting Worksheet'!AN255:AN258,$B$4,'Budgeting Worksheet'!AP255:AP258)</f>
        <v>0</v>
      </c>
      <c r="AN62" s="71">
        <f>SUMIF('Budgeting Worksheet'!AR255:AR258,$B$4,'Budgeting Worksheet'!AT255:AT258)</f>
        <v>0</v>
      </c>
      <c r="AR62" s="71">
        <f>SUMIF('Budgeting Worksheet'!AV255:AV258,$B$4,'Budgeting Worksheet'!AX255:AX258)</f>
        <v>0</v>
      </c>
      <c r="AV62" s="71">
        <f>SUMIF('Budgeting Worksheet'!AZ255:AZ258,$B$4,'Budgeting Worksheet'!BB255:BB258)</f>
        <v>0</v>
      </c>
      <c r="AX62" s="71">
        <f t="shared" si="4"/>
        <v>0</v>
      </c>
      <c r="AZ62" s="78">
        <f ca="1">SUMIF('Budgeting Worksheet'!H255:H258,$B$4,'Budgeting Worksheet'!BJ259)</f>
        <v>0</v>
      </c>
      <c r="BB62" s="86">
        <v>1017.29</v>
      </c>
      <c r="BC62" s="5"/>
    </row>
    <row r="63" spans="1:55" x14ac:dyDescent="0.2">
      <c r="A63" s="2">
        <v>51030</v>
      </c>
      <c r="C63" s="196" t="s">
        <v>151</v>
      </c>
      <c r="D63" s="71">
        <f>SUMIF('Budgeting Worksheet'!H261:H264,$B$4,'Budgeting Worksheet'!J261:J264)</f>
        <v>0</v>
      </c>
      <c r="H63" s="71">
        <f>SUMIF('Budgeting Worksheet'!L261:L264,$B$4,'Budgeting Worksheet'!N261:N264)</f>
        <v>0</v>
      </c>
      <c r="L63" s="71">
        <f>SUMIF('Budgeting Worksheet'!P261:P264,$B$4,'Budgeting Worksheet'!R261:R264)</f>
        <v>0</v>
      </c>
      <c r="P63" s="71">
        <f>SUMIF('Budgeting Worksheet'!T261:T264,$B$4,'Budgeting Worksheet'!V261:V264)</f>
        <v>0</v>
      </c>
      <c r="T63" s="71">
        <f>SUMIF('Budgeting Worksheet'!X261:X264,$B$4,'Budgeting Worksheet'!Z261:Z264)</f>
        <v>0</v>
      </c>
      <c r="X63" s="71">
        <f>SUMIF('Budgeting Worksheet'!AB261:AB264,$B$4,'Budgeting Worksheet'!AD261:AD264)</f>
        <v>0</v>
      </c>
      <c r="AB63" s="71">
        <f>SUMIF('Budgeting Worksheet'!AF261:AF264,$B$4,'Budgeting Worksheet'!AH261:AH264)</f>
        <v>0</v>
      </c>
      <c r="AF63" s="71">
        <f>SUMIF('Budgeting Worksheet'!AJ261:AJ264,$B$4,'Budgeting Worksheet'!AL261:AL264)</f>
        <v>0</v>
      </c>
      <c r="AJ63" s="71">
        <f>SUMIF('Budgeting Worksheet'!AN261:AN264,$B$4,'Budgeting Worksheet'!AP261:AP264)</f>
        <v>0</v>
      </c>
      <c r="AN63" s="71">
        <f>SUMIF('Budgeting Worksheet'!AR261:AR264,$B$4,'Budgeting Worksheet'!AT261:AT264)</f>
        <v>0</v>
      </c>
      <c r="AR63" s="71">
        <f>SUMIF('Budgeting Worksheet'!AV261:AV264,$B$4,'Budgeting Worksheet'!AX261:AX264)</f>
        <v>0</v>
      </c>
      <c r="AV63" s="71">
        <f>SUMIF('Budgeting Worksheet'!AZ261:AZ264,$B$4,'Budgeting Worksheet'!BB261:BB264)</f>
        <v>0</v>
      </c>
      <c r="AX63" s="71">
        <f t="shared" si="4"/>
        <v>0</v>
      </c>
      <c r="AZ63" s="78">
        <f ca="1">SUMIF('Budgeting Worksheet'!H261:H264,$B$4,'Budgeting Worksheet'!BJ265)</f>
        <v>0</v>
      </c>
      <c r="BB63" s="86">
        <v>240</v>
      </c>
      <c r="BC63" s="5"/>
    </row>
    <row r="64" spans="1:55" x14ac:dyDescent="0.2">
      <c r="A64" s="2">
        <v>51035</v>
      </c>
      <c r="C64" s="196" t="s">
        <v>296</v>
      </c>
      <c r="D64" s="71">
        <f>SUMIF('Budgeting Worksheet'!H267:H270,$B$4,'Budgeting Worksheet'!J267:J270)</f>
        <v>333.33333333333331</v>
      </c>
      <c r="H64" s="71">
        <f>SUMIF('Budgeting Worksheet'!L267:L270,$B$4,'Budgeting Worksheet'!N267:N270)</f>
        <v>333.33333333333331</v>
      </c>
      <c r="L64" s="71">
        <f>SUMIF('Budgeting Worksheet'!P267:P270,$B$4,'Budgeting Worksheet'!R267:R270)</f>
        <v>333.33333333333331</v>
      </c>
      <c r="P64" s="71">
        <f>SUMIF('Budgeting Worksheet'!T267:T270,$B$4,'Budgeting Worksheet'!V267:V270)</f>
        <v>333.33333333333331</v>
      </c>
      <c r="T64" s="71">
        <f>SUMIF('Budgeting Worksheet'!X267:X270,$B$4,'Budgeting Worksheet'!Z267:Z270)</f>
        <v>333.33333333333331</v>
      </c>
      <c r="X64" s="71">
        <f>SUMIF('Budgeting Worksheet'!AB267:AB270,$B$4,'Budgeting Worksheet'!AD267:AD270)</f>
        <v>333.33333333333331</v>
      </c>
      <c r="AB64" s="71">
        <f>SUMIF('Budgeting Worksheet'!AF267:AF270,$B$4,'Budgeting Worksheet'!AH267:AH270)</f>
        <v>333.33333333333331</v>
      </c>
      <c r="AF64" s="71">
        <f>SUMIF('Budgeting Worksheet'!AJ267:AJ270,$B$4,'Budgeting Worksheet'!AL267:AL270)</f>
        <v>333.33333333333331</v>
      </c>
      <c r="AJ64" s="71">
        <f>SUMIF('Budgeting Worksheet'!AN267:AN270,$B$4,'Budgeting Worksheet'!AP267:AP270)</f>
        <v>333.33333333333331</v>
      </c>
      <c r="AN64" s="71">
        <f>SUMIF('Budgeting Worksheet'!AR267:AR270,$B$4,'Budgeting Worksheet'!AT267:AT270)</f>
        <v>333.33333333333331</v>
      </c>
      <c r="AR64" s="71">
        <f>SUMIF('Budgeting Worksheet'!AV267:AV270,$B$4,'Budgeting Worksheet'!AX267:AX270)</f>
        <v>333.33333333333331</v>
      </c>
      <c r="AV64" s="71">
        <f>SUMIF('Budgeting Worksheet'!AZ267:AZ270,$B$4,'Budgeting Worksheet'!BB267:BB270)</f>
        <v>333.33333333333331</v>
      </c>
      <c r="AX64" s="71">
        <f t="shared" si="4"/>
        <v>4000.0000000000005</v>
      </c>
      <c r="AZ64" s="78">
        <f ca="1">SUMIF('Budgeting Worksheet'!H267:H270,$B$4,'Budgeting Worksheet'!BJ271)</f>
        <v>5434.09</v>
      </c>
      <c r="BB64" s="86">
        <v>8526.7999999999993</v>
      </c>
      <c r="BC64" s="5"/>
    </row>
    <row r="65" spans="1:55" x14ac:dyDescent="0.2">
      <c r="A65" s="2">
        <v>51045</v>
      </c>
      <c r="C65" s="196" t="s">
        <v>297</v>
      </c>
      <c r="D65" s="71">
        <f>SUMIF('Budgeting Worksheet'!H273:H276,$B$4,'Budgeting Worksheet'!J273:J276)</f>
        <v>150</v>
      </c>
      <c r="H65" s="71">
        <f>SUMIF('Budgeting Worksheet'!L273:L276,$B$4,'Budgeting Worksheet'!N273:N276)</f>
        <v>150</v>
      </c>
      <c r="L65" s="71">
        <f>SUMIF('Budgeting Worksheet'!P273:P276,$B$4,'Budgeting Worksheet'!R273:R276)</f>
        <v>150</v>
      </c>
      <c r="P65" s="71">
        <f>SUMIF('Budgeting Worksheet'!T273:T276,$B$4,'Budgeting Worksheet'!V273:V276)</f>
        <v>150</v>
      </c>
      <c r="T65" s="71">
        <f>SUMIF('Budgeting Worksheet'!X273:X276,$B$4,'Budgeting Worksheet'!Z273:Z276)</f>
        <v>150</v>
      </c>
      <c r="X65" s="71">
        <f>SUMIF('Budgeting Worksheet'!AB273:AB276,$B$4,'Budgeting Worksheet'!AD273:AD276)</f>
        <v>150</v>
      </c>
      <c r="AB65" s="71">
        <f>SUMIF('Budgeting Worksheet'!AF273:AF276,$B$4,'Budgeting Worksheet'!AH273:AH276)</f>
        <v>150</v>
      </c>
      <c r="AF65" s="71">
        <f>SUMIF('Budgeting Worksheet'!AJ273:AJ276,$B$4,'Budgeting Worksheet'!AL273:AL276)</f>
        <v>150</v>
      </c>
      <c r="AJ65" s="71">
        <f>SUMIF('Budgeting Worksheet'!AN273:AN276,$B$4,'Budgeting Worksheet'!AP273:AP276)</f>
        <v>150</v>
      </c>
      <c r="AN65" s="71">
        <f>SUMIF('Budgeting Worksheet'!AR273:AR276,$B$4,'Budgeting Worksheet'!AT273:AT276)</f>
        <v>150</v>
      </c>
      <c r="AR65" s="71">
        <f>SUMIF('Budgeting Worksheet'!AV273:AV276,$B$4,'Budgeting Worksheet'!AX273:AX276)</f>
        <v>150</v>
      </c>
      <c r="AV65" s="71">
        <f>SUMIF('Budgeting Worksheet'!AZ273:AZ276,$B$4,'Budgeting Worksheet'!BB273:BB276)</f>
        <v>150</v>
      </c>
      <c r="AX65" s="71">
        <f t="shared" si="4"/>
        <v>1800</v>
      </c>
      <c r="AZ65" s="78">
        <f ca="1">SUMIF('Budgeting Worksheet'!H273:H276,$B$4,'Budgeting Worksheet'!BJ277)</f>
        <v>0</v>
      </c>
      <c r="BB65" s="86">
        <v>0</v>
      </c>
      <c r="BC65" s="5"/>
    </row>
    <row r="66" spans="1:55" x14ac:dyDescent="0.2">
      <c r="A66" s="2">
        <v>51055</v>
      </c>
      <c r="C66" s="196" t="s">
        <v>298</v>
      </c>
      <c r="D66" s="71">
        <f>SUMIF('Budgeting Worksheet'!H279:H282,$B$4,'Budgeting Worksheet'!J279:J282)</f>
        <v>0</v>
      </c>
      <c r="H66" s="71">
        <f>SUMIF('Budgeting Worksheet'!L279:L282,$B$4,'Budgeting Worksheet'!N279:N282)</f>
        <v>0</v>
      </c>
      <c r="L66" s="71">
        <f>SUMIF('Budgeting Worksheet'!P279:P282,$B$4,'Budgeting Worksheet'!R279:R282)</f>
        <v>0</v>
      </c>
      <c r="P66" s="71">
        <f>SUMIF('Budgeting Worksheet'!T279:T282,$B$4,'Budgeting Worksheet'!V279:V282)</f>
        <v>0</v>
      </c>
      <c r="T66" s="71">
        <f>SUMIF('Budgeting Worksheet'!X279:X282,$B$4,'Budgeting Worksheet'!Z279:Z282)</f>
        <v>0</v>
      </c>
      <c r="X66" s="71">
        <f>SUMIF('Budgeting Worksheet'!AB279:AB282,$B$4,'Budgeting Worksheet'!AD279:AD282)</f>
        <v>0</v>
      </c>
      <c r="AB66" s="71">
        <f>SUMIF('Budgeting Worksheet'!AF279:AF282,$B$4,'Budgeting Worksheet'!AH279:AH282)</f>
        <v>0</v>
      </c>
      <c r="AF66" s="71">
        <f>SUMIF('Budgeting Worksheet'!AJ279:AJ282,$B$4,'Budgeting Worksheet'!AL279:AL282)</f>
        <v>0</v>
      </c>
      <c r="AJ66" s="71">
        <f>SUMIF('Budgeting Worksheet'!AN279:AN282,$B$4,'Budgeting Worksheet'!AP279:AP282)</f>
        <v>0</v>
      </c>
      <c r="AN66" s="71">
        <f>SUMIF('Budgeting Worksheet'!AR279:AR282,$B$4,'Budgeting Worksheet'!AT279:AT282)</f>
        <v>0</v>
      </c>
      <c r="AR66" s="71">
        <f>SUMIF('Budgeting Worksheet'!AV279:AV282,$B$4,'Budgeting Worksheet'!AX279:AX282)</f>
        <v>0</v>
      </c>
      <c r="AV66" s="71">
        <f>SUMIF('Budgeting Worksheet'!AZ279:AZ282,$B$4,'Budgeting Worksheet'!BB279:BB282)</f>
        <v>0</v>
      </c>
      <c r="AX66" s="71">
        <f t="shared" si="4"/>
        <v>0</v>
      </c>
      <c r="AZ66" s="78">
        <f ca="1">SUMIF('Budgeting Worksheet'!H279:H282,$B$4,'Budgeting Worksheet'!BJ283)</f>
        <v>0</v>
      </c>
      <c r="BB66" s="86">
        <v>2511.6</v>
      </c>
      <c r="BC66" s="5"/>
    </row>
    <row r="67" spans="1:55" x14ac:dyDescent="0.2">
      <c r="A67" s="2">
        <v>51065</v>
      </c>
      <c r="C67" s="196" t="s">
        <v>299</v>
      </c>
      <c r="D67" s="71">
        <f>SUMIF('Budgeting Worksheet'!H285:H288,$B$4,'Budgeting Worksheet'!J285:J288)</f>
        <v>0</v>
      </c>
      <c r="H67" s="71">
        <f>SUMIF('Budgeting Worksheet'!L285:L288,$B$4,'Budgeting Worksheet'!N285:N288)</f>
        <v>0</v>
      </c>
      <c r="L67" s="71">
        <f>SUMIF('Budgeting Worksheet'!P285:P288,$B$4,'Budgeting Worksheet'!R285:R288)</f>
        <v>0</v>
      </c>
      <c r="P67" s="71">
        <f>SUMIF('Budgeting Worksheet'!T285:T288,$B$4,'Budgeting Worksheet'!V285:V288)</f>
        <v>0</v>
      </c>
      <c r="T67" s="71">
        <f>SUMIF('Budgeting Worksheet'!X285:X288,$B$4,'Budgeting Worksheet'!Z285:Z288)</f>
        <v>0</v>
      </c>
      <c r="X67" s="71">
        <f>SUMIF('Budgeting Worksheet'!AB285:AB288,$B$4,'Budgeting Worksheet'!AD285:AD288)</f>
        <v>0</v>
      </c>
      <c r="AB67" s="71">
        <f>SUMIF('Budgeting Worksheet'!AF285:AF288,$B$4,'Budgeting Worksheet'!AH285:AH288)</f>
        <v>0</v>
      </c>
      <c r="AF67" s="71">
        <f>SUMIF('Budgeting Worksheet'!AJ285:AJ288,$B$4,'Budgeting Worksheet'!AL285:AL288)</f>
        <v>0</v>
      </c>
      <c r="AJ67" s="71">
        <f>SUMIF('Budgeting Worksheet'!AN285:AN288,$B$4,'Budgeting Worksheet'!AP285:AP288)</f>
        <v>0</v>
      </c>
      <c r="AN67" s="71">
        <f>SUMIF('Budgeting Worksheet'!AR285:AR288,$B$4,'Budgeting Worksheet'!AT285:AT288)</f>
        <v>0</v>
      </c>
      <c r="AR67" s="71">
        <f>SUMIF('Budgeting Worksheet'!AV285:AV288,$B$4,'Budgeting Worksheet'!AX285:AX288)</f>
        <v>0</v>
      </c>
      <c r="AV67" s="71">
        <f>SUMIF('Budgeting Worksheet'!AZ285:AZ288,$B$4,'Budgeting Worksheet'!BB285:BB288)</f>
        <v>0</v>
      </c>
      <c r="AX67" s="71">
        <f t="shared" si="4"/>
        <v>0</v>
      </c>
      <c r="AZ67" s="78">
        <f ca="1">SUMIF('Budgeting Worksheet'!H285:H288,$B$4,'Budgeting Worksheet'!BJ289)</f>
        <v>0</v>
      </c>
      <c r="BB67" s="86">
        <v>0</v>
      </c>
      <c r="BC67" s="5"/>
    </row>
    <row r="68" spans="1:55" x14ac:dyDescent="0.2">
      <c r="A68" s="2">
        <v>51070</v>
      </c>
      <c r="C68" s="709" t="s">
        <v>547</v>
      </c>
      <c r="D68" s="71">
        <f>SUMIF('Budgeting Worksheet'!H296:H299,$B$4,'Budgeting Worksheet'!J296:J299)</f>
        <v>2931.166666666667</v>
      </c>
      <c r="H68" s="71">
        <f>SUMIF('Budgeting Worksheet'!L296:L299,$B$4,'Budgeting Worksheet'!N296:N299)</f>
        <v>2931.166666666667</v>
      </c>
      <c r="L68" s="71">
        <f>SUMIF('Budgeting Worksheet'!P296:P299,$B$4,'Budgeting Worksheet'!R296:R299)</f>
        <v>2931.166666666667</v>
      </c>
      <c r="P68" s="71">
        <f>SUMIF('Budgeting Worksheet'!T296:T299,$B$4,'Budgeting Worksheet'!V296:V299)</f>
        <v>2931.166666666667</v>
      </c>
      <c r="T68" s="71">
        <f>SUMIF('Budgeting Worksheet'!X296:X299,$B$4,'Budgeting Worksheet'!Z296:Z299)</f>
        <v>2931.166666666667</v>
      </c>
      <c r="X68" s="71">
        <f>SUMIF('Budgeting Worksheet'!AB296:AB299,$B$4,'Budgeting Worksheet'!AD296:AD299)</f>
        <v>2931.166666666667</v>
      </c>
      <c r="AB68" s="71">
        <f>SUMIF('Budgeting Worksheet'!AF296:AF299,$B$4,'Budgeting Worksheet'!AH296:AH299)</f>
        <v>2931.166666666667</v>
      </c>
      <c r="AF68" s="71">
        <f>SUMIF('Budgeting Worksheet'!AJ296:AJ299,$B$4,'Budgeting Worksheet'!AL296:AL299)</f>
        <v>2931.166666666667</v>
      </c>
      <c r="AJ68" s="71">
        <f>SUMIF('Budgeting Worksheet'!AN296:AN299,$B$4,'Budgeting Worksheet'!AP296:AP299)</f>
        <v>2931.166666666667</v>
      </c>
      <c r="AN68" s="71">
        <f>SUMIF('Budgeting Worksheet'!AR296:AR299,$B$4,'Budgeting Worksheet'!AT296:AT299)</f>
        <v>2931.166666666667</v>
      </c>
      <c r="AR68" s="71">
        <f>SUMIF('Budgeting Worksheet'!AV296:AV299,$B$4,'Budgeting Worksheet'!AX296:AX299)</f>
        <v>2931.166666666667</v>
      </c>
      <c r="AV68" s="71">
        <f>SUMIF('Budgeting Worksheet'!AZ296:AZ299,$B$4,'Budgeting Worksheet'!BB296:BB299)</f>
        <v>2931.166666666667</v>
      </c>
      <c r="AX68" s="71">
        <f t="shared" si="4"/>
        <v>35174.000000000007</v>
      </c>
      <c r="AZ68" s="78">
        <f ca="1">SUMIF('Budgeting Worksheet'!H296:H299,$B$4,'Budgeting Worksheet'!BJ295)</f>
        <v>25154</v>
      </c>
      <c r="BB68" s="86">
        <v>123.69</v>
      </c>
      <c r="BC68" s="5"/>
    </row>
    <row r="69" spans="1:55" x14ac:dyDescent="0.2">
      <c r="A69" s="2">
        <v>51075</v>
      </c>
      <c r="C69" s="196" t="s">
        <v>300</v>
      </c>
      <c r="D69" s="71">
        <f>SUMIF('Budgeting Worksheet'!H297:H300,$B$4,'Budgeting Worksheet'!J297:J300)</f>
        <v>2931.166666666667</v>
      </c>
      <c r="H69" s="71">
        <f>SUMIF('Budgeting Worksheet'!L297:L300,$B$4,'Budgeting Worksheet'!N297:N300)</f>
        <v>2931.166666666667</v>
      </c>
      <c r="L69" s="71">
        <f>SUMIF('Budgeting Worksheet'!P297:P300,$B$4,'Budgeting Worksheet'!R297:R300)</f>
        <v>2931.166666666667</v>
      </c>
      <c r="P69" s="71">
        <f>SUMIF('Budgeting Worksheet'!T297:T300,$B$4,'Budgeting Worksheet'!V297:V300)</f>
        <v>2931.166666666667</v>
      </c>
      <c r="T69" s="71">
        <f>SUMIF('Budgeting Worksheet'!X297:X300,$B$4,'Budgeting Worksheet'!Z297:Z300)</f>
        <v>2931.166666666667</v>
      </c>
      <c r="X69" s="71">
        <f>SUMIF('Budgeting Worksheet'!AB297:AB300,$B$4,'Budgeting Worksheet'!AD297:AD300)</f>
        <v>2931.166666666667</v>
      </c>
      <c r="AB69" s="71">
        <f>SUMIF('Budgeting Worksheet'!AF297:AF300,$B$4,'Budgeting Worksheet'!AH297:AH300)</f>
        <v>2931.166666666667</v>
      </c>
      <c r="AF69" s="71">
        <f>SUMIF('Budgeting Worksheet'!AJ297:AJ300,$B$4,'Budgeting Worksheet'!AL297:AL300)</f>
        <v>2931.166666666667</v>
      </c>
      <c r="AJ69" s="71">
        <f>SUMIF('Budgeting Worksheet'!AN297:AN300,$B$4,'Budgeting Worksheet'!AP297:AP300)</f>
        <v>2931.166666666667</v>
      </c>
      <c r="AN69" s="71">
        <f>SUMIF('Budgeting Worksheet'!AR297:AR300,$B$4,'Budgeting Worksheet'!AT297:AT300)</f>
        <v>2931.166666666667</v>
      </c>
      <c r="AR69" s="71">
        <f>SUMIF('Budgeting Worksheet'!AV297:AV300,$B$4,'Budgeting Worksheet'!AX297:AX300)</f>
        <v>2931.166666666667</v>
      </c>
      <c r="AV69" s="71">
        <f>SUMIF('Budgeting Worksheet'!AZ297:AZ300,$B$4,'Budgeting Worksheet'!BB297:BB300)</f>
        <v>2931.166666666667</v>
      </c>
      <c r="AX69" s="71">
        <f t="shared" si="4"/>
        <v>35174.000000000007</v>
      </c>
      <c r="AZ69" s="78">
        <f ca="1">SUMIF('Budgeting Worksheet'!H297:H300,$B$4,'Budgeting Worksheet'!BJ301)</f>
        <v>25154</v>
      </c>
      <c r="BB69" s="86">
        <v>23566</v>
      </c>
      <c r="BC69" s="5"/>
    </row>
    <row r="70" spans="1:55" x14ac:dyDescent="0.2">
      <c r="A70" s="2">
        <v>51080</v>
      </c>
      <c r="C70" s="196" t="s">
        <v>301</v>
      </c>
      <c r="D70" s="71">
        <f>SUMIF('Budgeting Worksheet'!H303:H306,$B$4,'Budgeting Worksheet'!J303:J306)</f>
        <v>0</v>
      </c>
      <c r="H70" s="71">
        <f>SUMIF('Budgeting Worksheet'!L303:L306,$B$4,'Budgeting Worksheet'!N303:N306)</f>
        <v>0</v>
      </c>
      <c r="L70" s="71">
        <f>SUMIF('Budgeting Worksheet'!P303:P306,$B$4,'Budgeting Worksheet'!R303:R306)</f>
        <v>0</v>
      </c>
      <c r="P70" s="71">
        <f>SUMIF('Budgeting Worksheet'!T303:T306,$B$4,'Budgeting Worksheet'!V303:V306)</f>
        <v>0</v>
      </c>
      <c r="T70" s="71">
        <f>SUMIF('Budgeting Worksheet'!X303:X306,$B$4,'Budgeting Worksheet'!Z303:Z306)</f>
        <v>0</v>
      </c>
      <c r="X70" s="71">
        <f>SUMIF('Budgeting Worksheet'!AB303:AB306,$B$4,'Budgeting Worksheet'!AD303:AD306)</f>
        <v>0</v>
      </c>
      <c r="AB70" s="71">
        <f>SUMIF('Budgeting Worksheet'!AF303:AF306,$B$4,'Budgeting Worksheet'!AH303:AH306)</f>
        <v>0</v>
      </c>
      <c r="AF70" s="71">
        <f>SUMIF('Budgeting Worksheet'!AJ303:AJ306,$B$4,'Budgeting Worksheet'!AL303:AL306)</f>
        <v>0</v>
      </c>
      <c r="AJ70" s="71">
        <f>SUMIF('Budgeting Worksheet'!AN303:AN306,$B$4,'Budgeting Worksheet'!AP303:AP306)</f>
        <v>0</v>
      </c>
      <c r="AN70" s="71">
        <f>SUMIF('Budgeting Worksheet'!AR303:AR306,$B$4,'Budgeting Worksheet'!AT303:AT306)</f>
        <v>0</v>
      </c>
      <c r="AR70" s="71">
        <f>SUMIF('Budgeting Worksheet'!AV303:AV306,$B$4,'Budgeting Worksheet'!AX303:AX306)</f>
        <v>0</v>
      </c>
      <c r="AV70" s="71">
        <f>SUMIF('Budgeting Worksheet'!AZ303:AZ306,$B$4,'Budgeting Worksheet'!BB303:BB306)</f>
        <v>0</v>
      </c>
      <c r="AX70" s="71">
        <f t="shared" si="4"/>
        <v>0</v>
      </c>
      <c r="AZ70" s="78">
        <f ca="1">SUMIF('Budgeting Worksheet'!H303:H306,$B$4,'Budgeting Worksheet'!BJ307)</f>
        <v>0</v>
      </c>
      <c r="BB70" s="86">
        <v>0</v>
      </c>
      <c r="BC70" s="5"/>
    </row>
    <row r="71" spans="1:55" x14ac:dyDescent="0.2">
      <c r="A71" s="2">
        <v>51085</v>
      </c>
      <c r="C71" s="196" t="s">
        <v>302</v>
      </c>
      <c r="D71" s="504">
        <f>SUMIF('Budgeting Worksheet'!H309:H312,$B$4,'Budgeting Worksheet'!J309:J312)</f>
        <v>0</v>
      </c>
      <c r="H71" s="504">
        <f>SUMIF('Budgeting Worksheet'!L309:L312,$B$4,'Budgeting Worksheet'!N309:N312)</f>
        <v>0</v>
      </c>
      <c r="L71" s="504">
        <f>SUMIF('Budgeting Worksheet'!P309:P312,$B$4,'Budgeting Worksheet'!R309:R312)</f>
        <v>0</v>
      </c>
      <c r="P71" s="504">
        <f>SUMIF('Budgeting Worksheet'!T309:T312,$B$4,'Budgeting Worksheet'!V309:V312)</f>
        <v>0</v>
      </c>
      <c r="T71" s="504">
        <f>SUMIF('Budgeting Worksheet'!X309:X312,$B$4,'Budgeting Worksheet'!Z309:Z312)</f>
        <v>0</v>
      </c>
      <c r="X71" s="504">
        <f>SUMIF('Budgeting Worksheet'!AB309:AB312,$B$4,'Budgeting Worksheet'!AD309:AD312)</f>
        <v>0</v>
      </c>
      <c r="AB71" s="504">
        <f>SUMIF('Budgeting Worksheet'!AF309:AF312,$B$4,'Budgeting Worksheet'!AH309:AH312)</f>
        <v>0</v>
      </c>
      <c r="AF71" s="504">
        <f>SUMIF('Budgeting Worksheet'!AJ309:AJ312,$B$4,'Budgeting Worksheet'!AL309:AL312)</f>
        <v>0</v>
      </c>
      <c r="AJ71" s="504">
        <f>SUMIF('Budgeting Worksheet'!AN309:AN312,$B$4,'Budgeting Worksheet'!AP309:AP312)</f>
        <v>0</v>
      </c>
      <c r="AN71" s="504">
        <f>SUMIF('Budgeting Worksheet'!AR309:AR312,$B$4,'Budgeting Worksheet'!AT309:AT312)</f>
        <v>0</v>
      </c>
      <c r="AR71" s="504">
        <f>SUMIF('Budgeting Worksheet'!AV309:AV312,$B$4,'Budgeting Worksheet'!AX309:AX312)</f>
        <v>0</v>
      </c>
      <c r="AV71" s="504">
        <f>SUMIF('Budgeting Worksheet'!AZ309:AZ312,$B$4,'Budgeting Worksheet'!BB309:BB312)</f>
        <v>0</v>
      </c>
      <c r="AX71" s="71">
        <f t="shared" si="4"/>
        <v>0</v>
      </c>
      <c r="AZ71" s="78">
        <f ca="1">SUMIF('Budgeting Worksheet'!H309:H312,$B$4,'Budgeting Worksheet'!BJ313)</f>
        <v>0</v>
      </c>
      <c r="BB71" s="780">
        <v>165.25</v>
      </c>
      <c r="BC71" s="5"/>
    </row>
    <row r="72" spans="1:55" x14ac:dyDescent="0.2">
      <c r="A72" s="4"/>
      <c r="B72" s="395" t="s">
        <v>303</v>
      </c>
      <c r="C72" s="196"/>
      <c r="D72" s="644">
        <f>SUM(D59:D71)</f>
        <v>6345.6666666666679</v>
      </c>
      <c r="H72" s="644">
        <f>SUM(H59:H71)</f>
        <v>6345.6666666666679</v>
      </c>
      <c r="L72" s="644">
        <f>SUM(L59:L71)</f>
        <v>6345.6666666666679</v>
      </c>
      <c r="P72" s="644">
        <f>SUM(P59:P71)</f>
        <v>6345.6666666666679</v>
      </c>
      <c r="T72" s="644">
        <f>SUM(T59:T71)</f>
        <v>6345.6666666666679</v>
      </c>
      <c r="X72" s="644">
        <f>SUM(X59:X71)</f>
        <v>6345.6666666666679</v>
      </c>
      <c r="AB72" s="644">
        <f>SUM(AB59:AB71)</f>
        <v>6345.6666666666679</v>
      </c>
      <c r="AF72" s="644">
        <f>SUM(AF59:AF71)</f>
        <v>6345.6666666666679</v>
      </c>
      <c r="AJ72" s="644">
        <f>SUM(AJ59:AJ71)</f>
        <v>6345.6666666666679</v>
      </c>
      <c r="AN72" s="644">
        <f>SUM(AN59:AN71)</f>
        <v>6345.6666666666679</v>
      </c>
      <c r="AR72" s="644">
        <f>SUM(AR59:AR71)</f>
        <v>6345.6666666666679</v>
      </c>
      <c r="AV72" s="644">
        <f>SUM(AV59:AV71)</f>
        <v>6345.6666666666679</v>
      </c>
      <c r="AX72" s="644">
        <f>SUM(D72:AV72)</f>
        <v>76148.000000000029</v>
      </c>
      <c r="AZ72" s="670">
        <f ca="1">SUM(AZ59:AZ71)</f>
        <v>55742.09</v>
      </c>
      <c r="BB72" s="85">
        <f>SUM(BB57:BB71)</f>
        <v>59500.42</v>
      </c>
      <c r="BC72" s="5"/>
    </row>
    <row r="73" spans="1:55" x14ac:dyDescent="0.2">
      <c r="A73" s="4"/>
      <c r="B73" s="395"/>
      <c r="C73" s="196"/>
      <c r="D73" s="71"/>
      <c r="H73" s="71"/>
      <c r="L73" s="71"/>
      <c r="P73" s="71"/>
      <c r="T73" s="71"/>
      <c r="X73" s="71"/>
      <c r="AB73" s="71"/>
      <c r="AF73" s="71"/>
      <c r="AJ73" s="71"/>
      <c r="AN73" s="71"/>
      <c r="AR73" s="71"/>
      <c r="AV73" s="71"/>
      <c r="AX73" s="71"/>
      <c r="AZ73" s="78"/>
      <c r="BB73" s="86"/>
      <c r="BC73" s="5"/>
    </row>
    <row r="74" spans="1:55" x14ac:dyDescent="0.2">
      <c r="A74" s="4">
        <v>52000</v>
      </c>
      <c r="B74" s="395" t="s">
        <v>304</v>
      </c>
      <c r="D74" s="71"/>
      <c r="H74" s="71"/>
      <c r="L74" s="71"/>
      <c r="P74" s="71"/>
      <c r="T74" s="71"/>
      <c r="X74" s="71"/>
      <c r="AB74" s="71"/>
      <c r="AF74" s="71"/>
      <c r="AJ74" s="71"/>
      <c r="AN74" s="71"/>
      <c r="AR74" s="71"/>
      <c r="AV74" s="71"/>
      <c r="AX74" s="71"/>
      <c r="AZ74" s="78"/>
      <c r="BB74" s="86"/>
      <c r="BC74" s="5"/>
    </row>
    <row r="75" spans="1:55" x14ac:dyDescent="0.2">
      <c r="A75" s="2">
        <v>52010</v>
      </c>
      <c r="C75" s="196" t="s">
        <v>305</v>
      </c>
      <c r="D75" s="71">
        <f>SUMIF('Budgeting Worksheet'!H319:H322,$B$4,'Budgeting Worksheet'!J319:J322)</f>
        <v>0</v>
      </c>
      <c r="H75" s="71">
        <f>SUMIF('Budgeting Worksheet'!L319:L322,$B$4,'Budgeting Worksheet'!N319:N322)</f>
        <v>0</v>
      </c>
      <c r="L75" s="71">
        <f>SUMIF('Budgeting Worksheet'!P319:P322,$B$4,'Budgeting Worksheet'!R319:R322)</f>
        <v>0</v>
      </c>
      <c r="P75" s="71">
        <f>SUMIF('Budgeting Worksheet'!T319:T322,$B$4,'Budgeting Worksheet'!V319:V322)</f>
        <v>0</v>
      </c>
      <c r="T75" s="71">
        <f>SUMIF('Budgeting Worksheet'!X319:X322,$B$4,'Budgeting Worksheet'!Z319:Z322)</f>
        <v>0</v>
      </c>
      <c r="X75" s="71">
        <f>SUMIF('Budgeting Worksheet'!AB319:AB322,$B$4,'Budgeting Worksheet'!AD319:AD322)</f>
        <v>0</v>
      </c>
      <c r="AB75" s="71">
        <f>SUMIF('Budgeting Worksheet'!AF319:AF322,$B$4,'Budgeting Worksheet'!AH319:AH322)</f>
        <v>0</v>
      </c>
      <c r="AF75" s="71">
        <f>SUMIF('Budgeting Worksheet'!AJ319:AJ322,$B$4,'Budgeting Worksheet'!AL319:AL322)</f>
        <v>0</v>
      </c>
      <c r="AJ75" s="71">
        <f>SUMIF('Budgeting Worksheet'!AN319:AN322,$B$4,'Budgeting Worksheet'!AP319:AP322)</f>
        <v>0</v>
      </c>
      <c r="AN75" s="71">
        <f>SUMIF('Budgeting Worksheet'!AR319:AR322,$B$4,'Budgeting Worksheet'!AT319:AT322)</f>
        <v>0</v>
      </c>
      <c r="AR75" s="71">
        <f>SUMIF('Budgeting Worksheet'!AV319:AV322,$B$4,'Budgeting Worksheet'!AX319:AX322)</f>
        <v>0</v>
      </c>
      <c r="AV75" s="71">
        <f>SUMIF('Budgeting Worksheet'!AZ319:AZ322,$B$4,'Budgeting Worksheet'!BB319:BB322)</f>
        <v>0</v>
      </c>
      <c r="AX75" s="71">
        <f t="shared" ref="AX75:AX77" si="5">SUM(D75:AV75)</f>
        <v>0</v>
      </c>
      <c r="AZ75" s="78">
        <f ca="1">SUMIF('Budgeting Worksheet'!H319:H322,$B$4,'Budgeting Worksheet'!BJ323)</f>
        <v>0</v>
      </c>
      <c r="BB75" s="86">
        <v>3050.41</v>
      </c>
      <c r="BC75" s="5"/>
    </row>
    <row r="76" spans="1:55" x14ac:dyDescent="0.2">
      <c r="A76" s="2">
        <v>52020</v>
      </c>
      <c r="C76" s="196" t="s">
        <v>306</v>
      </c>
      <c r="D76" s="71">
        <f>SUMIF('Budgeting Worksheet'!H325:H328,$B$4,'Budgeting Worksheet'!J325:J328)</f>
        <v>0</v>
      </c>
      <c r="H76" s="71">
        <f>SUMIF('Budgeting Worksheet'!L325:L328,$B$4,'Budgeting Worksheet'!N325:N328)</f>
        <v>0</v>
      </c>
      <c r="L76" s="71">
        <f>SUMIF('Budgeting Worksheet'!P325:P328,$B$4,'Budgeting Worksheet'!R325:R328)</f>
        <v>0</v>
      </c>
      <c r="P76" s="71">
        <f>SUMIF('Budgeting Worksheet'!T325:T328,$B$4,'Budgeting Worksheet'!V325:V328)</f>
        <v>0</v>
      </c>
      <c r="T76" s="71">
        <f>SUMIF('Budgeting Worksheet'!X325:X328,$B$4,'Budgeting Worksheet'!Z325:Z328)</f>
        <v>0</v>
      </c>
      <c r="X76" s="71">
        <f>SUMIF('Budgeting Worksheet'!AB325:AB328,$B$4,'Budgeting Worksheet'!AD325:AD328)</f>
        <v>0</v>
      </c>
      <c r="AB76" s="71">
        <f>SUMIF('Budgeting Worksheet'!AF325:AF328,$B$4,'Budgeting Worksheet'!AH325:AH328)</f>
        <v>0</v>
      </c>
      <c r="AF76" s="71">
        <f>SUMIF('Budgeting Worksheet'!AJ325:AJ328,$B$4,'Budgeting Worksheet'!AL325:AL328)</f>
        <v>0</v>
      </c>
      <c r="AJ76" s="71">
        <f>SUMIF('Budgeting Worksheet'!AN325:AN328,$B$4,'Budgeting Worksheet'!AP325:AP328)</f>
        <v>0</v>
      </c>
      <c r="AN76" s="71">
        <f>SUMIF('Budgeting Worksheet'!AR325:AR328,$B$4,'Budgeting Worksheet'!AT325:AT328)</f>
        <v>0</v>
      </c>
      <c r="AR76" s="71">
        <f>SUMIF('Budgeting Worksheet'!AV325:AV328,$B$4,'Budgeting Worksheet'!AX325:AX328)</f>
        <v>0</v>
      </c>
      <c r="AV76" s="71">
        <f>SUMIF('Budgeting Worksheet'!AZ325:AZ328,$B$4,'Budgeting Worksheet'!BB325:BB328)</f>
        <v>0</v>
      </c>
      <c r="AX76" s="71">
        <f t="shared" si="5"/>
        <v>0</v>
      </c>
      <c r="AZ76" s="78">
        <f ca="1">SUMIF('Budgeting Worksheet'!H325:H328,$B$4,'Budgeting Worksheet'!BJ329)</f>
        <v>0</v>
      </c>
      <c r="BB76" s="86">
        <v>0</v>
      </c>
      <c r="BC76" s="5"/>
    </row>
    <row r="77" spans="1:55" x14ac:dyDescent="0.2">
      <c r="A77" s="2">
        <v>52030</v>
      </c>
      <c r="C77" s="196" t="s">
        <v>307</v>
      </c>
      <c r="D77" s="71">
        <f>SUMIF('Budgeting Worksheet'!H331:H334,$B$4,'Budgeting Worksheet'!J331:J334)</f>
        <v>0</v>
      </c>
      <c r="H77" s="71">
        <f>SUMIF('Budgeting Worksheet'!L331:L334,$B$4,'Budgeting Worksheet'!N331:N334)</f>
        <v>0</v>
      </c>
      <c r="L77" s="71">
        <f>SUMIF('Budgeting Worksheet'!P331:P334,$B$4,'Budgeting Worksheet'!R331:R334)</f>
        <v>0</v>
      </c>
      <c r="P77" s="71">
        <f>SUMIF('Budgeting Worksheet'!T331:T334,$B$4,'Budgeting Worksheet'!V331:V334)</f>
        <v>0</v>
      </c>
      <c r="T77" s="71">
        <f>SUMIF('Budgeting Worksheet'!X331:X334,$B$4,'Budgeting Worksheet'!Z331:Z334)</f>
        <v>0</v>
      </c>
      <c r="X77" s="71">
        <f>SUMIF('Budgeting Worksheet'!AB331:AB334,$B$4,'Budgeting Worksheet'!AD331:AD334)</f>
        <v>0</v>
      </c>
      <c r="AB77" s="71">
        <f>SUMIF('Budgeting Worksheet'!AF331:AF334,$B$4,'Budgeting Worksheet'!AH331:AH334)</f>
        <v>0</v>
      </c>
      <c r="AF77" s="71">
        <f>SUMIF('Budgeting Worksheet'!AJ331:AJ334,$B$4,'Budgeting Worksheet'!AL331:AL334)</f>
        <v>0</v>
      </c>
      <c r="AJ77" s="71">
        <f>SUMIF('Budgeting Worksheet'!AN331:AN334,$B$4,'Budgeting Worksheet'!AP331:AP334)</f>
        <v>0</v>
      </c>
      <c r="AN77" s="71">
        <f>SUMIF('Budgeting Worksheet'!AR331:AR334,$B$4,'Budgeting Worksheet'!AT331:AT334)</f>
        <v>0</v>
      </c>
      <c r="AR77" s="71">
        <f>SUMIF('Budgeting Worksheet'!AV331:AV334,$B$4,'Budgeting Worksheet'!AX331:AX334)</f>
        <v>0</v>
      </c>
      <c r="AV77" s="71">
        <f>SUMIF('Budgeting Worksheet'!AZ331:AZ334,$B$4,'Budgeting Worksheet'!BB331:BB334)</f>
        <v>0</v>
      </c>
      <c r="AX77" s="71">
        <f t="shared" si="5"/>
        <v>0</v>
      </c>
      <c r="AZ77" s="78">
        <f ca="1">SUMIF('Budgeting Worksheet'!H331:H334,$B$4,'Budgeting Worksheet'!BJ335)</f>
        <v>0</v>
      </c>
      <c r="BB77" s="780">
        <v>0</v>
      </c>
      <c r="BC77" s="5"/>
    </row>
    <row r="78" spans="1:55" x14ac:dyDescent="0.2">
      <c r="B78" s="395" t="s">
        <v>308</v>
      </c>
      <c r="D78" s="644">
        <f>SUM(D75:D77)</f>
        <v>0</v>
      </c>
      <c r="H78" s="644">
        <f>SUM(H75:H77)</f>
        <v>0</v>
      </c>
      <c r="L78" s="644">
        <f>SUM(L75:L77)</f>
        <v>0</v>
      </c>
      <c r="P78" s="644">
        <f>SUM(P75:P77)</f>
        <v>0</v>
      </c>
      <c r="T78" s="644">
        <f>SUM(T75:T77)</f>
        <v>0</v>
      </c>
      <c r="X78" s="644">
        <f>SUM(X75:X77)</f>
        <v>0</v>
      </c>
      <c r="AB78" s="644">
        <f>SUM(AB75:AB77)</f>
        <v>0</v>
      </c>
      <c r="AF78" s="644">
        <f>SUM(AF75:AF77)</f>
        <v>0</v>
      </c>
      <c r="AJ78" s="644">
        <f>SUM(AJ75:AJ77)</f>
        <v>0</v>
      </c>
      <c r="AN78" s="644">
        <f>SUM(AN75:AN77)</f>
        <v>0</v>
      </c>
      <c r="AR78" s="644">
        <f>SUM(AR75:AR77)</f>
        <v>0</v>
      </c>
      <c r="AV78" s="644">
        <f>SUM(AV75:AV77)</f>
        <v>0</v>
      </c>
      <c r="AX78" s="644">
        <f>SUM(D78:AV78)</f>
        <v>0</v>
      </c>
      <c r="AZ78" s="670">
        <f ca="1">SUM(AZ75:AZ77)</f>
        <v>0</v>
      </c>
      <c r="BB78" s="85">
        <f>SUM(BB75:BB77)</f>
        <v>3050.41</v>
      </c>
      <c r="BC78" s="5"/>
    </row>
    <row r="79" spans="1:55" s="395" customFormat="1" x14ac:dyDescent="0.2">
      <c r="A79" s="2"/>
      <c r="B79" s="409"/>
      <c r="C79" s="409"/>
      <c r="D79" s="71"/>
      <c r="H79" s="71"/>
      <c r="L79" s="71"/>
      <c r="P79" s="71"/>
      <c r="T79" s="71"/>
      <c r="X79" s="71"/>
      <c r="AB79" s="71"/>
      <c r="AF79" s="71"/>
      <c r="AJ79" s="71"/>
      <c r="AN79" s="71"/>
      <c r="AR79" s="71"/>
      <c r="AV79" s="71"/>
      <c r="AX79" s="71"/>
      <c r="AZ79" s="77"/>
      <c r="BB79" s="85"/>
      <c r="BC79" s="6"/>
    </row>
    <row r="80" spans="1:55" x14ac:dyDescent="0.2">
      <c r="A80" s="4">
        <v>52500</v>
      </c>
      <c r="B80" s="395" t="s">
        <v>309</v>
      </c>
      <c r="D80" s="71"/>
      <c r="H80" s="71"/>
      <c r="L80" s="71"/>
      <c r="P80" s="71"/>
      <c r="T80" s="71"/>
      <c r="X80" s="71"/>
      <c r="AB80" s="71"/>
      <c r="AF80" s="71"/>
      <c r="AJ80" s="71"/>
      <c r="AN80" s="71"/>
      <c r="AR80" s="71"/>
      <c r="AV80" s="71"/>
      <c r="AX80" s="71"/>
      <c r="AZ80" s="78"/>
      <c r="BB80" s="86"/>
      <c r="BC80" s="5"/>
    </row>
    <row r="81" spans="1:55" x14ac:dyDescent="0.2">
      <c r="A81" s="2">
        <v>52510</v>
      </c>
      <c r="C81" s="196" t="s">
        <v>310</v>
      </c>
      <c r="D81" s="71">
        <f>SUMIF('Budgeting Worksheet'!H341:H344,$B$4,'Budgeting Worksheet'!J341:J344)</f>
        <v>0</v>
      </c>
      <c r="H81" s="71">
        <f>SUMIF('Budgeting Worksheet'!L341:L344,$B$4,'Budgeting Worksheet'!N341:N344)</f>
        <v>0</v>
      </c>
      <c r="L81" s="71">
        <f>SUMIF('Budgeting Worksheet'!P341:P344,$B$4,'Budgeting Worksheet'!R341:R344)</f>
        <v>0</v>
      </c>
      <c r="P81" s="71">
        <f>SUMIF('Budgeting Worksheet'!T341:T344,$B$4,'Budgeting Worksheet'!V341:V344)</f>
        <v>0</v>
      </c>
      <c r="T81" s="71">
        <f>SUMIF('Budgeting Worksheet'!X341:X344,$B$4,'Budgeting Worksheet'!Z341:Z344)</f>
        <v>0</v>
      </c>
      <c r="X81" s="71">
        <f>SUMIF('Budgeting Worksheet'!AB341:AB344,$B$4,'Budgeting Worksheet'!AD341:AD344)</f>
        <v>0</v>
      </c>
      <c r="AB81" s="71">
        <f>SUMIF('Budgeting Worksheet'!AF341:AF344,$B$4,'Budgeting Worksheet'!AH341:AH344)</f>
        <v>0</v>
      </c>
      <c r="AF81" s="71">
        <f>SUMIF('Budgeting Worksheet'!AJ341:AJ344,$B$4,'Budgeting Worksheet'!AL341:AL344)</f>
        <v>0</v>
      </c>
      <c r="AJ81" s="71">
        <f>SUMIF('Budgeting Worksheet'!AN341:AN344,$B$4,'Budgeting Worksheet'!AP341:AP344)</f>
        <v>0</v>
      </c>
      <c r="AN81" s="71">
        <f>SUMIF('Budgeting Worksheet'!AR341:AR344,$B$4,'Budgeting Worksheet'!AT341:AT344)</f>
        <v>0</v>
      </c>
      <c r="AR81" s="71">
        <f>SUMIF('Budgeting Worksheet'!AV341:AV344,$B$4,'Budgeting Worksheet'!AX341:AX344)</f>
        <v>0</v>
      </c>
      <c r="AV81" s="71">
        <f>SUMIF('Budgeting Worksheet'!AZ341:AZ344,$B$4,'Budgeting Worksheet'!BB341:BB344)</f>
        <v>0</v>
      </c>
      <c r="AX81" s="71">
        <f>SUM(D81:AV81)</f>
        <v>0</v>
      </c>
      <c r="AZ81" s="78">
        <f ca="1">SUMIF('Budgeting Worksheet'!H341:H344,$B$4,'Budgeting Worksheet'!BJ345)</f>
        <v>0</v>
      </c>
      <c r="BB81" s="86">
        <v>10934</v>
      </c>
      <c r="BC81" s="5"/>
    </row>
    <row r="82" spans="1:55" x14ac:dyDescent="0.2">
      <c r="A82" s="2">
        <v>52520</v>
      </c>
      <c r="C82" s="196" t="s">
        <v>311</v>
      </c>
      <c r="D82" s="71">
        <f>SUMIF('Budgeting Worksheet'!H347:H350,$B$4,'Budgeting Worksheet'!J347:J350)</f>
        <v>0</v>
      </c>
      <c r="H82" s="71">
        <f>SUMIF('Budgeting Worksheet'!L347:L350,$B$4,'Budgeting Worksheet'!N347:N350)</f>
        <v>0</v>
      </c>
      <c r="L82" s="71">
        <f>SUMIF('Budgeting Worksheet'!P347:P350,$B$4,'Budgeting Worksheet'!R347:R350)</f>
        <v>0</v>
      </c>
      <c r="P82" s="71">
        <f>SUMIF('Budgeting Worksheet'!T347:T350,$B$4,'Budgeting Worksheet'!V347:V350)</f>
        <v>0</v>
      </c>
      <c r="T82" s="71">
        <f>SUMIF('Budgeting Worksheet'!X347:X350,$B$4,'Budgeting Worksheet'!Z347:Z350)</f>
        <v>0</v>
      </c>
      <c r="X82" s="71">
        <f>SUMIF('Budgeting Worksheet'!AB347:AB350,$B$4,'Budgeting Worksheet'!AD347:AD350)</f>
        <v>0</v>
      </c>
      <c r="AB82" s="71">
        <f>SUMIF('Budgeting Worksheet'!AF347:AF350,$B$4,'Budgeting Worksheet'!AH347:AH350)</f>
        <v>0</v>
      </c>
      <c r="AF82" s="71">
        <f>SUMIF('Budgeting Worksheet'!AJ347:AJ350,$B$4,'Budgeting Worksheet'!AL347:AL350)</f>
        <v>0</v>
      </c>
      <c r="AJ82" s="71">
        <f>SUMIF('Budgeting Worksheet'!AN347:AN350,$B$4,'Budgeting Worksheet'!AP347:AP350)</f>
        <v>0</v>
      </c>
      <c r="AN82" s="71">
        <f>SUMIF('Budgeting Worksheet'!AR347:AR350,$B$4,'Budgeting Worksheet'!AT347:AT350)</f>
        <v>0</v>
      </c>
      <c r="AR82" s="71">
        <f>SUMIF('Budgeting Worksheet'!AV347:AV350,$B$4,'Budgeting Worksheet'!AX347:AX350)</f>
        <v>0</v>
      </c>
      <c r="AV82" s="71">
        <f>SUMIF('Budgeting Worksheet'!AZ347:AZ350,$B$4,'Budgeting Worksheet'!BB347:BB350)</f>
        <v>0</v>
      </c>
      <c r="AX82" s="71">
        <f>SUM(D82:AV82)</f>
        <v>0</v>
      </c>
      <c r="AZ82" s="78">
        <f ca="1">SUMIF('Budgeting Worksheet'!H347:H350,$B$4,'Budgeting Worksheet'!BJ351)</f>
        <v>0</v>
      </c>
      <c r="BB82" s="86">
        <v>14223.48</v>
      </c>
      <c r="BC82" s="5"/>
    </row>
    <row r="83" spans="1:55" x14ac:dyDescent="0.2">
      <c r="A83" s="450">
        <v>52530</v>
      </c>
      <c r="B83" s="395"/>
      <c r="C83" s="196" t="s">
        <v>312</v>
      </c>
      <c r="D83" s="71">
        <f>SUMIF('Budgeting Worksheet'!H353:H356,$B$4,'Budgeting Worksheet'!J353:J356)</f>
        <v>0</v>
      </c>
      <c r="H83" s="71">
        <f>SUMIF('Budgeting Worksheet'!L353:L356,$B$4,'Budgeting Worksheet'!N353:N356)</f>
        <v>0</v>
      </c>
      <c r="L83" s="71">
        <f>SUMIF('Budgeting Worksheet'!P353:P356,$B$4,'Budgeting Worksheet'!R353:R356)</f>
        <v>0</v>
      </c>
      <c r="P83" s="71">
        <f>SUMIF('Budgeting Worksheet'!T353:T356,$B$4,'Budgeting Worksheet'!V353:V356)</f>
        <v>0</v>
      </c>
      <c r="T83" s="71">
        <f>SUMIF('Budgeting Worksheet'!X353:X356,$B$4,'Budgeting Worksheet'!Z353:Z356)</f>
        <v>0</v>
      </c>
      <c r="X83" s="71">
        <f>SUMIF('Budgeting Worksheet'!AB353:AB356,$B$4,'Budgeting Worksheet'!AD353:AD356)</f>
        <v>0</v>
      </c>
      <c r="AB83" s="71">
        <f>SUMIF('Budgeting Worksheet'!AF353:AF356,$B$4,'Budgeting Worksheet'!AH353:AH356)</f>
        <v>0</v>
      </c>
      <c r="AF83" s="71">
        <f>SUMIF('Budgeting Worksheet'!AJ353:AJ356,$B$4,'Budgeting Worksheet'!AL353:AL356)</f>
        <v>0</v>
      </c>
      <c r="AJ83" s="71">
        <f>SUMIF('Budgeting Worksheet'!AN353:AN356,$B$4,'Budgeting Worksheet'!AP353:AP356)</f>
        <v>0</v>
      </c>
      <c r="AN83" s="71">
        <f>SUMIF('Budgeting Worksheet'!AR353:AR356,$B$4,'Budgeting Worksheet'!AT353:AT356)</f>
        <v>0</v>
      </c>
      <c r="AR83" s="71">
        <f>SUMIF('Budgeting Worksheet'!AV353:AV356,$B$4,'Budgeting Worksheet'!AX353:AX356)</f>
        <v>0</v>
      </c>
      <c r="AV83" s="71">
        <f>SUMIF('Budgeting Worksheet'!AZ353:AZ356,$B$4,'Budgeting Worksheet'!BB353:BB356)</f>
        <v>0</v>
      </c>
      <c r="AX83" s="71">
        <f>SUM(D83:AV83)</f>
        <v>0</v>
      </c>
      <c r="AZ83" s="78">
        <f ca="1">SUMIF('Budgeting Worksheet'!H353:H356,$B$4,'Budgeting Worksheet'!BJ357)</f>
        <v>0</v>
      </c>
      <c r="BB83" s="86">
        <v>1163</v>
      </c>
      <c r="BC83" s="5"/>
    </row>
    <row r="84" spans="1:55" x14ac:dyDescent="0.2">
      <c r="A84" s="2">
        <v>52540</v>
      </c>
      <c r="B84" s="395"/>
      <c r="C84" s="196" t="s">
        <v>313</v>
      </c>
      <c r="D84" s="71">
        <f>SUMIF('Budgeting Worksheet'!H359:H362,$B$4,'Budgeting Worksheet'!J359:J362)</f>
        <v>0</v>
      </c>
      <c r="H84" s="71">
        <f>SUMIF('Budgeting Worksheet'!L359:L362,$B$4,'Budgeting Worksheet'!N359:N362)</f>
        <v>0</v>
      </c>
      <c r="L84" s="71">
        <f>SUMIF('Budgeting Worksheet'!P359:P362,$B$4,'Budgeting Worksheet'!R359:R362)</f>
        <v>0</v>
      </c>
      <c r="P84" s="71">
        <f>SUMIF('Budgeting Worksheet'!T359:T362,$B$4,'Budgeting Worksheet'!V359:V362)</f>
        <v>0</v>
      </c>
      <c r="T84" s="71">
        <f>SUMIF('Budgeting Worksheet'!X359:X362,$B$4,'Budgeting Worksheet'!Z359:Z362)</f>
        <v>0</v>
      </c>
      <c r="X84" s="71">
        <f>SUMIF('Budgeting Worksheet'!AB359:AB362,$B$4,'Budgeting Worksheet'!AD359:AD362)</f>
        <v>0</v>
      </c>
      <c r="AB84" s="71">
        <f>SUMIF('Budgeting Worksheet'!AF359:AF362,$B$4,'Budgeting Worksheet'!AH359:AH362)</f>
        <v>0</v>
      </c>
      <c r="AF84" s="71">
        <f>SUMIF('Budgeting Worksheet'!AJ359:AJ362,$B$4,'Budgeting Worksheet'!AL359:AL362)</f>
        <v>0</v>
      </c>
      <c r="AJ84" s="71">
        <f>SUMIF('Budgeting Worksheet'!AN359:AN362,$B$4,'Budgeting Worksheet'!AP359:AP362)</f>
        <v>0</v>
      </c>
      <c r="AN84" s="71">
        <f>SUMIF('Budgeting Worksheet'!AR359:AR362,$B$4,'Budgeting Worksheet'!AT359:AT362)</f>
        <v>0</v>
      </c>
      <c r="AR84" s="71">
        <f>SUMIF('Budgeting Worksheet'!AV359:AV362,$B$4,'Budgeting Worksheet'!AX359:AX362)</f>
        <v>0</v>
      </c>
      <c r="AV84" s="71">
        <f>SUMIF('Budgeting Worksheet'!AZ359:AZ362,$B$4,'Budgeting Worksheet'!BB359:BB362)</f>
        <v>0</v>
      </c>
      <c r="AX84" s="71">
        <f>SUM(D84:AV84)</f>
        <v>0</v>
      </c>
      <c r="AZ84" s="78">
        <f ca="1">SUMIF('Budgeting Worksheet'!H359:H362,$B$4,'Budgeting Worksheet'!BJ363)</f>
        <v>0</v>
      </c>
      <c r="BB84" s="86">
        <v>9434.5300000000007</v>
      </c>
      <c r="BC84" s="5"/>
    </row>
    <row r="85" spans="1:55" x14ac:dyDescent="0.2">
      <c r="A85" s="2">
        <v>52550</v>
      </c>
      <c r="B85" s="395"/>
      <c r="C85" s="196" t="s">
        <v>314</v>
      </c>
      <c r="D85" s="71">
        <f>SUMIF('Budgeting Worksheet'!H365:H368,$B$4,'Budgeting Worksheet'!J365:J368)</f>
        <v>0</v>
      </c>
      <c r="H85" s="71">
        <f>SUMIF('Budgeting Worksheet'!L365:L368,$B$4,'Budgeting Worksheet'!N365:N368)</f>
        <v>0</v>
      </c>
      <c r="L85" s="71">
        <f>SUMIF('Budgeting Worksheet'!P365:P368,$B$4,'Budgeting Worksheet'!R365:R368)</f>
        <v>0</v>
      </c>
      <c r="P85" s="71">
        <f>SUMIF('Budgeting Worksheet'!T365:T368,$B$4,'Budgeting Worksheet'!V365:V368)</f>
        <v>0</v>
      </c>
      <c r="T85" s="71">
        <f>SUMIF('Budgeting Worksheet'!X365:X368,$B$4,'Budgeting Worksheet'!Z365:Z368)</f>
        <v>0</v>
      </c>
      <c r="X85" s="71">
        <f>SUMIF('Budgeting Worksheet'!AB365:AB368,$B$4,'Budgeting Worksheet'!AD365:AD368)</f>
        <v>0</v>
      </c>
      <c r="AB85" s="71">
        <f>SUMIF('Budgeting Worksheet'!AF365:AF368,$B$4,'Budgeting Worksheet'!AH365:AH368)</f>
        <v>0</v>
      </c>
      <c r="AF85" s="71">
        <f>SUMIF('Budgeting Worksheet'!AJ365:AJ368,$B$4,'Budgeting Worksheet'!AL365:AL368)</f>
        <v>0</v>
      </c>
      <c r="AJ85" s="71">
        <f>SUMIF('Budgeting Worksheet'!AN365:AN368,$B$4,'Budgeting Worksheet'!AP365:AP368)</f>
        <v>0</v>
      </c>
      <c r="AN85" s="71">
        <f>SUMIF('Budgeting Worksheet'!AR365:AR368,$B$4,'Budgeting Worksheet'!AT365:AT368)</f>
        <v>0</v>
      </c>
      <c r="AR85" s="71">
        <f>SUMIF('Budgeting Worksheet'!AV365:AV368,$B$4,'Budgeting Worksheet'!AX365:AX368)</f>
        <v>0</v>
      </c>
      <c r="AV85" s="71">
        <f>SUMIF('Budgeting Worksheet'!AZ365:AZ368,$B$4,'Budgeting Worksheet'!BB365:BB368)</f>
        <v>0</v>
      </c>
      <c r="AX85" s="71">
        <f>SUM(D85:AV85)</f>
        <v>0</v>
      </c>
      <c r="AZ85" s="78">
        <f ca="1">SUMIF('Budgeting Worksheet'!H365:H368,$B$4,'Budgeting Worksheet'!BJ369)</f>
        <v>0</v>
      </c>
      <c r="BB85" s="86">
        <v>2956.89</v>
      </c>
      <c r="BC85" s="5"/>
    </row>
    <row r="86" spans="1:55" s="395" customFormat="1" x14ac:dyDescent="0.2">
      <c r="A86" s="2"/>
      <c r="B86" s="395" t="s">
        <v>154</v>
      </c>
      <c r="C86" s="196"/>
      <c r="D86" s="644">
        <f>SUM(D81:D85)</f>
        <v>0</v>
      </c>
      <c r="H86" s="644">
        <f>SUM(H81:H85)</f>
        <v>0</v>
      </c>
      <c r="L86" s="644">
        <f>SUM(L81:L85)</f>
        <v>0</v>
      </c>
      <c r="P86" s="644">
        <f>SUM(P81:P85)</f>
        <v>0</v>
      </c>
      <c r="T86" s="644">
        <f>SUM(T81:T85)</f>
        <v>0</v>
      </c>
      <c r="X86" s="644">
        <f>SUM(X81:X85)</f>
        <v>0</v>
      </c>
      <c r="AB86" s="644">
        <f>SUM(AB81:AB85)</f>
        <v>0</v>
      </c>
      <c r="AF86" s="644">
        <f>SUM(AF81:AF85)</f>
        <v>0</v>
      </c>
      <c r="AJ86" s="644">
        <f>SUM(AJ81:AJ85)</f>
        <v>0</v>
      </c>
      <c r="AN86" s="644">
        <f>SUM(AN81:AN85)</f>
        <v>0</v>
      </c>
      <c r="AR86" s="644">
        <f>SUM(AR81:AR85)</f>
        <v>0</v>
      </c>
      <c r="AV86" s="644">
        <f>SUM(AV81:AV85)</f>
        <v>0</v>
      </c>
      <c r="AX86" s="644">
        <f>SUM(AX81:AX85)</f>
        <v>0</v>
      </c>
      <c r="AZ86" s="645">
        <f ca="1">SUM(AZ81:AZ85)</f>
        <v>0</v>
      </c>
      <c r="BB86" s="87">
        <f>SUM(BB81:BB85)</f>
        <v>38711.9</v>
      </c>
      <c r="BC86" s="6"/>
    </row>
    <row r="87" spans="1:55" x14ac:dyDescent="0.2">
      <c r="B87" s="395"/>
      <c r="C87" s="196"/>
      <c r="D87" s="71"/>
      <c r="H87" s="71"/>
      <c r="L87" s="71"/>
      <c r="P87" s="71"/>
      <c r="T87" s="71"/>
      <c r="X87" s="71"/>
      <c r="AB87" s="71"/>
      <c r="AF87" s="71"/>
      <c r="AJ87" s="71"/>
      <c r="AN87" s="71"/>
      <c r="AR87" s="71"/>
      <c r="AV87" s="71"/>
      <c r="AX87" s="71"/>
      <c r="AZ87" s="78"/>
      <c r="BB87" s="86"/>
      <c r="BC87" s="5"/>
    </row>
    <row r="88" spans="1:55" x14ac:dyDescent="0.2">
      <c r="A88" s="2">
        <v>52600</v>
      </c>
      <c r="B88" s="395" t="s">
        <v>315</v>
      </c>
      <c r="D88" s="70">
        <f>SUMIF('Budgeting Worksheet'!H373,$B$4,'Budgeting Worksheet'!J373)</f>
        <v>0</v>
      </c>
      <c r="H88" s="70">
        <f>SUMIF('Budgeting Worksheet'!L373,$B$4,'Budgeting Worksheet'!N373)</f>
        <v>0</v>
      </c>
      <c r="L88" s="70">
        <f>SUMIF('Budgeting Worksheet'!P373,$B$4,'Budgeting Worksheet'!R373)</f>
        <v>0</v>
      </c>
      <c r="P88" s="70">
        <f>SUMIF('Budgeting Worksheet'!T373,$B$4,'Budgeting Worksheet'!V373)</f>
        <v>0</v>
      </c>
      <c r="T88" s="70">
        <f>SUMIF('Budgeting Worksheet'!X373,$B$4,'Budgeting Worksheet'!Z373)</f>
        <v>0</v>
      </c>
      <c r="X88" s="70">
        <f>SUMIF('Budgeting Worksheet'!AB373,$B$4,'Budgeting Worksheet'!AD373)</f>
        <v>0</v>
      </c>
      <c r="AB88" s="70">
        <f>SUMIF('Budgeting Worksheet'!AF373,$B$4,'Budgeting Worksheet'!AH373)</f>
        <v>0</v>
      </c>
      <c r="AF88" s="70">
        <f>SUMIF('Budgeting Worksheet'!AJ373,$B$4,'Budgeting Worksheet'!AL373)</f>
        <v>0</v>
      </c>
      <c r="AJ88" s="70">
        <f>SUMIF('Budgeting Worksheet'!AN373,$B$4,'Budgeting Worksheet'!AP373)</f>
        <v>0</v>
      </c>
      <c r="AN88" s="70">
        <f>SUMIF('Budgeting Worksheet'!AR373,$B$4,'Budgeting Worksheet'!AT373)</f>
        <v>0</v>
      </c>
      <c r="AR88" s="70">
        <f>SUMIF('Budgeting Worksheet'!AV373,$B$4,'Budgeting Worksheet'!AX373)</f>
        <v>0</v>
      </c>
      <c r="AV88" s="70">
        <f>SUMIF('Budgeting Worksheet'!AZ373,$B$4,'Budgeting Worksheet'!BB373)</f>
        <v>0</v>
      </c>
      <c r="AX88" s="71">
        <f>SUM(D88:AV88)</f>
        <v>0</v>
      </c>
      <c r="AZ88" s="78">
        <f>SUMIF('Budgeting Worksheet'!H373,$B$4,'Budgeting Worksheet'!BJ375)</f>
        <v>0</v>
      </c>
      <c r="BB88" s="86">
        <v>24693.1</v>
      </c>
      <c r="BC88" s="5"/>
    </row>
    <row r="89" spans="1:55" x14ac:dyDescent="0.2">
      <c r="A89" s="2">
        <v>53000</v>
      </c>
      <c r="B89" s="395" t="s">
        <v>316</v>
      </c>
      <c r="D89" s="71"/>
      <c r="H89" s="71"/>
      <c r="L89" s="71"/>
      <c r="P89" s="71"/>
      <c r="T89" s="71"/>
      <c r="X89" s="71"/>
      <c r="AB89" s="71"/>
      <c r="AF89" s="71"/>
      <c r="AJ89" s="71"/>
      <c r="AN89" s="71"/>
      <c r="AR89" s="71"/>
      <c r="AV89" s="71"/>
      <c r="AX89" s="71"/>
      <c r="AZ89" s="78"/>
      <c r="BB89" s="86"/>
      <c r="BC89" s="5"/>
    </row>
    <row r="90" spans="1:55" x14ac:dyDescent="0.2">
      <c r="A90" s="2">
        <v>53010</v>
      </c>
      <c r="C90" s="196" t="s">
        <v>317</v>
      </c>
      <c r="D90" s="71">
        <f>SUMIF('Budgeting Worksheet'!H379:H382,$B$4,'Budgeting Worksheet'!J379:J382)</f>
        <v>0</v>
      </c>
      <c r="H90" s="71">
        <f>SUMIF('Budgeting Worksheet'!L379:L382,$B$4,'Budgeting Worksheet'!N379:N382)</f>
        <v>0</v>
      </c>
      <c r="L90" s="71">
        <f>SUMIF('Budgeting Worksheet'!P379:P382,$B$4,'Budgeting Worksheet'!R379:R382)</f>
        <v>0</v>
      </c>
      <c r="P90" s="71">
        <f>SUMIF('Budgeting Worksheet'!T379:T382,$B$4,'Budgeting Worksheet'!V379:V382)</f>
        <v>0</v>
      </c>
      <c r="T90" s="71">
        <f>SUMIF('Budgeting Worksheet'!X379:X382,$B$4,'Budgeting Worksheet'!Z379:Z382)</f>
        <v>0</v>
      </c>
      <c r="X90" s="71">
        <f>SUMIF('Budgeting Worksheet'!AB379:AB382,$B$4,'Budgeting Worksheet'!AD379:AD382)</f>
        <v>0</v>
      </c>
      <c r="AB90" s="71">
        <f>SUMIF('Budgeting Worksheet'!AF379:AF382,$B$4,'Budgeting Worksheet'!AH379:AH382)</f>
        <v>0</v>
      </c>
      <c r="AF90" s="71">
        <f>SUMIF('Budgeting Worksheet'!AJ379:AJ382,$B$4,'Budgeting Worksheet'!AL379:AL382)</f>
        <v>0</v>
      </c>
      <c r="AJ90" s="71">
        <f>SUMIF('Budgeting Worksheet'!AN379:AN382,$B$4,'Budgeting Worksheet'!AP379:AP382)</f>
        <v>0</v>
      </c>
      <c r="AN90" s="71">
        <f>SUMIF('Budgeting Worksheet'!AR379:AR382,$B$4,'Budgeting Worksheet'!AT379:AT382)</f>
        <v>0</v>
      </c>
      <c r="AR90" s="71">
        <f>SUMIF('Budgeting Worksheet'!AV379:AV382,$B$4,'Budgeting Worksheet'!AX379:AX382)</f>
        <v>0</v>
      </c>
      <c r="AV90" s="71">
        <f>SUMIF('Budgeting Worksheet'!AZ379:AZ382,$B$4,'Budgeting Worksheet'!BB379:BB382)</f>
        <v>0</v>
      </c>
      <c r="AX90" s="71">
        <f>SUM(D90:AV90)</f>
        <v>0</v>
      </c>
      <c r="AZ90" s="78">
        <f ca="1">SUMIF('Budgeting Worksheet'!H379:H382,$B$4,'Budgeting Worksheet'!BJ383)</f>
        <v>0</v>
      </c>
      <c r="BB90" s="86">
        <v>5800</v>
      </c>
      <c r="BC90" s="5"/>
    </row>
    <row r="91" spans="1:55" x14ac:dyDescent="0.2">
      <c r="A91" s="2">
        <v>53030</v>
      </c>
      <c r="C91" s="196" t="s">
        <v>318</v>
      </c>
      <c r="D91" s="71">
        <f>SUMIF('Budgeting Worksheet'!H385:H388,$B$4,'Budgeting Worksheet'!J385:J388)</f>
        <v>0</v>
      </c>
      <c r="H91" s="71">
        <f>SUMIF('Budgeting Worksheet'!L385:L388,$B$4,'Budgeting Worksheet'!N385:N388)</f>
        <v>0</v>
      </c>
      <c r="L91" s="71">
        <f>SUMIF('Budgeting Worksheet'!P385:P388,$B$4,'Budgeting Worksheet'!R385:R388)</f>
        <v>0</v>
      </c>
      <c r="P91" s="71">
        <f>SUMIF('Budgeting Worksheet'!T385:T388,$B$4,'Budgeting Worksheet'!V385:V388)</f>
        <v>0</v>
      </c>
      <c r="T91" s="71">
        <f>SUMIF('Budgeting Worksheet'!X385:X388,$B$4,'Budgeting Worksheet'!Z385:Z388)</f>
        <v>0</v>
      </c>
      <c r="X91" s="71">
        <f>SUMIF('Budgeting Worksheet'!AB385:AB388,$B$4,'Budgeting Worksheet'!AD385:AD388)</f>
        <v>0</v>
      </c>
      <c r="AB91" s="71">
        <f>SUMIF('Budgeting Worksheet'!AF385:AF388,$B$4,'Budgeting Worksheet'!AH385:AH388)</f>
        <v>0</v>
      </c>
      <c r="AF91" s="71">
        <f>SUMIF('Budgeting Worksheet'!AJ385:AJ388,$B$4,'Budgeting Worksheet'!AL385:AL388)</f>
        <v>0</v>
      </c>
      <c r="AJ91" s="71">
        <f>SUMIF('Budgeting Worksheet'!AN385:AN388,$B$4,'Budgeting Worksheet'!AP385:AP388)</f>
        <v>0</v>
      </c>
      <c r="AN91" s="71">
        <f>SUMIF('Budgeting Worksheet'!AR385:AR388,$B$4,'Budgeting Worksheet'!AT385:AT388)</f>
        <v>0</v>
      </c>
      <c r="AR91" s="71">
        <f>SUMIF('Budgeting Worksheet'!AV385:AV388,$B$4,'Budgeting Worksheet'!AX385:AX388)</f>
        <v>0</v>
      </c>
      <c r="AV91" s="71">
        <f>SUMIF('Budgeting Worksheet'!AZ385:AZ388,$B$4,'Budgeting Worksheet'!BB385:BB388)</f>
        <v>0</v>
      </c>
      <c r="AX91" s="71">
        <f>SUM(D91:AV91)</f>
        <v>0</v>
      </c>
      <c r="AZ91" s="78">
        <f ca="1">SUMIF('Budgeting Worksheet'!H385:H388,$B$4,'Budgeting Worksheet'!BJ405)</f>
        <v>0</v>
      </c>
      <c r="BB91" s="86">
        <v>1200</v>
      </c>
      <c r="BC91" s="5"/>
    </row>
    <row r="92" spans="1:55" x14ac:dyDescent="0.2">
      <c r="B92" s="395" t="s">
        <v>156</v>
      </c>
      <c r="C92" s="196"/>
      <c r="D92" s="644">
        <f>SUM(D90:D91)</f>
        <v>0</v>
      </c>
      <c r="H92" s="644">
        <f>SUM(H90:H91)</f>
        <v>0</v>
      </c>
      <c r="L92" s="644">
        <f>SUM(L90:L91)</f>
        <v>0</v>
      </c>
      <c r="P92" s="644">
        <f>SUM(P90:P91)</f>
        <v>0</v>
      </c>
      <c r="T92" s="644">
        <f>SUM(T90:T91)</f>
        <v>0</v>
      </c>
      <c r="X92" s="644">
        <f>SUM(X90:X91)</f>
        <v>0</v>
      </c>
      <c r="AB92" s="644">
        <f>SUM(AB90:AB91)</f>
        <v>0</v>
      </c>
      <c r="AF92" s="644">
        <f>SUM(AF90:AF91)</f>
        <v>0</v>
      </c>
      <c r="AJ92" s="644">
        <f>SUM(AJ90:AJ91)</f>
        <v>0</v>
      </c>
      <c r="AN92" s="644">
        <f>SUM(AN90:AN91)</f>
        <v>0</v>
      </c>
      <c r="AR92" s="644">
        <f>SUM(AR90:AR91)</f>
        <v>0</v>
      </c>
      <c r="AV92" s="644">
        <f>SUM(AV90:AV91)</f>
        <v>0</v>
      </c>
      <c r="AX92" s="644">
        <f>SUM(AX88:AX91)</f>
        <v>0</v>
      </c>
      <c r="AZ92" s="645">
        <f ca="1">SUM(AZ90:AZ91)</f>
        <v>0</v>
      </c>
      <c r="BB92" s="87">
        <f>SUM(BB90:BB91)</f>
        <v>7000</v>
      </c>
      <c r="BC92" s="6"/>
    </row>
    <row r="93" spans="1:55" x14ac:dyDescent="0.2">
      <c r="C93" s="196"/>
      <c r="D93" s="71"/>
      <c r="H93" s="71"/>
      <c r="L93" s="71"/>
      <c r="P93" s="71"/>
      <c r="T93" s="71"/>
      <c r="X93" s="71"/>
      <c r="AB93" s="71"/>
      <c r="AF93" s="71"/>
      <c r="AJ93" s="71"/>
      <c r="AN93" s="71"/>
      <c r="AR93" s="71"/>
      <c r="AV93" s="71"/>
      <c r="AX93" s="71"/>
      <c r="AZ93" s="78"/>
      <c r="BB93" s="86"/>
      <c r="BC93" s="5"/>
    </row>
    <row r="94" spans="1:55" x14ac:dyDescent="0.2">
      <c r="A94" s="4">
        <v>53500</v>
      </c>
      <c r="B94" s="395" t="s">
        <v>319</v>
      </c>
      <c r="C94" s="196"/>
      <c r="D94" s="71"/>
      <c r="H94" s="71"/>
      <c r="L94" s="71"/>
      <c r="P94" s="71"/>
      <c r="T94" s="71"/>
      <c r="X94" s="71"/>
      <c r="AB94" s="71"/>
      <c r="AF94" s="71"/>
      <c r="AJ94" s="71"/>
      <c r="AN94" s="71"/>
      <c r="AR94" s="71"/>
      <c r="AV94" s="71"/>
      <c r="AX94" s="71"/>
      <c r="AZ94" s="78"/>
      <c r="BB94" s="86"/>
      <c r="BC94" s="5"/>
    </row>
    <row r="95" spans="1:55" x14ac:dyDescent="0.2">
      <c r="A95" s="2">
        <v>53510</v>
      </c>
      <c r="C95" s="196" t="s">
        <v>320</v>
      </c>
      <c r="D95" s="71">
        <f>SUMIF('Budgeting Worksheet'!H395:H398,$B$4,'Budgeting Worksheet'!J395:J398)</f>
        <v>0</v>
      </c>
      <c r="H95" s="71">
        <f>SUMIF('Budgeting Worksheet'!L395:L398,$B$4,'Budgeting Worksheet'!N395:N398)</f>
        <v>0</v>
      </c>
      <c r="L95" s="71">
        <f>SUMIF('Budgeting Worksheet'!P395:P398,$B$4,'Budgeting Worksheet'!R395:R398)</f>
        <v>0</v>
      </c>
      <c r="P95" s="71">
        <f>SUMIF('Budgeting Worksheet'!T395:T398,$B$4,'Budgeting Worksheet'!V395:V398)</f>
        <v>0</v>
      </c>
      <c r="T95" s="71">
        <f>SUMIF('Budgeting Worksheet'!X395:X398,$B$4,'Budgeting Worksheet'!Z395:Z398)</f>
        <v>0</v>
      </c>
      <c r="X95" s="71">
        <f>SUMIF('Budgeting Worksheet'!AB395:AB398,$B$4,'Budgeting Worksheet'!AD395:AD398)</f>
        <v>0</v>
      </c>
      <c r="AB95" s="71">
        <f>SUMIF('Budgeting Worksheet'!AF395:AF398,$B$4,'Budgeting Worksheet'!AH395:AH398)</f>
        <v>0</v>
      </c>
      <c r="AF95" s="71">
        <f>SUMIF('Budgeting Worksheet'!AJ395:AJ398,$B$4,'Budgeting Worksheet'!AL395:AL398)</f>
        <v>0</v>
      </c>
      <c r="AJ95" s="71">
        <f>SUMIF('Budgeting Worksheet'!AN395:AN398,$B$4,'Budgeting Worksheet'!AP395:AP398)</f>
        <v>0</v>
      </c>
      <c r="AN95" s="71">
        <f>SUMIF('Budgeting Worksheet'!AR395:AR398,$B$4,'Budgeting Worksheet'!AT395:AT398)</f>
        <v>0</v>
      </c>
      <c r="AR95" s="71">
        <f>SUMIF('Budgeting Worksheet'!AV395:AV398,$B$4,'Budgeting Worksheet'!AX395:AX398)</f>
        <v>0</v>
      </c>
      <c r="AV95" s="71">
        <f>SUMIF('Budgeting Worksheet'!AZ395:AZ398,$B$4,'Budgeting Worksheet'!BB395:BB398)</f>
        <v>0</v>
      </c>
      <c r="AX95" s="71">
        <f>SUM(D95:AV95)</f>
        <v>0</v>
      </c>
      <c r="AY95" s="15"/>
      <c r="AZ95" s="78">
        <f ca="1">SUMIF('Budgeting Worksheet'!H395:H398,$B$4,'Budgeting Worksheet'!BJ399)</f>
        <v>0</v>
      </c>
      <c r="BA95" s="15"/>
      <c r="BB95" s="86">
        <v>472.48</v>
      </c>
      <c r="BC95" s="5"/>
    </row>
    <row r="96" spans="1:55" x14ac:dyDescent="0.2">
      <c r="A96" s="2">
        <v>53520</v>
      </c>
      <c r="C96" s="196" t="s">
        <v>321</v>
      </c>
      <c r="D96" s="71">
        <f>SUMIF('Budgeting Worksheet'!H401:H404,$B$4,'Budgeting Worksheet'!J401:J404)</f>
        <v>0</v>
      </c>
      <c r="H96" s="71">
        <f>SUMIF('Budgeting Worksheet'!L401:L404,$B$4,'Budgeting Worksheet'!N401:N404)</f>
        <v>0</v>
      </c>
      <c r="L96" s="71">
        <f>SUMIF('Budgeting Worksheet'!P401:P404,$B$4,'Budgeting Worksheet'!R401:R404)</f>
        <v>0</v>
      </c>
      <c r="P96" s="71">
        <f>SUMIF('Budgeting Worksheet'!T401:T404,$B$4,'Budgeting Worksheet'!V401:V404)</f>
        <v>0</v>
      </c>
      <c r="T96" s="71">
        <f>SUMIF('Budgeting Worksheet'!X401:X404,$B$4,'Budgeting Worksheet'!Z401:Z404)</f>
        <v>0</v>
      </c>
      <c r="X96" s="71">
        <f>SUMIF('Budgeting Worksheet'!AB401:AB404,$B$4,'Budgeting Worksheet'!AD401:AD404)</f>
        <v>0</v>
      </c>
      <c r="AB96" s="71">
        <f>SUMIF('Budgeting Worksheet'!AF401:AF404,$B$4,'Budgeting Worksheet'!AH401:AH404)</f>
        <v>0</v>
      </c>
      <c r="AF96" s="71">
        <f>SUMIF('Budgeting Worksheet'!AJ401:AJ404,$B$4,'Budgeting Worksheet'!AL401:AL404)</f>
        <v>0</v>
      </c>
      <c r="AJ96" s="71">
        <f>SUMIF('Budgeting Worksheet'!AN401:AN404,$B$4,'Budgeting Worksheet'!AP401:AP404)</f>
        <v>0</v>
      </c>
      <c r="AN96" s="71">
        <f>SUMIF('Budgeting Worksheet'!AR401:AR404,$B$4,'Budgeting Worksheet'!AT401:AT404)</f>
        <v>0</v>
      </c>
      <c r="AR96" s="71">
        <f>SUMIF('Budgeting Worksheet'!AV401:AV404,$B$4,'Budgeting Worksheet'!AX401:AX404)</f>
        <v>0</v>
      </c>
      <c r="AV96" s="71">
        <f>SUMIF('Budgeting Worksheet'!AZ401:AZ404,$B$4,'Budgeting Worksheet'!BB401:BB404)</f>
        <v>0</v>
      </c>
      <c r="AX96" s="71">
        <f>SUM(D96:AV96)</f>
        <v>0</v>
      </c>
      <c r="AY96" s="15"/>
      <c r="AZ96" s="78">
        <f ca="1">SUMIF('Budgeting Worksheet'!H401:H404,$B$4,'Budgeting Worksheet'!BJ405)</f>
        <v>0</v>
      </c>
      <c r="BA96" s="15"/>
      <c r="BB96" s="86">
        <v>0</v>
      </c>
      <c r="BC96" s="5"/>
    </row>
    <row r="97" spans="1:55" x14ac:dyDescent="0.2">
      <c r="B97" s="395" t="s">
        <v>157</v>
      </c>
      <c r="C97" s="196"/>
      <c r="D97" s="644">
        <f>SUM(D95:D96)</f>
        <v>0</v>
      </c>
      <c r="H97" s="644">
        <f>SUM(H95:H96)</f>
        <v>0</v>
      </c>
      <c r="L97" s="644">
        <f>SUM(L95:L96)</f>
        <v>0</v>
      </c>
      <c r="P97" s="644">
        <f>SUM(P95:P96)</f>
        <v>0</v>
      </c>
      <c r="T97" s="644">
        <f>SUM(T95:T96)</f>
        <v>0</v>
      </c>
      <c r="X97" s="644">
        <f>SUM(X95:X96)</f>
        <v>0</v>
      </c>
      <c r="AB97" s="644">
        <f>SUM(AB95:AB96)</f>
        <v>0</v>
      </c>
      <c r="AF97" s="644">
        <f>SUM(AF95:AF96)</f>
        <v>0</v>
      </c>
      <c r="AJ97" s="644">
        <f>SUM(AJ95:AJ96)</f>
        <v>0</v>
      </c>
      <c r="AN97" s="644">
        <f>SUM(AN95:AN96)</f>
        <v>0</v>
      </c>
      <c r="AR97" s="644">
        <f>SUM(AR95:AR96)</f>
        <v>0</v>
      </c>
      <c r="AV97" s="644">
        <f>SUM(AV95:AV96)</f>
        <v>0</v>
      </c>
      <c r="AX97" s="671">
        <f>SUM(D97:AV97)</f>
        <v>0</v>
      </c>
      <c r="AY97" s="15"/>
      <c r="AZ97" s="672">
        <f ca="1">SUM(AZ95:AZ96)</f>
        <v>0</v>
      </c>
      <c r="BA97" s="15"/>
      <c r="BB97" s="87">
        <f>SUM(BB95:BB96)</f>
        <v>472.48</v>
      </c>
      <c r="BC97" s="5"/>
    </row>
    <row r="98" spans="1:55" x14ac:dyDescent="0.2">
      <c r="C98" s="196"/>
      <c r="D98" s="71"/>
      <c r="H98" s="71"/>
      <c r="L98" s="71"/>
      <c r="P98" s="71"/>
      <c r="T98" s="71"/>
      <c r="X98" s="71"/>
      <c r="AB98" s="71"/>
      <c r="AF98" s="71"/>
      <c r="AJ98" s="71"/>
      <c r="AN98" s="71"/>
      <c r="AR98" s="71"/>
      <c r="AV98" s="71"/>
      <c r="AX98" s="70"/>
      <c r="AZ98" s="77"/>
      <c r="BB98" s="86"/>
      <c r="BC98" s="6"/>
    </row>
    <row r="99" spans="1:55" x14ac:dyDescent="0.2">
      <c r="A99" s="4">
        <v>54000</v>
      </c>
      <c r="B99" s="395" t="s">
        <v>322</v>
      </c>
      <c r="C99" s="395"/>
      <c r="D99" s="71"/>
      <c r="H99" s="71"/>
      <c r="L99" s="71"/>
      <c r="P99" s="71"/>
      <c r="T99" s="71"/>
      <c r="X99" s="71"/>
      <c r="AB99" s="71"/>
      <c r="AF99" s="71"/>
      <c r="AJ99" s="71"/>
      <c r="AN99" s="71"/>
      <c r="AR99" s="71"/>
      <c r="AV99" s="71"/>
      <c r="AX99" s="71"/>
      <c r="AZ99" s="78"/>
      <c r="BB99" s="86"/>
      <c r="BC99" s="5"/>
    </row>
    <row r="100" spans="1:55" x14ac:dyDescent="0.2">
      <c r="A100" s="2">
        <v>54010</v>
      </c>
      <c r="C100" s="196" t="s">
        <v>323</v>
      </c>
      <c r="D100" s="71">
        <f>SUMIF('Budgeting Worksheet'!H411:H420,$B$4,'Budgeting Worksheet'!J411:J420)</f>
        <v>0</v>
      </c>
      <c r="H100" s="71">
        <f>SUMIF('Budgeting Worksheet'!L411:L419,$B$4,'Budgeting Worksheet'!N411:N419)</f>
        <v>0</v>
      </c>
      <c r="L100" s="71">
        <f>SUMIF('Budgeting Worksheet'!P411:P419,$B$4,'Budgeting Worksheet'!R411:R419)</f>
        <v>0</v>
      </c>
      <c r="P100" s="71">
        <f>SUMIF('Budgeting Worksheet'!T411:T419,$B$4,'Budgeting Worksheet'!V411:V419)</f>
        <v>0</v>
      </c>
      <c r="T100" s="71">
        <f>SUMIF('Budgeting Worksheet'!X411:X419,$B$4,'Budgeting Worksheet'!Z411:Z419)</f>
        <v>0</v>
      </c>
      <c r="X100" s="71">
        <f>SUMIF('Budgeting Worksheet'!AB411:AB419,$B$4,'Budgeting Worksheet'!AD411:AD419)</f>
        <v>0</v>
      </c>
      <c r="AB100" s="71">
        <f>SUMIF('Budgeting Worksheet'!AF411:AF419,$B$4,'Budgeting Worksheet'!AH411:AH419)</f>
        <v>0</v>
      </c>
      <c r="AF100" s="71">
        <f>SUMIF('Budgeting Worksheet'!AJ411:AJ419,$B$4,'Budgeting Worksheet'!AL411:AL419)</f>
        <v>0</v>
      </c>
      <c r="AJ100" s="71">
        <f>SUMIF('Budgeting Worksheet'!AN411:AN419,$B$4,'Budgeting Worksheet'!AP411:AP419)</f>
        <v>0</v>
      </c>
      <c r="AN100" s="71">
        <f>SUMIF('Budgeting Worksheet'!AR411:AR419,$B$4,'Budgeting Worksheet'!AT411:AT419)</f>
        <v>0</v>
      </c>
      <c r="AR100" s="71">
        <f>SUMIF('Budgeting Worksheet'!AV411:AV419,$B$4,'Budgeting Worksheet'!AX411:AX419)</f>
        <v>0</v>
      </c>
      <c r="AV100" s="71">
        <f>SUMIF('Budgeting Worksheet'!AZ411:AZ419,$B$4,'Budgeting Worksheet'!BB411:BB419)</f>
        <v>0</v>
      </c>
      <c r="AX100" s="71">
        <f t="shared" ref="AX100:AX113" si="6">SUM(D100:AV100)</f>
        <v>0</v>
      </c>
      <c r="AZ100" s="78">
        <f ca="1">SUMIF('Budgeting Worksheet'!H411:H419,$B$4,'Budgeting Worksheet'!BJ420)</f>
        <v>0</v>
      </c>
      <c r="BB100" s="86">
        <v>310761.2</v>
      </c>
      <c r="BC100" s="5"/>
    </row>
    <row r="101" spans="1:55" x14ac:dyDescent="0.2">
      <c r="A101" s="450">
        <v>54020</v>
      </c>
      <c r="B101" s="395"/>
      <c r="C101" s="196" t="s">
        <v>324</v>
      </c>
      <c r="D101" s="71">
        <f>SUMIF('Budgeting Worksheet'!H422:H429,$B$4,'Budgeting Worksheet'!J422:J429)</f>
        <v>0</v>
      </c>
      <c r="H101" s="71">
        <f>SUMIF('Budgeting Worksheet'!L422:L429,$B$4,'Budgeting Worksheet'!N422:N429)</f>
        <v>0</v>
      </c>
      <c r="L101" s="71">
        <f>SUMIF('Budgeting Worksheet'!P422:P429,$B$4,'Budgeting Worksheet'!R422:R429)</f>
        <v>0</v>
      </c>
      <c r="P101" s="71">
        <f>SUMIF('Budgeting Worksheet'!T422:T429,$B$4,'Budgeting Worksheet'!V422:V429)</f>
        <v>0</v>
      </c>
      <c r="T101" s="71">
        <f>SUMIF('Budgeting Worksheet'!X422:X429,$B$4,'Budgeting Worksheet'!Z422:Z429)</f>
        <v>0</v>
      </c>
      <c r="X101" s="71">
        <f>SUMIF('Budgeting Worksheet'!AB422:AB429,$B$4,'Budgeting Worksheet'!AD422:AD429)</f>
        <v>0</v>
      </c>
      <c r="AB101" s="71">
        <f>SUMIF('Budgeting Worksheet'!AF422:AF429,$B$4,'Budgeting Worksheet'!AH422:AH429)</f>
        <v>0</v>
      </c>
      <c r="AF101" s="71">
        <f>SUMIF('Budgeting Worksheet'!AJ422:AJ429,$B$4,'Budgeting Worksheet'!AL422:AL429)</f>
        <v>0</v>
      </c>
      <c r="AJ101" s="71">
        <f>SUMIF('Budgeting Worksheet'!AN422:AN429,$B$4,'Budgeting Worksheet'!AP422:AP429)</f>
        <v>0</v>
      </c>
      <c r="AN101" s="71">
        <f>SUMIF('Budgeting Worksheet'!AR422:AR429,$B$4,'Budgeting Worksheet'!AT422:AT429)</f>
        <v>0</v>
      </c>
      <c r="AR101" s="71">
        <f>SUMIF('Budgeting Worksheet'!AV422:AV429,$B$4,'Budgeting Worksheet'!AX422:AX429)</f>
        <v>0</v>
      </c>
      <c r="AV101" s="71">
        <f>SUMIF('Budgeting Worksheet'!AZ422:AZ429,$B$4,'Budgeting Worksheet'!BB422:BB429)</f>
        <v>0</v>
      </c>
      <c r="AX101" s="71">
        <f t="shared" si="6"/>
        <v>0</v>
      </c>
      <c r="AZ101" s="78">
        <f ca="1">SUMIF('Budgeting Worksheet'!H422:H429,$B$4,'Budgeting Worksheet'!BJ430)</f>
        <v>0</v>
      </c>
      <c r="BB101" s="86">
        <v>9917.31</v>
      </c>
      <c r="BC101" s="5"/>
    </row>
    <row r="102" spans="1:55" x14ac:dyDescent="0.2">
      <c r="A102" s="2">
        <v>54022</v>
      </c>
      <c r="C102" s="196" t="s">
        <v>165</v>
      </c>
      <c r="D102" s="71">
        <f>SUMIF('Budgeting Worksheet'!H432:H435,$B$4,'Budgeting Worksheet'!J432:J435)</f>
        <v>0</v>
      </c>
      <c r="H102" s="71">
        <f>SUMIF('Budgeting Worksheet'!L432:L435,$B$4,'Budgeting Worksheet'!N432:N435)</f>
        <v>0</v>
      </c>
      <c r="L102" s="71">
        <f>SUMIF('Budgeting Worksheet'!P432:P435,$B$4,'Budgeting Worksheet'!R432:R435)</f>
        <v>0</v>
      </c>
      <c r="P102" s="71">
        <f>SUMIF('Budgeting Worksheet'!T432:T435,$B$4,'Budgeting Worksheet'!V432:V435)</f>
        <v>0</v>
      </c>
      <c r="T102" s="71">
        <f>SUMIF('Budgeting Worksheet'!X432:X435,$B$4,'Budgeting Worksheet'!Z432:Z435)</f>
        <v>0</v>
      </c>
      <c r="X102" s="71">
        <f>SUMIF('Budgeting Worksheet'!AB432:AB435,$B$4,'Budgeting Worksheet'!AD432:AD435)</f>
        <v>0</v>
      </c>
      <c r="AB102" s="71">
        <f>SUMIF('Budgeting Worksheet'!AF432:AF435,$B$4,'Budgeting Worksheet'!AH432:AH435)</f>
        <v>0</v>
      </c>
      <c r="AF102" s="71">
        <f>SUMIF('Budgeting Worksheet'!AJ432:AJ435,$B$4,'Budgeting Worksheet'!AL432:AL435)</f>
        <v>0</v>
      </c>
      <c r="AJ102" s="71">
        <f>SUMIF('Budgeting Worksheet'!AN432:AN435,$B$4,'Budgeting Worksheet'!AP432:AP435)</f>
        <v>0</v>
      </c>
      <c r="AN102" s="71">
        <f>SUMIF('Budgeting Worksheet'!AR432:AR435,$B$4,'Budgeting Worksheet'!AT432:AT435)</f>
        <v>0</v>
      </c>
      <c r="AR102" s="71">
        <f>SUMIF('Budgeting Worksheet'!AV432:AV435,$B$4,'Budgeting Worksheet'!AX432:AX435)</f>
        <v>0</v>
      </c>
      <c r="AV102" s="71">
        <f>SUMIF('Budgeting Worksheet'!AZ432:AZ435,$B$4,'Budgeting Worksheet'!BB432:BB435)</f>
        <v>0</v>
      </c>
      <c r="AX102" s="71">
        <f t="shared" si="6"/>
        <v>0</v>
      </c>
      <c r="AZ102" s="78">
        <f ca="1">SUMIF('Budgeting Worksheet'!H432:H435,$B$4,'Budgeting Worksheet'!BJ436)</f>
        <v>0</v>
      </c>
      <c r="BB102" s="86">
        <v>0</v>
      </c>
      <c r="BC102" s="5"/>
    </row>
    <row r="103" spans="1:55" x14ac:dyDescent="0.2">
      <c r="A103" s="2">
        <v>54023</v>
      </c>
      <c r="B103" s="395"/>
      <c r="C103" s="196" t="s">
        <v>325</v>
      </c>
      <c r="D103" s="71">
        <f>SUMIF('Budgeting Worksheet'!H438:H441,$B$4,'Budgeting Worksheet'!J438:J441)</f>
        <v>0</v>
      </c>
      <c r="H103" s="71">
        <f>SUMIF('Budgeting Worksheet'!L438:L441,$B$4,'Budgeting Worksheet'!N438:N441)</f>
        <v>0</v>
      </c>
      <c r="L103" s="71">
        <f>SUMIF('Budgeting Worksheet'!P438:P441,$B$4,'Budgeting Worksheet'!R438:R441)</f>
        <v>0</v>
      </c>
      <c r="P103" s="71">
        <f>SUMIF('Budgeting Worksheet'!T438:T441,$B$4,'Budgeting Worksheet'!V438:V441)</f>
        <v>0</v>
      </c>
      <c r="T103" s="71">
        <f>SUMIF('Budgeting Worksheet'!X438:X441,$B$4,'Budgeting Worksheet'!Z438:Z441)</f>
        <v>0</v>
      </c>
      <c r="X103" s="71">
        <f>SUMIF('Budgeting Worksheet'!AB438:AB441,$B$4,'Budgeting Worksheet'!AD438:AD441)</f>
        <v>0</v>
      </c>
      <c r="AB103" s="71">
        <f>SUMIF('Budgeting Worksheet'!AF438:AF441,$B$4,'Budgeting Worksheet'!AH438:AH441)</f>
        <v>0</v>
      </c>
      <c r="AF103" s="71">
        <f>SUMIF('Budgeting Worksheet'!AJ438:AJ441,$B$4,'Budgeting Worksheet'!AL438:AL441)</f>
        <v>0</v>
      </c>
      <c r="AJ103" s="71">
        <f>SUMIF('Budgeting Worksheet'!AN438:AN441,$B$4,'Budgeting Worksheet'!AP438:AP441)</f>
        <v>0</v>
      </c>
      <c r="AN103" s="71">
        <f>SUMIF('Budgeting Worksheet'!AR438:AR441,$B$4,'Budgeting Worksheet'!AT438:AT441)</f>
        <v>0</v>
      </c>
      <c r="AR103" s="71">
        <f>SUMIF('Budgeting Worksheet'!AV438:AV441,$B$4,'Budgeting Worksheet'!AX438:AX441)</f>
        <v>0</v>
      </c>
      <c r="AV103" s="71">
        <f>SUMIF('Budgeting Worksheet'!AZ438:AZ441,$B$4,'Budgeting Worksheet'!BB438:BB441)</f>
        <v>0</v>
      </c>
      <c r="AX103" s="71">
        <f t="shared" si="6"/>
        <v>0</v>
      </c>
      <c r="AZ103" s="78">
        <f ca="1">SUMIF('Budgeting Worksheet'!H438:H441,$B$4,'Budgeting Worksheet'!BJ442)</f>
        <v>0</v>
      </c>
      <c r="BB103" s="86">
        <v>3624.6</v>
      </c>
      <c r="BC103" s="5"/>
    </row>
    <row r="104" spans="1:55" x14ac:dyDescent="0.2">
      <c r="A104" s="2">
        <v>54030</v>
      </c>
      <c r="C104" s="196" t="s">
        <v>326</v>
      </c>
      <c r="D104" s="71">
        <f>SUMIF('Budgeting Worksheet'!H444:H449,$B$4,'Budgeting Worksheet'!J444:J449)</f>
        <v>0</v>
      </c>
      <c r="H104" s="71">
        <f>SUMIF('Budgeting Worksheet'!L444:L449,$B$4,'Budgeting Worksheet'!N444:N449)</f>
        <v>0</v>
      </c>
      <c r="L104" s="71">
        <f>SUMIF('Budgeting Worksheet'!P444:P449,$B$4,'Budgeting Worksheet'!R444:R449)</f>
        <v>0</v>
      </c>
      <c r="P104" s="71">
        <f>SUMIF('Budgeting Worksheet'!T444:T449,$B$4,'Budgeting Worksheet'!V444:V449)</f>
        <v>0</v>
      </c>
      <c r="T104" s="71">
        <f>SUMIF('Budgeting Worksheet'!X444:X449,$B$4,'Budgeting Worksheet'!Z444:Z449)</f>
        <v>0</v>
      </c>
      <c r="X104" s="71">
        <f>SUMIF('Budgeting Worksheet'!AB444:AB449,$B$4,'Budgeting Worksheet'!AD444:AD449)</f>
        <v>0</v>
      </c>
      <c r="AB104" s="71">
        <f>SUMIF('Budgeting Worksheet'!AF444:AF449,$B$4,'Budgeting Worksheet'!AH444:AH449)</f>
        <v>0</v>
      </c>
      <c r="AF104" s="71">
        <f>SUMIF('Budgeting Worksheet'!AJ444:AJ449,$B$4,'Budgeting Worksheet'!AL444:AL449)</f>
        <v>0</v>
      </c>
      <c r="AJ104" s="71">
        <f>SUMIF('Budgeting Worksheet'!AN444:AN449,$B$4,'Budgeting Worksheet'!AP444:AP449)</f>
        <v>0</v>
      </c>
      <c r="AN104" s="71">
        <f>SUMIF('Budgeting Worksheet'!AR444:AR449,$B$4,'Budgeting Worksheet'!AT444:AT449)</f>
        <v>0</v>
      </c>
      <c r="AR104" s="71">
        <f>SUMIF('Budgeting Worksheet'!AV444:AV449,$B$4,'Budgeting Worksheet'!AX444:AX449)</f>
        <v>0</v>
      </c>
      <c r="AV104" s="71">
        <f>SUMIF('Budgeting Worksheet'!AZ444:AZ449,$B$4,'Budgeting Worksheet'!BB444:BB449)</f>
        <v>0</v>
      </c>
      <c r="AX104" s="71">
        <f t="shared" si="6"/>
        <v>0</v>
      </c>
      <c r="AZ104" s="78">
        <f ca="1">SUMIF('Budgeting Worksheet'!H444:H449,$B$4,'Budgeting Worksheet'!BJ450)</f>
        <v>0</v>
      </c>
      <c r="BB104" s="86">
        <v>641.76</v>
      </c>
      <c r="BC104" s="5"/>
    </row>
    <row r="105" spans="1:55" x14ac:dyDescent="0.2">
      <c r="A105" s="2">
        <v>54031</v>
      </c>
      <c r="C105" s="196" t="s">
        <v>327</v>
      </c>
      <c r="D105" s="71">
        <f>SUMIF('Budgeting Worksheet'!H452:H455,$B$4,'Budgeting Worksheet'!J452:J455)</f>
        <v>0</v>
      </c>
      <c r="H105" s="71">
        <f>SUMIF('Budgeting Worksheet'!L452:L455,$B$4,'Budgeting Worksheet'!N452:N455)</f>
        <v>0</v>
      </c>
      <c r="L105" s="71">
        <f>SUMIF('Budgeting Worksheet'!P452:P455,$B$4,'Budgeting Worksheet'!R452:R455)</f>
        <v>0</v>
      </c>
      <c r="P105" s="71">
        <f>SUMIF('Budgeting Worksheet'!T452:T455,$B$4,'Budgeting Worksheet'!V452:V455)</f>
        <v>0</v>
      </c>
      <c r="T105" s="71">
        <f>SUMIF('Budgeting Worksheet'!X452:X455,$B$4,'Budgeting Worksheet'!Z452:Z455)</f>
        <v>0</v>
      </c>
      <c r="X105" s="71">
        <f>SUMIF('Budgeting Worksheet'!AB452:AB455,$B$4,'Budgeting Worksheet'!AD452:AD455)</f>
        <v>0</v>
      </c>
      <c r="AB105" s="71">
        <f>SUMIF('Budgeting Worksheet'!AF452:AF455,$B$4,'Budgeting Worksheet'!AH452:AH455)</f>
        <v>0</v>
      </c>
      <c r="AF105" s="71">
        <f>SUMIF('Budgeting Worksheet'!AJ452:AJ455,$B$4,'Budgeting Worksheet'!AL452:AL455)</f>
        <v>0</v>
      </c>
      <c r="AJ105" s="71">
        <f>SUMIF('Budgeting Worksheet'!AN452:AN455,$B$4,'Budgeting Worksheet'!AP452:AP455)</f>
        <v>0</v>
      </c>
      <c r="AN105" s="71">
        <f>SUMIF('Budgeting Worksheet'!AR452:AR455,$B$4,'Budgeting Worksheet'!AT452:AT455)</f>
        <v>0</v>
      </c>
      <c r="AR105" s="71">
        <f>SUMIF('Budgeting Worksheet'!AV452:AV455,$B$4,'Budgeting Worksheet'!AX452:AX455)</f>
        <v>0</v>
      </c>
      <c r="AV105" s="71">
        <f>SUMIF('Budgeting Worksheet'!AZ452:AZ455,$B$4,'Budgeting Worksheet'!BB452:BB455)</f>
        <v>0</v>
      </c>
      <c r="AX105" s="71">
        <f t="shared" si="6"/>
        <v>0</v>
      </c>
      <c r="AZ105" s="78">
        <f ca="1">SUMIF('Budgeting Worksheet'!H452:H455,$B$4,'Budgeting Worksheet'!BJ456)</f>
        <v>0</v>
      </c>
      <c r="BB105" s="86">
        <v>99.84</v>
      </c>
      <c r="BC105" s="5"/>
    </row>
    <row r="106" spans="1:55" x14ac:dyDescent="0.2">
      <c r="A106" s="2">
        <v>54040</v>
      </c>
      <c r="C106" s="196" t="s">
        <v>328</v>
      </c>
      <c r="D106" s="71">
        <f>SUMIF('Budgeting Worksheet'!H458:H462,$B$4,'Budgeting Worksheet'!J458:J462)</f>
        <v>0</v>
      </c>
      <c r="H106" s="71">
        <f>SUMIF('Budgeting Worksheet'!L458:L462,$B$4,'Budgeting Worksheet'!N458:N462)</f>
        <v>0</v>
      </c>
      <c r="L106" s="71">
        <f>SUMIF('Budgeting Worksheet'!P458:P462,$B$4,'Budgeting Worksheet'!R458:R462)</f>
        <v>0</v>
      </c>
      <c r="P106" s="71">
        <f>SUMIF('Budgeting Worksheet'!T458:T462,$B$4,'Budgeting Worksheet'!V458:V462)</f>
        <v>0</v>
      </c>
      <c r="T106" s="71">
        <f>SUMIF('Budgeting Worksheet'!X458:X462,$B$4,'Budgeting Worksheet'!Z458:Z462)</f>
        <v>0</v>
      </c>
      <c r="X106" s="71">
        <f>SUMIF('Budgeting Worksheet'!AB458:AB462,$B$4,'Budgeting Worksheet'!AD458:AD462)</f>
        <v>0</v>
      </c>
      <c r="AB106" s="71">
        <f>SUMIF('Budgeting Worksheet'!AF458:AF462,$B$4,'Budgeting Worksheet'!AH458:AH462)</f>
        <v>0</v>
      </c>
      <c r="AF106" s="71">
        <f>SUMIF('Budgeting Worksheet'!AJ458:AJ462,$B$4,'Budgeting Worksheet'!AL458:AL462)</f>
        <v>0</v>
      </c>
      <c r="AJ106" s="71">
        <f>SUMIF('Budgeting Worksheet'!AN458:AN462,$B$4,'Budgeting Worksheet'!AP458:AP462)</f>
        <v>0</v>
      </c>
      <c r="AN106" s="71">
        <f>SUMIF('Budgeting Worksheet'!AR458:AR462,$B$4,'Budgeting Worksheet'!AT458:AT462)</f>
        <v>0</v>
      </c>
      <c r="AR106" s="71">
        <f>SUMIF('Budgeting Worksheet'!AV458:AV462,$B$4,'Budgeting Worksheet'!AX458:AX462)</f>
        <v>0</v>
      </c>
      <c r="AV106" s="71">
        <f>SUMIF('Budgeting Worksheet'!AZ458:AZ462,$B$4,'Budgeting Worksheet'!BB458:BB462)</f>
        <v>0</v>
      </c>
      <c r="AX106" s="71">
        <f t="shared" si="6"/>
        <v>0</v>
      </c>
      <c r="AZ106" s="78">
        <f ca="1">SUMIF('Budgeting Worksheet'!H458:H462,$B$4,'Budgeting Worksheet'!BJ463)</f>
        <v>0</v>
      </c>
      <c r="BB106" s="86">
        <v>324.08</v>
      </c>
      <c r="BC106" s="5"/>
    </row>
    <row r="107" spans="1:55" x14ac:dyDescent="0.2">
      <c r="A107" s="2">
        <v>54050</v>
      </c>
      <c r="B107" s="395"/>
      <c r="C107" s="709" t="s">
        <v>329</v>
      </c>
      <c r="D107" s="71">
        <f>SUMIF('Budgeting Worksheet'!H465:H468,$B$4,'Budgeting Worksheet'!J465:J468)</f>
        <v>0</v>
      </c>
      <c r="H107" s="71">
        <f>SUMIF('Budgeting Worksheet'!L465:L468,$B$4,'Budgeting Worksheet'!N465:N468)</f>
        <v>0</v>
      </c>
      <c r="L107" s="71">
        <f>SUMIF('Budgeting Worksheet'!P465:P468,$B$4,'Budgeting Worksheet'!R465:R468)</f>
        <v>0</v>
      </c>
      <c r="P107" s="71">
        <f>SUMIF('Budgeting Worksheet'!T465:T468,$B$4,'Budgeting Worksheet'!V465:V468)</f>
        <v>0</v>
      </c>
      <c r="T107" s="71">
        <f>SUMIF('Budgeting Worksheet'!X465:X468,$B$4,'Budgeting Worksheet'!Z465:Z468)</f>
        <v>0</v>
      </c>
      <c r="X107" s="71">
        <f>SUMIF('Budgeting Worksheet'!AB465:AB468,$B$4,'Budgeting Worksheet'!AD465:AD468)</f>
        <v>0</v>
      </c>
      <c r="AB107" s="71">
        <f>SUMIF('Budgeting Worksheet'!AF465:AF468,$B$4,'Budgeting Worksheet'!AH465:AH468)</f>
        <v>0</v>
      </c>
      <c r="AF107" s="71">
        <f>SUMIF('Budgeting Worksheet'!AJ465:AJ468,$B$4,'Budgeting Worksheet'!AL465:AL468)</f>
        <v>0</v>
      </c>
      <c r="AJ107" s="71">
        <f>SUMIF('Budgeting Worksheet'!AN465:AN468,$B$4,'Budgeting Worksheet'!AP465:AP468)</f>
        <v>0</v>
      </c>
      <c r="AN107" s="71">
        <f>SUMIF('Budgeting Worksheet'!AR465:AR468,$B$4,'Budgeting Worksheet'!AT465:AT468)</f>
        <v>0</v>
      </c>
      <c r="AR107" s="71">
        <f>SUMIF('Budgeting Worksheet'!AV465:AV468,$B$4,'Budgeting Worksheet'!AX465:AX468)</f>
        <v>0</v>
      </c>
      <c r="AV107" s="71">
        <f>SUMIF('Budgeting Worksheet'!AZ465:AZ468,$B$4,'Budgeting Worksheet'!BB465:BB468)</f>
        <v>0</v>
      </c>
      <c r="AX107" s="71">
        <f t="shared" si="6"/>
        <v>0</v>
      </c>
      <c r="AZ107" s="78">
        <f ca="1">SUMIF('Budgeting Worksheet'!H465:H468,$B$4,'Budgeting Worksheet'!BJ469)</f>
        <v>0</v>
      </c>
      <c r="BB107" s="86">
        <v>6143.02</v>
      </c>
      <c r="BC107" s="5"/>
    </row>
    <row r="108" spans="1:55" x14ac:dyDescent="0.2">
      <c r="A108" s="2">
        <v>54055</v>
      </c>
      <c r="C108" s="196" t="s">
        <v>330</v>
      </c>
      <c r="D108" s="71">
        <f>SUMIF('Budgeting Worksheet'!H471:H474,$B$4,'Budgeting Worksheet'!J471:J474)</f>
        <v>0</v>
      </c>
      <c r="H108" s="71">
        <f>SUMIF('Budgeting Worksheet'!L471:L474,$B$4,'Budgeting Worksheet'!N471:N474)</f>
        <v>0</v>
      </c>
      <c r="L108" s="71">
        <f>SUMIF('Budgeting Worksheet'!P471:P474,$B$4,'Budgeting Worksheet'!R471:R474)</f>
        <v>0</v>
      </c>
      <c r="P108" s="71">
        <f>SUMIF('Budgeting Worksheet'!T471:T474,$B$4,'Budgeting Worksheet'!V471:V474)</f>
        <v>0</v>
      </c>
      <c r="T108" s="71">
        <f>SUMIF('Budgeting Worksheet'!X471:X474,$B$4,'Budgeting Worksheet'!Z471:Z474)</f>
        <v>0</v>
      </c>
      <c r="X108" s="71">
        <f>SUMIF('Budgeting Worksheet'!AB471:AB474,$B$4,'Budgeting Worksheet'!AD471:AD474)</f>
        <v>0</v>
      </c>
      <c r="AB108" s="71">
        <f>SUMIF('Budgeting Worksheet'!AF471:AF474,$B$4,'Budgeting Worksheet'!AH471:AH474)</f>
        <v>0</v>
      </c>
      <c r="AF108" s="71">
        <f>SUMIF('Budgeting Worksheet'!AJ471:AJ474,$B$4,'Budgeting Worksheet'!AL471:AL474)</f>
        <v>0</v>
      </c>
      <c r="AJ108" s="71">
        <f>SUMIF('Budgeting Worksheet'!AN471:AN474,$B$4,'Budgeting Worksheet'!AP471:AP474)</f>
        <v>0</v>
      </c>
      <c r="AN108" s="71">
        <f>SUMIF('Budgeting Worksheet'!AR471:AR474,$B$4,'Budgeting Worksheet'!AT471:AT474)</f>
        <v>0</v>
      </c>
      <c r="AR108" s="71">
        <f>SUMIF('Budgeting Worksheet'!AV471:AV474,$B$4,'Budgeting Worksheet'!AX471:AX474)</f>
        <v>0</v>
      </c>
      <c r="AV108" s="71">
        <f>SUMIF('Budgeting Worksheet'!AZ471:AZ474,$B$4,'Budgeting Worksheet'!BB471:BB474)</f>
        <v>0</v>
      </c>
      <c r="AX108" s="71">
        <f t="shared" si="6"/>
        <v>0</v>
      </c>
      <c r="AZ108" s="78">
        <f ca="1">SUMIF('Budgeting Worksheet'!H471:H474,$B$4,'Budgeting Worksheet'!BJ475)</f>
        <v>0</v>
      </c>
      <c r="BB108" s="86">
        <v>7791.62</v>
      </c>
      <c r="BC108" s="5"/>
    </row>
    <row r="109" spans="1:55" x14ac:dyDescent="0.2">
      <c r="A109" s="2">
        <v>54056</v>
      </c>
      <c r="B109" s="395"/>
      <c r="C109" s="196" t="s">
        <v>331</v>
      </c>
      <c r="D109" s="71">
        <f>SUMIF('Budgeting Worksheet'!H477:H483,$B$4,'Budgeting Worksheet'!J477:J483)</f>
        <v>0</v>
      </c>
      <c r="H109" s="71">
        <f>SUMIF('Budgeting Worksheet'!L477:L483,$B$4,'Budgeting Worksheet'!N477:N483)</f>
        <v>0</v>
      </c>
      <c r="L109" s="71">
        <f>SUMIF('Budgeting Worksheet'!P477:P483,$B$4,'Budgeting Worksheet'!R477:R483)</f>
        <v>0</v>
      </c>
      <c r="P109" s="71">
        <f>SUMIF('Budgeting Worksheet'!T477:T483,$B$4,'Budgeting Worksheet'!V477:V483)</f>
        <v>0</v>
      </c>
      <c r="T109" s="71">
        <f>SUMIF('Budgeting Worksheet'!X477:X483,$B$4,'Budgeting Worksheet'!Z477:Z483)</f>
        <v>0</v>
      </c>
      <c r="X109" s="71">
        <f>SUMIF('Budgeting Worksheet'!AB477:AB483,$B$4,'Budgeting Worksheet'!AD477:AD483)</f>
        <v>0</v>
      </c>
      <c r="AB109" s="71">
        <f>SUMIF('Budgeting Worksheet'!AF477:AF483,$B$4,'Budgeting Worksheet'!AH477:AH483)</f>
        <v>0</v>
      </c>
      <c r="AF109" s="71">
        <f>SUMIF('Budgeting Worksheet'!AJ477:AJ483,$B$4,'Budgeting Worksheet'!AL477:AL483)</f>
        <v>0</v>
      </c>
      <c r="AJ109" s="71">
        <f>SUMIF('Budgeting Worksheet'!AN477:AN483,$B$4,'Budgeting Worksheet'!AP477:AP483)</f>
        <v>0</v>
      </c>
      <c r="AN109" s="71">
        <f>SUMIF('Budgeting Worksheet'!AR477:AR483,$B$4,'Budgeting Worksheet'!AT477:AT483)</f>
        <v>0</v>
      </c>
      <c r="AR109" s="71">
        <f>SUMIF('Budgeting Worksheet'!AV477:AV483,$B$4,'Budgeting Worksheet'!AX477:AX483)</f>
        <v>0</v>
      </c>
      <c r="AV109" s="71">
        <f>SUMIF('Budgeting Worksheet'!AZ477:AZ483,$B$4,'Budgeting Worksheet'!BB477:BB483)</f>
        <v>0</v>
      </c>
      <c r="AX109" s="71">
        <f t="shared" si="6"/>
        <v>0</v>
      </c>
      <c r="AZ109" s="78">
        <f ca="1">SUMIF('Budgeting Worksheet'!H477:H483,$B$4,'Budgeting Worksheet'!BJ484)</f>
        <v>0</v>
      </c>
      <c r="BB109" s="86">
        <v>35753.78</v>
      </c>
      <c r="BC109" s="5"/>
    </row>
    <row r="110" spans="1:55" x14ac:dyDescent="0.2">
      <c r="A110" s="2">
        <v>54060</v>
      </c>
      <c r="C110" s="196" t="s">
        <v>332</v>
      </c>
      <c r="D110" s="71">
        <f>SUMIF('Budgeting Worksheet'!H486:H489,$B$4,'Budgeting Worksheet'!J486:J489)</f>
        <v>0</v>
      </c>
      <c r="H110" s="71">
        <f>SUMIF('Budgeting Worksheet'!L486:L489,$B$4,'Budgeting Worksheet'!N486:N489)</f>
        <v>0</v>
      </c>
      <c r="L110" s="71">
        <f>SUMIF('Budgeting Worksheet'!P486:P489,$B$4,'Budgeting Worksheet'!R486:R489)</f>
        <v>0</v>
      </c>
      <c r="P110" s="71">
        <f>SUMIF('Budgeting Worksheet'!T486:T489,$B$4,'Budgeting Worksheet'!V486:V489)</f>
        <v>0</v>
      </c>
      <c r="T110" s="71">
        <f>SUMIF('Budgeting Worksheet'!X486:X489,$B$4,'Budgeting Worksheet'!Z486:Z489)</f>
        <v>0</v>
      </c>
      <c r="X110" s="71">
        <f>SUMIF('Budgeting Worksheet'!AB486:AB489,$B$4,'Budgeting Worksheet'!AD486:AD489)</f>
        <v>0</v>
      </c>
      <c r="AB110" s="71">
        <f>SUMIF('Budgeting Worksheet'!AF486:AF489,$B$4,'Budgeting Worksheet'!AH486:AH489)</f>
        <v>0</v>
      </c>
      <c r="AF110" s="71">
        <f>SUMIF('Budgeting Worksheet'!AJ486:AJ489,$B$4,'Budgeting Worksheet'!AL486:AL489)</f>
        <v>0</v>
      </c>
      <c r="AJ110" s="71">
        <f>SUMIF('Budgeting Worksheet'!AN486:AN489,$B$4,'Budgeting Worksheet'!AP486:AP489)</f>
        <v>0</v>
      </c>
      <c r="AN110" s="71">
        <f>SUMIF('Budgeting Worksheet'!AR486:AR489,$B$4,'Budgeting Worksheet'!AT486:AT489)</f>
        <v>0</v>
      </c>
      <c r="AR110" s="71">
        <f>SUMIF('Budgeting Worksheet'!AV486:AV489,$B$4,'Budgeting Worksheet'!AX486:AX489)</f>
        <v>0</v>
      </c>
      <c r="AV110" s="71">
        <f>SUMIF('Budgeting Worksheet'!AZ486:AZ489,$B$4,'Budgeting Worksheet'!BB486:BB489)</f>
        <v>0</v>
      </c>
      <c r="AX110" s="71">
        <f t="shared" si="6"/>
        <v>0</v>
      </c>
      <c r="AZ110" s="78">
        <f ca="1">SUMIF('Budgeting Worksheet'!H486:H489,$B$4,'Budgeting Worksheet'!BJ490)</f>
        <v>0</v>
      </c>
      <c r="BB110" s="86">
        <v>166.81</v>
      </c>
      <c r="BC110" s="5"/>
    </row>
    <row r="111" spans="1:55" x14ac:dyDescent="0.2">
      <c r="A111" s="2">
        <v>54061</v>
      </c>
      <c r="C111" s="196" t="s">
        <v>333</v>
      </c>
      <c r="D111" s="71">
        <f>SUMIF('Budgeting Worksheet'!H492:H495,$B$4,'Budgeting Worksheet'!J492:J495)</f>
        <v>446.4</v>
      </c>
      <c r="H111" s="71">
        <f>SUMIF('Budgeting Worksheet'!L492:L495,$B$4,'Budgeting Worksheet'!N492:N495)</f>
        <v>0</v>
      </c>
      <c r="L111" s="71">
        <f>SUMIF('Budgeting Worksheet'!P492:P495,$B$4,'Budgeting Worksheet'!R492:R495)</f>
        <v>0</v>
      </c>
      <c r="P111" s="71">
        <f>SUMIF('Budgeting Worksheet'!T492:T495,$B$4,'Budgeting Worksheet'!V492:V495)</f>
        <v>0</v>
      </c>
      <c r="T111" s="71">
        <f>SUMIF('Budgeting Worksheet'!X492:X495,$B$4,'Budgeting Worksheet'!Z492:Z495)</f>
        <v>0</v>
      </c>
      <c r="X111" s="71">
        <f>SUMIF('Budgeting Worksheet'!AB492:AB495,$B$4,'Budgeting Worksheet'!AD492:AD495)</f>
        <v>0</v>
      </c>
      <c r="AB111" s="71">
        <f>SUMIF('Budgeting Worksheet'!AF492:AF495,$B$4,'Budgeting Worksheet'!AH492:AH495)</f>
        <v>0</v>
      </c>
      <c r="AF111" s="71">
        <f>SUMIF('Budgeting Worksheet'!AJ492:AJ495,$B$4,'Budgeting Worksheet'!AL492:AL495)</f>
        <v>0</v>
      </c>
      <c r="AJ111" s="71">
        <f>SUMIF('Budgeting Worksheet'!AN492:AN495,$B$4,'Budgeting Worksheet'!AP492:AP495)</f>
        <v>0</v>
      </c>
      <c r="AN111" s="71">
        <f>SUMIF('Budgeting Worksheet'!AR492:AR495,$B$4,'Budgeting Worksheet'!AT492:AT495)</f>
        <v>0</v>
      </c>
      <c r="AR111" s="71">
        <f>SUMIF('Budgeting Worksheet'!AV492:AV495,$B$4,'Budgeting Worksheet'!AX492:AX495)</f>
        <v>0</v>
      </c>
      <c r="AV111" s="71">
        <f>SUMIF('Budgeting Worksheet'!AZ492:AZ495,$B$4,'Budgeting Worksheet'!BB492:BB495)</f>
        <v>0</v>
      </c>
      <c r="AX111" s="71">
        <f t="shared" si="6"/>
        <v>446.4</v>
      </c>
      <c r="AZ111" s="78">
        <f ca="1">SUMIF('Budgeting Worksheet'!H492:H495,$B$4,'Budgeting Worksheet'!BJ496)</f>
        <v>0</v>
      </c>
      <c r="BB111" s="86">
        <v>5440.64</v>
      </c>
      <c r="BC111" s="5"/>
    </row>
    <row r="112" spans="1:55" s="395" customFormat="1" x14ac:dyDescent="0.2">
      <c r="A112" s="2">
        <v>54062</v>
      </c>
      <c r="B112" s="409"/>
      <c r="C112" s="196" t="s">
        <v>334</v>
      </c>
      <c r="D112" s="71">
        <f>SUMIF('Budgeting Worksheet'!H498:H501,$B$4,'Budgeting Worksheet'!J498:J501)</f>
        <v>0</v>
      </c>
      <c r="H112" s="71">
        <f>SUMIF('Budgeting Worksheet'!L498:L501,$B$4,'Budgeting Worksheet'!N498:N501)</f>
        <v>0</v>
      </c>
      <c r="L112" s="71">
        <f>SUMIF('Budgeting Worksheet'!P498:P501,$B$4,'Budgeting Worksheet'!R498:R501)</f>
        <v>0</v>
      </c>
      <c r="P112" s="71">
        <f>SUMIF('Budgeting Worksheet'!T498:T501,$B$4,'Budgeting Worksheet'!V498:V501)</f>
        <v>0</v>
      </c>
      <c r="T112" s="71">
        <f>SUMIF('Budgeting Worksheet'!X498:X501,$B$4,'Budgeting Worksheet'!Z498:Z501)</f>
        <v>0</v>
      </c>
      <c r="X112" s="71">
        <f>SUMIF('Budgeting Worksheet'!AB498:AB501,$B$4,'Budgeting Worksheet'!AD498:AD501)</f>
        <v>0</v>
      </c>
      <c r="AB112" s="71">
        <f>SUMIF('Budgeting Worksheet'!AF498:AF501,$B$4,'Budgeting Worksheet'!AH498:AH501)</f>
        <v>0</v>
      </c>
      <c r="AF112" s="71">
        <f>SUMIF('Budgeting Worksheet'!AJ498:AJ501,$B$4,'Budgeting Worksheet'!AL498:AL501)</f>
        <v>0</v>
      </c>
      <c r="AJ112" s="71">
        <f>SUMIF('Budgeting Worksheet'!AN498:AN501,$B$4,'Budgeting Worksheet'!AP498:AP501)</f>
        <v>0</v>
      </c>
      <c r="AN112" s="71">
        <f>SUMIF('Budgeting Worksheet'!AR498:AR501,$B$4,'Budgeting Worksheet'!AT498:AT501)</f>
        <v>0</v>
      </c>
      <c r="AR112" s="71">
        <f>SUMIF('Budgeting Worksheet'!AV498:AV501,$B$4,'Budgeting Worksheet'!AX498:AX501)</f>
        <v>0</v>
      </c>
      <c r="AV112" s="71">
        <f>SUMIF('Budgeting Worksheet'!AZ498:AZ501,$B$4,'Budgeting Worksheet'!BB498:BB501)</f>
        <v>0</v>
      </c>
      <c r="AX112" s="71">
        <f t="shared" si="6"/>
        <v>0</v>
      </c>
      <c r="AZ112" s="78">
        <f ca="1">SUMIF('Budgeting Worksheet'!H498:H501,$B$4,'Budgeting Worksheet'!BJ502)</f>
        <v>0</v>
      </c>
      <c r="BB112" s="86">
        <v>11037.51</v>
      </c>
      <c r="BC112" s="6"/>
    </row>
    <row r="113" spans="1:55" x14ac:dyDescent="0.2">
      <c r="A113" s="2">
        <v>54065</v>
      </c>
      <c r="B113" s="395"/>
      <c r="C113" s="196" t="str">
        <f>'Budgeting Worksheet'!E504</f>
        <v>State Unemployment Tax</v>
      </c>
      <c r="D113" s="71">
        <f>SUMIF('Budgeting Worksheet'!H504:H507,$B$4,'Budgeting Worksheet'!J504:J507)</f>
        <v>0</v>
      </c>
      <c r="H113" s="71">
        <f>SUMIF('Budgeting Worksheet'!L504:L507,$B$4,'Budgeting Worksheet'!N504:N507)</f>
        <v>0</v>
      </c>
      <c r="L113" s="71">
        <f>SUMIF('Budgeting Worksheet'!P504:P507,$B$4,'Budgeting Worksheet'!R504:R507)</f>
        <v>0</v>
      </c>
      <c r="P113" s="71">
        <f>SUMIF('Budgeting Worksheet'!T504:T507,$B$4,'Budgeting Worksheet'!V504:V507)</f>
        <v>0</v>
      </c>
      <c r="T113" s="71">
        <f>SUMIF('Budgeting Worksheet'!X504:X507,$B$4,'Budgeting Worksheet'!Z504:Z507)</f>
        <v>0</v>
      </c>
      <c r="X113" s="71">
        <f>SUMIF('Budgeting Worksheet'!AB504:AB507,$B$4,'Budgeting Worksheet'!AD504:AD507)</f>
        <v>0</v>
      </c>
      <c r="AB113" s="71">
        <f>SUMIF('Budgeting Worksheet'!AF504:AF507,$B$4,'Budgeting Worksheet'!AH504:AH507)</f>
        <v>0</v>
      </c>
      <c r="AF113" s="71">
        <f>SUMIF('Budgeting Worksheet'!AJ504:AJ507,$B$4,'Budgeting Worksheet'!AL504:AL507)</f>
        <v>0</v>
      </c>
      <c r="AJ113" s="71">
        <f>SUMIF('Budgeting Worksheet'!AN504:AN507,$B$4,'Budgeting Worksheet'!AP504:AP507)</f>
        <v>0</v>
      </c>
      <c r="AN113" s="71">
        <f>SUMIF('Budgeting Worksheet'!AR504:AR507,$B$4,'Budgeting Worksheet'!AT504:AT507)</f>
        <v>0</v>
      </c>
      <c r="AR113" s="71">
        <f>SUMIF('Budgeting Worksheet'!AV504:AV507,$B$4,'Budgeting Worksheet'!AX504:AX507)</f>
        <v>0</v>
      </c>
      <c r="AV113" s="71">
        <f>SUMIF('Budgeting Worksheet'!AZ504:AZ507,$B$4,'Budgeting Worksheet'!BB504:BB507)</f>
        <v>0</v>
      </c>
      <c r="AX113" s="71">
        <f t="shared" si="6"/>
        <v>0</v>
      </c>
      <c r="AZ113" s="78">
        <f ca="1">SUMIF('Budgeting Worksheet'!H504:H507,$B$4,'Budgeting Worksheet'!BJ508)</f>
        <v>0</v>
      </c>
      <c r="BB113" s="780">
        <v>621.02</v>
      </c>
      <c r="BC113" s="5"/>
    </row>
    <row r="114" spans="1:55" x14ac:dyDescent="0.2">
      <c r="A114" s="4"/>
      <c r="B114" s="395" t="s">
        <v>617</v>
      </c>
      <c r="C114" s="395"/>
      <c r="D114" s="644">
        <f>SUM(D100:D112)</f>
        <v>446.4</v>
      </c>
      <c r="H114" s="644">
        <f>SUM(H100:H112)</f>
        <v>0</v>
      </c>
      <c r="L114" s="644">
        <f>SUM(L100:L112)</f>
        <v>0</v>
      </c>
      <c r="P114" s="644">
        <f>SUM(P100:P112)</f>
        <v>0</v>
      </c>
      <c r="T114" s="644">
        <f>SUM(T100:T112)</f>
        <v>0</v>
      </c>
      <c r="X114" s="644">
        <f>SUM(X100:X112)</f>
        <v>0</v>
      </c>
      <c r="AB114" s="644">
        <f>SUM(AB100:AB112)</f>
        <v>0</v>
      </c>
      <c r="AF114" s="644">
        <f>SUM(AF100:AF112)</f>
        <v>0</v>
      </c>
      <c r="AJ114" s="644">
        <f>SUM(AJ100:AJ112)</f>
        <v>0</v>
      </c>
      <c r="AN114" s="644">
        <f>SUM(AN100:AN112)</f>
        <v>0</v>
      </c>
      <c r="AR114" s="644">
        <f>SUM(AR100:AR112)</f>
        <v>0</v>
      </c>
      <c r="AV114" s="644">
        <f>SUM(AV100:AV112)</f>
        <v>0</v>
      </c>
      <c r="AX114" s="673">
        <f>SUM(AX100:AX113)</f>
        <v>446.4</v>
      </c>
      <c r="AZ114" s="670">
        <f ca="1">SUM(AZ100:AZ113)</f>
        <v>0</v>
      </c>
      <c r="BB114" s="85">
        <f>SUM(BB100:BB113)</f>
        <v>392323.19000000012</v>
      </c>
      <c r="BC114" s="5"/>
    </row>
    <row r="115" spans="1:55" x14ac:dyDescent="0.2">
      <c r="A115" s="4"/>
      <c r="B115" s="395"/>
      <c r="C115" s="395"/>
      <c r="D115" s="70"/>
      <c r="H115" s="70"/>
      <c r="L115" s="70"/>
      <c r="P115" s="70"/>
      <c r="T115" s="70"/>
      <c r="X115" s="70"/>
      <c r="AB115" s="70"/>
      <c r="AF115" s="70"/>
      <c r="AJ115" s="70"/>
      <c r="AN115" s="70"/>
      <c r="AR115" s="70"/>
      <c r="AV115" s="70"/>
      <c r="AX115" s="71"/>
      <c r="AZ115" s="78"/>
      <c r="BB115" s="86"/>
      <c r="BC115" s="5"/>
    </row>
    <row r="116" spans="1:55" x14ac:dyDescent="0.2">
      <c r="A116" s="4">
        <v>54070</v>
      </c>
      <c r="B116" s="395" t="s">
        <v>335</v>
      </c>
      <c r="D116" s="71"/>
      <c r="H116" s="71"/>
      <c r="L116" s="71"/>
      <c r="P116" s="71"/>
      <c r="T116" s="71"/>
      <c r="X116" s="71"/>
      <c r="AB116" s="71"/>
      <c r="AF116" s="71"/>
      <c r="AJ116" s="71"/>
      <c r="AN116" s="71"/>
      <c r="AR116" s="71"/>
      <c r="AV116" s="71"/>
      <c r="AX116" s="71"/>
      <c r="AZ116" s="78"/>
      <c r="BB116" s="86"/>
      <c r="BC116" s="5"/>
    </row>
    <row r="117" spans="1:55" x14ac:dyDescent="0.2">
      <c r="A117" s="2">
        <v>54071</v>
      </c>
      <c r="C117" s="196" t="s">
        <v>336</v>
      </c>
      <c r="D117" s="71">
        <f>SUMIF('Budgeting Worksheet'!H512:H515,$B$4,'Budgeting Worksheet'!J512:J515)</f>
        <v>0</v>
      </c>
      <c r="H117" s="71">
        <f>SUMIF('Budgeting Worksheet'!L512:L515,$B$4,'Budgeting Worksheet'!N512:N515)</f>
        <v>0</v>
      </c>
      <c r="L117" s="71">
        <f>SUMIF('Budgeting Worksheet'!P512:P515,$B$4,'Budgeting Worksheet'!R512:R515)</f>
        <v>0</v>
      </c>
      <c r="P117" s="71">
        <f>SUMIF('Budgeting Worksheet'!T512:T515,$B$4,'Budgeting Worksheet'!V512:V515)</f>
        <v>0</v>
      </c>
      <c r="T117" s="71">
        <f>SUMIF('Budgeting Worksheet'!X512:X515,$B$4,'Budgeting Worksheet'!Z512:Z515)</f>
        <v>0</v>
      </c>
      <c r="X117" s="71">
        <f>SUMIF('Budgeting Worksheet'!AB512:AB515,$B$4,'Budgeting Worksheet'!AD512:AD515)</f>
        <v>0</v>
      </c>
      <c r="AB117" s="71">
        <f>SUMIF('Budgeting Worksheet'!AF512:AF515,$B$4,'Budgeting Worksheet'!AH512:AH515)</f>
        <v>0</v>
      </c>
      <c r="AF117" s="71">
        <f>SUMIF('Budgeting Worksheet'!AJ512:AJ515,$B$4,'Budgeting Worksheet'!AL512:AL515)</f>
        <v>0</v>
      </c>
      <c r="AJ117" s="71">
        <f>SUMIF('Budgeting Worksheet'!AN512:AN515,$B$4,'Budgeting Worksheet'!AP512:AP515)</f>
        <v>0</v>
      </c>
      <c r="AN117" s="71">
        <f>SUMIF('Budgeting Worksheet'!AR512:AR515,$B$4,'Budgeting Worksheet'!AT512:AT515)</f>
        <v>0</v>
      </c>
      <c r="AR117" s="71">
        <f>SUMIF('Budgeting Worksheet'!AV512:AV515,$B$4,'Budgeting Worksheet'!AX512:AX515)</f>
        <v>0</v>
      </c>
      <c r="AV117" s="71">
        <f>SUMIF('Budgeting Worksheet'!AZ512:AZ515,$B$4,'Budgeting Worksheet'!BB512:BB515)</f>
        <v>0</v>
      </c>
      <c r="AX117" s="71">
        <f t="shared" ref="AX117:AX123" si="7">SUM(D117:AV117)</f>
        <v>0</v>
      </c>
      <c r="AZ117" s="78">
        <f ca="1">SUMIF('Budgeting Worksheet'!H512:H515,$B$4,'Budgeting Worksheet'!BJ516)</f>
        <v>0</v>
      </c>
      <c r="BB117" s="86">
        <v>55098.720000000001</v>
      </c>
      <c r="BC117" s="5"/>
    </row>
    <row r="118" spans="1:55" s="395" customFormat="1" x14ac:dyDescent="0.2">
      <c r="A118" s="2">
        <v>54072</v>
      </c>
      <c r="B118" s="409"/>
      <c r="C118" s="196" t="s">
        <v>337</v>
      </c>
      <c r="D118" s="71">
        <f>SUMIF('Budgeting Worksheet'!H518:H521,$B$4,'Budgeting Worksheet'!J518:J521)</f>
        <v>0</v>
      </c>
      <c r="H118" s="71">
        <f>SUMIF('Budgeting Worksheet'!L518:L521,$B$4,'Budgeting Worksheet'!N518:N521)</f>
        <v>0</v>
      </c>
      <c r="L118" s="71">
        <f>SUMIF('Budgeting Worksheet'!P518:P521,$B$4,'Budgeting Worksheet'!R518:R521)</f>
        <v>0</v>
      </c>
      <c r="P118" s="71">
        <f>SUMIF('Budgeting Worksheet'!T518:T521,$B$4,'Budgeting Worksheet'!V518:V521)</f>
        <v>0</v>
      </c>
      <c r="T118" s="71">
        <f>SUMIF('Budgeting Worksheet'!X518:X521,$B$4,'Budgeting Worksheet'!Z518:Z521)</f>
        <v>0</v>
      </c>
      <c r="X118" s="71">
        <f>SUMIF('Budgeting Worksheet'!AB518:AB521,$B$4,'Budgeting Worksheet'!AD518:AD521)</f>
        <v>0</v>
      </c>
      <c r="AB118" s="71">
        <f>SUMIF('Budgeting Worksheet'!AF518:AF521,$B$4,'Budgeting Worksheet'!AH518:AH521)</f>
        <v>0</v>
      </c>
      <c r="AF118" s="71">
        <f>SUMIF('Budgeting Worksheet'!AJ518:AJ521,$B$4,'Budgeting Worksheet'!AL518:AL521)</f>
        <v>0</v>
      </c>
      <c r="AJ118" s="71">
        <f>SUMIF('Budgeting Worksheet'!AN518:AN521,$B$4,'Budgeting Worksheet'!AP518:AP521)</f>
        <v>0</v>
      </c>
      <c r="AN118" s="71">
        <f>SUMIF('Budgeting Worksheet'!AR518:AR521,$B$4,'Budgeting Worksheet'!AT518:AT521)</f>
        <v>0</v>
      </c>
      <c r="AR118" s="71">
        <f>SUMIF('Budgeting Worksheet'!AV518:AV521,$B$4,'Budgeting Worksheet'!AX518:AX521)</f>
        <v>0</v>
      </c>
      <c r="AV118" s="71">
        <f>SUMIF('Budgeting Worksheet'!AZ518:AZ521,$B$4,'Budgeting Worksheet'!BB518:BB521)</f>
        <v>0</v>
      </c>
      <c r="AX118" s="71">
        <f t="shared" si="7"/>
        <v>0</v>
      </c>
      <c r="AZ118" s="78">
        <f ca="1">SUMIF('Budgeting Worksheet'!H518:H521,$B$4,'Budgeting Worksheet'!BJ522)</f>
        <v>0</v>
      </c>
      <c r="BB118" s="86">
        <v>2810</v>
      </c>
      <c r="BC118" s="6"/>
    </row>
    <row r="119" spans="1:55" x14ac:dyDescent="0.2">
      <c r="A119" s="2">
        <v>54073</v>
      </c>
      <c r="C119" s="196" t="s">
        <v>338</v>
      </c>
      <c r="D119" s="71">
        <f>SUMIF('Budgeting Worksheet'!H524:H527,$B$4,'Budgeting Worksheet'!J524:J527)</f>
        <v>0</v>
      </c>
      <c r="H119" s="71">
        <f>SUMIF('Budgeting Worksheet'!L524:L527,$B$4,'Budgeting Worksheet'!N524:N527)</f>
        <v>0</v>
      </c>
      <c r="L119" s="71">
        <f>SUMIF('Budgeting Worksheet'!P524:P527,$B$4,'Budgeting Worksheet'!R524:R527)</f>
        <v>0</v>
      </c>
      <c r="P119" s="71">
        <f>SUMIF('Budgeting Worksheet'!T524:T527,$B$4,'Budgeting Worksheet'!V524:V527)</f>
        <v>0</v>
      </c>
      <c r="T119" s="71">
        <f>SUMIF('Budgeting Worksheet'!X524:X527,$B$4,'Budgeting Worksheet'!Z524:Z527)</f>
        <v>0</v>
      </c>
      <c r="X119" s="71">
        <f>SUMIF('Budgeting Worksheet'!AB524:AB527,$B$4,'Budgeting Worksheet'!AD524:AD527)</f>
        <v>0</v>
      </c>
      <c r="AB119" s="71">
        <f>SUMIF('Budgeting Worksheet'!AF524:AF527,$B$4,'Budgeting Worksheet'!AH524:AH527)</f>
        <v>0</v>
      </c>
      <c r="AF119" s="71">
        <f>SUMIF('Budgeting Worksheet'!AJ524:AJ527,$B$4,'Budgeting Worksheet'!AL524:AL527)</f>
        <v>0</v>
      </c>
      <c r="AJ119" s="71">
        <f>SUMIF('Budgeting Worksheet'!AN524:AN527,$B$4,'Budgeting Worksheet'!AP524:AP527)</f>
        <v>0</v>
      </c>
      <c r="AN119" s="71">
        <f>SUMIF('Budgeting Worksheet'!AR524:AR527,$B$4,'Budgeting Worksheet'!AT524:AT527)</f>
        <v>0</v>
      </c>
      <c r="AR119" s="71">
        <f>SUMIF('Budgeting Worksheet'!AV524:AV527,$B$4,'Budgeting Worksheet'!AX524:AX527)</f>
        <v>0</v>
      </c>
      <c r="AV119" s="71">
        <f>SUMIF('Budgeting Worksheet'!AZ524:AZ527,$B$4,'Budgeting Worksheet'!BB524:BB527)</f>
        <v>0</v>
      </c>
      <c r="AX119" s="71">
        <f t="shared" si="7"/>
        <v>0</v>
      </c>
      <c r="AZ119" s="78">
        <f ca="1">SUMIF('Budgeting Worksheet'!H524:H527,$B$4,'Budgeting Worksheet'!BJ528)</f>
        <v>0</v>
      </c>
      <c r="BB119" s="86">
        <v>534.27</v>
      </c>
      <c r="BC119" s="5"/>
    </row>
    <row r="120" spans="1:55" x14ac:dyDescent="0.2">
      <c r="A120" s="2">
        <v>54074</v>
      </c>
      <c r="C120" s="196" t="s">
        <v>80</v>
      </c>
      <c r="D120" s="71">
        <f>SUMIF('Budgeting Worksheet'!H530:H533,$B$4,'Budgeting Worksheet'!J530:J533)</f>
        <v>0</v>
      </c>
      <c r="H120" s="71">
        <f>SUMIF('Budgeting Worksheet'!L530:L533,$B$4,'Budgeting Worksheet'!N530:N533)</f>
        <v>0</v>
      </c>
      <c r="L120" s="71">
        <f>SUMIF('Budgeting Worksheet'!P530:P533,$B$4,'Budgeting Worksheet'!R530:R533)</f>
        <v>0</v>
      </c>
      <c r="P120" s="71">
        <f>SUMIF('Budgeting Worksheet'!T530:T533,$B$4,'Budgeting Worksheet'!V530:V533)</f>
        <v>0</v>
      </c>
      <c r="T120" s="71">
        <f>SUMIF('Budgeting Worksheet'!X530:X533,$B$4,'Budgeting Worksheet'!Z530:Z533)</f>
        <v>0</v>
      </c>
      <c r="X120" s="71">
        <f>SUMIF('Budgeting Worksheet'!AB530:AB533,$B$4,'Budgeting Worksheet'!AD530:AD533)</f>
        <v>0</v>
      </c>
      <c r="AB120" s="71">
        <f>SUMIF('Budgeting Worksheet'!AF530:AF533,$B$4,'Budgeting Worksheet'!AH530:AH533)</f>
        <v>0</v>
      </c>
      <c r="AF120" s="71">
        <f>SUMIF('Budgeting Worksheet'!AJ530:AJ533,$B$4,'Budgeting Worksheet'!AL530:AL533)</f>
        <v>0</v>
      </c>
      <c r="AJ120" s="71">
        <f>SUMIF('Budgeting Worksheet'!AN530:AN533,$B$4,'Budgeting Worksheet'!AP530:AP533)</f>
        <v>0</v>
      </c>
      <c r="AN120" s="71">
        <f>SUMIF('Budgeting Worksheet'!AR530:AR533,$B$4,'Budgeting Worksheet'!AT530:AT533)</f>
        <v>0</v>
      </c>
      <c r="AR120" s="71">
        <f>SUMIF('Budgeting Worksheet'!AV530:AV533,$B$4,'Budgeting Worksheet'!AX530:AX533)</f>
        <v>0</v>
      </c>
      <c r="AV120" s="71">
        <f>SUMIF('Budgeting Worksheet'!AZ530:AZ533,$B$4,'Budgeting Worksheet'!BB530:BB533)</f>
        <v>0</v>
      </c>
      <c r="AX120" s="71">
        <f t="shared" si="7"/>
        <v>0</v>
      </c>
      <c r="AZ120" s="78">
        <f ca="1">SUMIF('Budgeting Worksheet'!H530:H533,$B$4,'Budgeting Worksheet'!BJ534)</f>
        <v>0</v>
      </c>
      <c r="BB120" s="86">
        <v>707.84</v>
      </c>
      <c r="BC120" s="5"/>
    </row>
    <row r="121" spans="1:55" x14ac:dyDescent="0.2">
      <c r="A121" s="2">
        <v>54070</v>
      </c>
      <c r="C121" s="196" t="s">
        <v>339</v>
      </c>
      <c r="D121" s="71">
        <f>SUMIF('Budgeting Worksheet'!H536:H539,$B$4,'Budgeting Worksheet'!J536:J539)</f>
        <v>0</v>
      </c>
      <c r="H121" s="71">
        <f>SUMIF('Budgeting Worksheet'!L536:L539,$B$4,'Budgeting Worksheet'!N536:N539)</f>
        <v>0</v>
      </c>
      <c r="L121" s="71">
        <f>SUMIF('Budgeting Worksheet'!P536:P539,$B$4,'Budgeting Worksheet'!R536:R539)</f>
        <v>0</v>
      </c>
      <c r="P121" s="71">
        <f>SUMIF('Budgeting Worksheet'!T536:T539,$B$4,'Budgeting Worksheet'!V536:V539)</f>
        <v>0</v>
      </c>
      <c r="T121" s="71">
        <f>SUMIF('Budgeting Worksheet'!X536:X539,$B$4,'Budgeting Worksheet'!Z536:Z539)</f>
        <v>0</v>
      </c>
      <c r="X121" s="71">
        <f>SUMIF('Budgeting Worksheet'!AB536:AB539,$B$4,'Budgeting Worksheet'!AD536:AD539)</f>
        <v>0</v>
      </c>
      <c r="AB121" s="71">
        <f>SUMIF('Budgeting Worksheet'!AF536:AF539,$B$4,'Budgeting Worksheet'!AH536:AH539)</f>
        <v>0</v>
      </c>
      <c r="AF121" s="71">
        <f>SUMIF('Budgeting Worksheet'!AJ536:AJ539,$B$4,'Budgeting Worksheet'!AL536:AL539)</f>
        <v>0</v>
      </c>
      <c r="AJ121" s="71">
        <f>SUMIF('Budgeting Worksheet'!AN536:AN539,$B$4,'Budgeting Worksheet'!AP536:AP539)</f>
        <v>0</v>
      </c>
      <c r="AN121" s="71">
        <f>SUMIF('Budgeting Worksheet'!AR536:AR539,$B$4,'Budgeting Worksheet'!AT536:AT539)</f>
        <v>0</v>
      </c>
      <c r="AR121" s="71">
        <f>SUMIF('Budgeting Worksheet'!AV536:AV539,$B$4,'Budgeting Worksheet'!AX536:AX539)</f>
        <v>0</v>
      </c>
      <c r="AV121" s="71">
        <f>SUMIF('Budgeting Worksheet'!AZ536:AZ539,$B$4,'Budgeting Worksheet'!BB536:BB539)</f>
        <v>0</v>
      </c>
      <c r="AX121" s="71">
        <f t="shared" si="7"/>
        <v>0</v>
      </c>
      <c r="AZ121" s="78">
        <f ca="1">SUMIF('Budgeting Worksheet'!H536:H539,$B$4,'Budgeting Worksheet'!BJ540)</f>
        <v>0</v>
      </c>
      <c r="BB121" s="86">
        <v>349.86</v>
      </c>
      <c r="BC121" s="5"/>
    </row>
    <row r="122" spans="1:55" x14ac:dyDescent="0.2">
      <c r="A122" s="4">
        <v>54080</v>
      </c>
      <c r="B122" s="196" t="s">
        <v>340</v>
      </c>
      <c r="D122" s="71">
        <f>SUMIF('Budgeting Worksheet'!H544:H547,$B$4,'Budgeting Worksheet'!J544:J547)</f>
        <v>0</v>
      </c>
      <c r="H122" s="71">
        <f>SUMIF('Budgeting Worksheet'!L544:L547,$B$4,'Budgeting Worksheet'!N544:N547)</f>
        <v>0</v>
      </c>
      <c r="L122" s="71">
        <f>SUMIF('Budgeting Worksheet'!P544:P547,$B$4,'Budgeting Worksheet'!R544:R547)</f>
        <v>0</v>
      </c>
      <c r="P122" s="71">
        <f>SUMIF('Budgeting Worksheet'!T544:T547,$B$4,'Budgeting Worksheet'!V544:V547)</f>
        <v>0</v>
      </c>
      <c r="T122" s="71">
        <f>SUMIF('Budgeting Worksheet'!X544:X547,$B$4,'Budgeting Worksheet'!Z544:Z547)</f>
        <v>0</v>
      </c>
      <c r="X122" s="71">
        <f>SUMIF('Budgeting Worksheet'!AB544:AB547,$B$4,'Budgeting Worksheet'!AD544:AD547)</f>
        <v>0</v>
      </c>
      <c r="AB122" s="71">
        <f>SUMIF('Budgeting Worksheet'!AF544:AF547,$B$4,'Budgeting Worksheet'!AH544:AH547)</f>
        <v>0</v>
      </c>
      <c r="AF122" s="71">
        <f>SUMIF('Budgeting Worksheet'!AJ544:AJ547,$B$4,'Budgeting Worksheet'!AL544:AL547)</f>
        <v>0</v>
      </c>
      <c r="AJ122" s="71">
        <f>SUMIF('Budgeting Worksheet'!AN544:AN547,$B$4,'Budgeting Worksheet'!AP544:AP547)</f>
        <v>0</v>
      </c>
      <c r="AN122" s="71">
        <f>SUMIF('Budgeting Worksheet'!AR544:AR547,$B$4,'Budgeting Worksheet'!AT544:AT547)</f>
        <v>0</v>
      </c>
      <c r="AR122" s="71">
        <f>SUMIF('Budgeting Worksheet'!AV544:AV547,$B$4,'Budgeting Worksheet'!AX544:AX547)</f>
        <v>0</v>
      </c>
      <c r="AV122" s="71">
        <f>SUMIF('Budgeting Worksheet'!AZ544:AZ547,$B$4,'Budgeting Worksheet'!BB544:BB547)</f>
        <v>0</v>
      </c>
      <c r="AX122" s="71">
        <f t="shared" si="7"/>
        <v>0</v>
      </c>
      <c r="AZ122" s="78">
        <f ca="1">SUMIF('Budgeting Worksheet'!H544:H547,$B$4,'Budgeting Worksheet'!BJ548)</f>
        <v>0</v>
      </c>
      <c r="BB122" s="86">
        <v>0</v>
      </c>
      <c r="BC122" s="5"/>
    </row>
    <row r="123" spans="1:55" x14ac:dyDescent="0.2">
      <c r="A123" s="4">
        <v>54090</v>
      </c>
      <c r="B123" s="196" t="s">
        <v>341</v>
      </c>
      <c r="D123" s="71">
        <f>SUMIF('Budgeting Worksheet'!H552:H555,$B$4,'Budgeting Worksheet'!J552:J555)</f>
        <v>0</v>
      </c>
      <c r="H123" s="71">
        <f>SUMIF('Budgeting Worksheet'!L552:L555,$B$4,'Budgeting Worksheet'!N552:N555)</f>
        <v>0</v>
      </c>
      <c r="L123" s="71">
        <f>SUMIF('Budgeting Worksheet'!P552:P555,$B$4,'Budgeting Worksheet'!R552:R555)</f>
        <v>0</v>
      </c>
      <c r="P123" s="71">
        <f>SUMIF('Budgeting Worksheet'!T552:T555,$B$4,'Budgeting Worksheet'!V552:V555)</f>
        <v>0</v>
      </c>
      <c r="T123" s="71">
        <f>SUMIF('Budgeting Worksheet'!X552:X555,$B$4,'Budgeting Worksheet'!Z552:Z555)</f>
        <v>0</v>
      </c>
      <c r="X123" s="71">
        <f>SUMIF('Budgeting Worksheet'!AB552:AB555,$B$4,'Budgeting Worksheet'!AD552:AD555)</f>
        <v>0</v>
      </c>
      <c r="AB123" s="71">
        <f>SUMIF('Budgeting Worksheet'!AF552:AF555,$B$4,'Budgeting Worksheet'!AH552:AH555)</f>
        <v>0</v>
      </c>
      <c r="AF123" s="71">
        <f>SUMIF('Budgeting Worksheet'!AJ552:AJ555,$B$4,'Budgeting Worksheet'!AL552:AL555)</f>
        <v>0</v>
      </c>
      <c r="AJ123" s="71">
        <f>SUMIF('Budgeting Worksheet'!AN552:AN555,$B$4,'Budgeting Worksheet'!AP552:AP555)</f>
        <v>0</v>
      </c>
      <c r="AN123" s="71">
        <f>SUMIF('Budgeting Worksheet'!AR552:AR555,$B$4,'Budgeting Worksheet'!AT552:AT555)</f>
        <v>0</v>
      </c>
      <c r="AR123" s="71">
        <f>SUMIF('Budgeting Worksheet'!AV552:AV555,$B$4,'Budgeting Worksheet'!AX552:AX555)</f>
        <v>0</v>
      </c>
      <c r="AV123" s="71">
        <f>SUMIF('Budgeting Worksheet'!AZ552:AZ555,$B$4,'Budgeting Worksheet'!BB552:BB555)</f>
        <v>0</v>
      </c>
      <c r="AX123" s="71">
        <f t="shared" si="7"/>
        <v>0</v>
      </c>
      <c r="AZ123" s="78">
        <f ca="1">SUMIF('Budgeting Worksheet'!H552:H555,$B$4,'Budgeting Worksheet'!BJ556)</f>
        <v>0</v>
      </c>
      <c r="BB123" s="780">
        <v>1726.87</v>
      </c>
      <c r="BC123" s="5"/>
    </row>
    <row r="124" spans="1:55" x14ac:dyDescent="0.2">
      <c r="B124" s="395" t="s">
        <v>616</v>
      </c>
      <c r="D124" s="644">
        <f>SUM(D114:D123)</f>
        <v>446.4</v>
      </c>
      <c r="H124" s="644">
        <f>SUM(H114:H123)</f>
        <v>0</v>
      </c>
      <c r="L124" s="644">
        <f>SUM(L114:L123)</f>
        <v>0</v>
      </c>
      <c r="P124" s="644">
        <f>SUM(P114:P123)</f>
        <v>0</v>
      </c>
      <c r="T124" s="644">
        <f>SUM(T114:T123)</f>
        <v>0</v>
      </c>
      <c r="X124" s="644">
        <f>SUM(X114:X123)</f>
        <v>0</v>
      </c>
      <c r="AB124" s="644">
        <f>SUM(AB114:AB123)</f>
        <v>0</v>
      </c>
      <c r="AF124" s="644">
        <f>SUM(AF114:AF123)</f>
        <v>0</v>
      </c>
      <c r="AJ124" s="644">
        <f>SUM(AJ114:AJ123)</f>
        <v>0</v>
      </c>
      <c r="AN124" s="644">
        <f>SUM(AN114:AN123)</f>
        <v>0</v>
      </c>
      <c r="AR124" s="644">
        <f>SUM(AR114:AR123)</f>
        <v>0</v>
      </c>
      <c r="AV124" s="644">
        <f>SUM(AV114:AV123)</f>
        <v>0</v>
      </c>
      <c r="AX124" s="673">
        <f>SUM(AX117:AX123)</f>
        <v>0</v>
      </c>
      <c r="AZ124" s="670">
        <f ca="1">SUM(AZ117:AZ123)</f>
        <v>0</v>
      </c>
      <c r="BB124" s="85">
        <f>SUM(BB117:BB123)</f>
        <v>61227.56</v>
      </c>
      <c r="BC124" s="5"/>
    </row>
    <row r="125" spans="1:55" x14ac:dyDescent="0.2">
      <c r="D125" s="71"/>
      <c r="H125" s="71"/>
      <c r="L125" s="71"/>
      <c r="P125" s="71"/>
      <c r="T125" s="71"/>
      <c r="X125" s="71"/>
      <c r="AB125" s="71"/>
      <c r="AF125" s="71"/>
      <c r="AJ125" s="71"/>
      <c r="AN125" s="71"/>
      <c r="AR125" s="71"/>
      <c r="AV125" s="71"/>
      <c r="AX125" s="71"/>
      <c r="AZ125" s="78"/>
      <c r="BB125" s="86"/>
      <c r="BC125" s="5"/>
    </row>
    <row r="126" spans="1:55" x14ac:dyDescent="0.2">
      <c r="A126" s="2">
        <v>55000</v>
      </c>
      <c r="B126" s="395" t="s">
        <v>343</v>
      </c>
      <c r="D126" s="71"/>
      <c r="H126" s="71"/>
      <c r="L126" s="71"/>
      <c r="P126" s="71"/>
      <c r="T126" s="71"/>
      <c r="X126" s="71"/>
      <c r="AB126" s="71"/>
      <c r="AF126" s="71"/>
      <c r="AJ126" s="71"/>
      <c r="AN126" s="71"/>
      <c r="AR126" s="71"/>
      <c r="AV126" s="71"/>
      <c r="AX126" s="71"/>
      <c r="AZ126" s="78"/>
      <c r="BB126" s="86"/>
      <c r="BC126" s="5"/>
    </row>
    <row r="127" spans="1:55" x14ac:dyDescent="0.2">
      <c r="A127" s="2">
        <v>55010</v>
      </c>
      <c r="B127" s="395"/>
      <c r="C127" s="196" t="s">
        <v>344</v>
      </c>
      <c r="D127" s="71">
        <f>SUMIF('Budgeting Worksheet'!H574:H577,$B$4,'Budgeting Worksheet'!J574:J577)</f>
        <v>0</v>
      </c>
      <c r="H127" s="71">
        <f>SUMIF('Budgeting Worksheet'!L574:L577,$B$4,'Budgeting Worksheet'!N574:N577)</f>
        <v>0</v>
      </c>
      <c r="L127" s="71">
        <f>SUMIF('Budgeting Worksheet'!P574:P577,$B$4,'Budgeting Worksheet'!R574:R577)</f>
        <v>0</v>
      </c>
      <c r="P127" s="71">
        <f>SUMIF('Budgeting Worksheet'!T574:T577,$B$4,'Budgeting Worksheet'!V574:V577)</f>
        <v>0</v>
      </c>
      <c r="T127" s="71">
        <f>SUMIF('Budgeting Worksheet'!X574:X577,$B$4,'Budgeting Worksheet'!Z574:Z577)</f>
        <v>0</v>
      </c>
      <c r="X127" s="71">
        <f>SUMIF('Budgeting Worksheet'!AB574:AB577,$B$4,'Budgeting Worksheet'!AD574:AD577)</f>
        <v>0</v>
      </c>
      <c r="AB127" s="71">
        <f>SUMIF('Budgeting Worksheet'!AF574:AF577,$B$4,'Budgeting Worksheet'!AH574:AH577)</f>
        <v>0</v>
      </c>
      <c r="AF127" s="71">
        <f>SUMIF('Budgeting Worksheet'!AJ574:AJ577,$B$4,'Budgeting Worksheet'!AL574:AL577)</f>
        <v>0</v>
      </c>
      <c r="AJ127" s="71">
        <f>SUMIF('Budgeting Worksheet'!AN574:AN577,$B$4,'Budgeting Worksheet'!AP574:AP577)</f>
        <v>0</v>
      </c>
      <c r="AN127" s="71">
        <f>SUMIF('Budgeting Worksheet'!AR574:AR577,$B$4,'Budgeting Worksheet'!AT574:AT577)</f>
        <v>0</v>
      </c>
      <c r="AR127" s="71">
        <f>SUMIF('Budgeting Worksheet'!AV574:AV577,$B$4,'Budgeting Worksheet'!AX574:AX577)</f>
        <v>0</v>
      </c>
      <c r="AV127" s="71">
        <f>SUMIF('Budgeting Worksheet'!AZ574:AZ577,$B$4,'Budgeting Worksheet'!BB574:BB577)</f>
        <v>0</v>
      </c>
      <c r="AX127" s="646">
        <f>SUM(D127:AV127)</f>
        <v>0</v>
      </c>
      <c r="AZ127" s="647">
        <f ca="1">SUMIF('Budgeting Worksheet'!H574:H577,$B$4,'Budgeting Worksheet'!BJ578)</f>
        <v>0</v>
      </c>
      <c r="BB127" s="86">
        <v>60</v>
      </c>
      <c r="BC127" s="6"/>
    </row>
    <row r="128" spans="1:55" x14ac:dyDescent="0.2">
      <c r="A128" s="2">
        <v>55020</v>
      </c>
      <c r="C128" s="196" t="s">
        <v>345</v>
      </c>
      <c r="D128" s="71">
        <f>SUMIF('Budgeting Worksheet'!H580:H583,$B$4,'Budgeting Worksheet'!J580:J583)</f>
        <v>0</v>
      </c>
      <c r="H128" s="71">
        <f>SUMIF('Budgeting Worksheet'!L580:L583,$B$4,'Budgeting Worksheet'!N580:N583)</f>
        <v>0</v>
      </c>
      <c r="L128" s="71">
        <f>SUMIF('Budgeting Worksheet'!P580:P583,$B$4,'Budgeting Worksheet'!R580:R583)</f>
        <v>0</v>
      </c>
      <c r="P128" s="71">
        <f>SUMIF('Budgeting Worksheet'!T580:T583,$B$4,'Budgeting Worksheet'!V580:V583)</f>
        <v>0</v>
      </c>
      <c r="T128" s="71">
        <f>SUMIF('Budgeting Worksheet'!X580:X583,$B$4,'Budgeting Worksheet'!Z580:Z583)</f>
        <v>0</v>
      </c>
      <c r="X128" s="71">
        <f>SUMIF('Budgeting Worksheet'!AB580:AB583,$B$4,'Budgeting Worksheet'!AD580:AD583)</f>
        <v>0</v>
      </c>
      <c r="AB128" s="71">
        <f>SUMIF('Budgeting Worksheet'!AF580:AF583,$B$4,'Budgeting Worksheet'!AH580:AH583)</f>
        <v>0</v>
      </c>
      <c r="AF128" s="71">
        <f>SUMIF('Budgeting Worksheet'!AJ580:AJ583,$B$4,'Budgeting Worksheet'!AL580:AL583)</f>
        <v>0</v>
      </c>
      <c r="AJ128" s="71">
        <f>SUMIF('Budgeting Worksheet'!AN580:AN583,$B$4,'Budgeting Worksheet'!AP580:AP583)</f>
        <v>0</v>
      </c>
      <c r="AN128" s="71">
        <f>SUMIF('Budgeting Worksheet'!AR580:AR583,$B$4,'Budgeting Worksheet'!AT580:AT583)</f>
        <v>0</v>
      </c>
      <c r="AR128" s="71">
        <f>SUMIF('Budgeting Worksheet'!AV580:AV583,$B$4,'Budgeting Worksheet'!AX580:AX583)</f>
        <v>0</v>
      </c>
      <c r="AV128" s="71">
        <f>SUMIF('Budgeting Worksheet'!AZ580:AZ583,$B$4,'Budgeting Worksheet'!BB580:BB583)</f>
        <v>0</v>
      </c>
      <c r="AX128" s="646">
        <f>SUM(D128:AV128)</f>
        <v>0</v>
      </c>
      <c r="AZ128" s="647">
        <f ca="1">SUMIF('Budgeting Worksheet'!H580:H583,$B$4,'Budgeting Worksheet'!BJ584)</f>
        <v>0</v>
      </c>
      <c r="BB128" s="780">
        <v>0</v>
      </c>
      <c r="BC128" s="5"/>
    </row>
    <row r="129" spans="1:55" x14ac:dyDescent="0.2">
      <c r="B129" s="395" t="s">
        <v>167</v>
      </c>
      <c r="D129" s="644">
        <f>SUM(D127:D128)</f>
        <v>0</v>
      </c>
      <c r="H129" s="644">
        <f>SUM(H127:H128)</f>
        <v>0</v>
      </c>
      <c r="L129" s="644">
        <f>SUM(L127:L128)</f>
        <v>0</v>
      </c>
      <c r="P129" s="644">
        <f>SUM(P127:P128)</f>
        <v>0</v>
      </c>
      <c r="T129" s="644">
        <f>SUM(T127:T128)</f>
        <v>0</v>
      </c>
      <c r="X129" s="644">
        <f>SUM(X127:X128)</f>
        <v>0</v>
      </c>
      <c r="AB129" s="644">
        <f>SUM(AB127:AB128)</f>
        <v>0</v>
      </c>
      <c r="AF129" s="644">
        <f>SUM(AF127:AF128)</f>
        <v>0</v>
      </c>
      <c r="AJ129" s="644">
        <f>SUM(AJ127:AJ128)</f>
        <v>0</v>
      </c>
      <c r="AN129" s="644">
        <f>SUM(AN127:AN128)</f>
        <v>0</v>
      </c>
      <c r="AR129" s="644">
        <f>SUM(AR127:AR128)</f>
        <v>0</v>
      </c>
      <c r="AV129" s="644">
        <f>SUM(AV127:AV128)</f>
        <v>0</v>
      </c>
      <c r="AX129" s="673">
        <f>SUM(AX127:AX128)</f>
        <v>0</v>
      </c>
      <c r="AZ129" s="670">
        <f ca="1">SUM(AZ127:AZ128)</f>
        <v>0</v>
      </c>
      <c r="BB129" s="85">
        <f>SUM(BB127:BB128)</f>
        <v>60</v>
      </c>
      <c r="BC129" s="5"/>
    </row>
    <row r="130" spans="1:55" x14ac:dyDescent="0.2">
      <c r="A130" s="4"/>
      <c r="B130" s="395"/>
      <c r="C130" s="395"/>
      <c r="D130" s="71"/>
      <c r="H130" s="71"/>
      <c r="L130" s="71"/>
      <c r="P130" s="71"/>
      <c r="T130" s="71"/>
      <c r="X130" s="71"/>
      <c r="AB130" s="71"/>
      <c r="AF130" s="71"/>
      <c r="AJ130" s="71"/>
      <c r="AN130" s="71"/>
      <c r="AR130" s="71"/>
      <c r="AV130" s="71"/>
      <c r="AX130" s="71"/>
      <c r="AY130" s="15"/>
      <c r="AZ130" s="78"/>
      <c r="BA130" s="15"/>
      <c r="BB130" s="86"/>
      <c r="BC130" s="5"/>
    </row>
    <row r="131" spans="1:55" x14ac:dyDescent="0.2">
      <c r="A131" s="4">
        <v>56000</v>
      </c>
      <c r="B131" s="395" t="s">
        <v>346</v>
      </c>
      <c r="D131" s="71"/>
      <c r="H131" s="71"/>
      <c r="L131" s="71"/>
      <c r="P131" s="71"/>
      <c r="T131" s="71"/>
      <c r="X131" s="71"/>
      <c r="AB131" s="71"/>
      <c r="AF131" s="71"/>
      <c r="AJ131" s="71"/>
      <c r="AN131" s="71"/>
      <c r="AR131" s="71"/>
      <c r="AV131" s="71"/>
      <c r="AX131" s="71"/>
      <c r="AY131" s="15"/>
      <c r="AZ131" s="78"/>
      <c r="BA131" s="15"/>
      <c r="BB131" s="86"/>
      <c r="BC131" s="5"/>
    </row>
    <row r="132" spans="1:55" x14ac:dyDescent="0.2">
      <c r="A132" s="2">
        <v>56020</v>
      </c>
      <c r="B132" s="395"/>
      <c r="C132" s="196" t="s">
        <v>347</v>
      </c>
      <c r="D132" s="71">
        <f>SUMIF('Budgeting Worksheet'!H590:H593,$B$4,'Budgeting Worksheet'!J590:J593)</f>
        <v>0</v>
      </c>
      <c r="H132" s="71">
        <f>SUMIF('Budgeting Worksheet'!L590:L593,$B$4,'Budgeting Worksheet'!N590:N593)</f>
        <v>0</v>
      </c>
      <c r="L132" s="71">
        <f>SUMIF('Budgeting Worksheet'!P590:P593,$B$4,'Budgeting Worksheet'!R590:R593)</f>
        <v>0</v>
      </c>
      <c r="P132" s="71">
        <f>SUMIF('Budgeting Worksheet'!T590:T593,$B$4,'Budgeting Worksheet'!V590:V593)</f>
        <v>0</v>
      </c>
      <c r="T132" s="71">
        <f>SUMIF('Budgeting Worksheet'!X590:X593,$B$4,'Budgeting Worksheet'!Z590:Z593)</f>
        <v>0</v>
      </c>
      <c r="X132" s="71">
        <f>SUMIF('Budgeting Worksheet'!AB590:AB593,$B$4,'Budgeting Worksheet'!AD590:AD593)</f>
        <v>0</v>
      </c>
      <c r="AB132" s="71">
        <f>SUMIF('Budgeting Worksheet'!AF590:AF593,$B$4,'Budgeting Worksheet'!AH590:AH593)</f>
        <v>0</v>
      </c>
      <c r="AF132" s="71">
        <f>SUMIF('Budgeting Worksheet'!AJ590:AJ593,$B$4,'Budgeting Worksheet'!AL590:AL593)</f>
        <v>0</v>
      </c>
      <c r="AJ132" s="71">
        <f>SUMIF('Budgeting Worksheet'!AN590:AN593,$B$4,'Budgeting Worksheet'!AP590:AP593)</f>
        <v>0</v>
      </c>
      <c r="AN132" s="71">
        <f>SUMIF('Budgeting Worksheet'!AR590:AR593,$B$4,'Budgeting Worksheet'!AT590:AT593)</f>
        <v>0</v>
      </c>
      <c r="AR132" s="71">
        <f>SUMIF('Budgeting Worksheet'!AV590:AV593,$B$4,'Budgeting Worksheet'!AX590:AX593)</f>
        <v>0</v>
      </c>
      <c r="AV132" s="71">
        <f>SUMIF('Budgeting Worksheet'!AZ590:AZ593,$B$4,'Budgeting Worksheet'!BB590:BB593)</f>
        <v>0</v>
      </c>
      <c r="AX132" s="71">
        <f>SUM(D132:AV132)</f>
        <v>0</v>
      </c>
      <c r="AY132" s="15"/>
      <c r="AZ132" s="78">
        <f ca="1">SUMIF('Budgeting Worksheet'!H590:H593,$B$4,'Budgeting Worksheet'!BJ594)</f>
        <v>0</v>
      </c>
      <c r="BA132" s="15"/>
      <c r="BB132" s="86">
        <v>20000</v>
      </c>
      <c r="BC132" s="5"/>
    </row>
    <row r="133" spans="1:55" x14ac:dyDescent="0.2">
      <c r="A133" s="2">
        <v>56030</v>
      </c>
      <c r="B133" s="395"/>
      <c r="C133" s="196" t="s">
        <v>348</v>
      </c>
      <c r="D133" s="71">
        <f>SUMIF('Budgeting Worksheet'!H596:H599,$B$4,'Budgeting Worksheet'!J596:J599)</f>
        <v>0</v>
      </c>
      <c r="H133" s="71">
        <f>SUMIF('Budgeting Worksheet'!L596:L599,$B$4,'Budgeting Worksheet'!N596:N599)</f>
        <v>0</v>
      </c>
      <c r="L133" s="71">
        <f>SUMIF('Budgeting Worksheet'!P596:P599,$B$4,'Budgeting Worksheet'!R596:R599)</f>
        <v>0</v>
      </c>
      <c r="P133" s="71">
        <f>SUMIF('Budgeting Worksheet'!T596:T599,$B$4,'Budgeting Worksheet'!V596:V599)</f>
        <v>0</v>
      </c>
      <c r="T133" s="71">
        <f>SUMIF('Budgeting Worksheet'!X596:X599,$B$4,'Budgeting Worksheet'!Z596:Z599)</f>
        <v>0</v>
      </c>
      <c r="X133" s="71">
        <f>SUMIF('Budgeting Worksheet'!AB596:AB599,$B$4,'Budgeting Worksheet'!AD596:AD599)</f>
        <v>0</v>
      </c>
      <c r="AB133" s="71">
        <f>SUMIF('Budgeting Worksheet'!AF596:AF599,$B$4,'Budgeting Worksheet'!AH596:AH599)</f>
        <v>0</v>
      </c>
      <c r="AF133" s="71">
        <f>SUMIF('Budgeting Worksheet'!AJ596:AJ599,$B$4,'Budgeting Worksheet'!AL596:AL599)</f>
        <v>0</v>
      </c>
      <c r="AJ133" s="71">
        <f>SUMIF('Budgeting Worksheet'!AN596:AN599,$B$4,'Budgeting Worksheet'!AP596:AP599)</f>
        <v>0</v>
      </c>
      <c r="AN133" s="71">
        <f>SUMIF('Budgeting Worksheet'!AR596:AR599,$B$4,'Budgeting Worksheet'!AT596:AT599)</f>
        <v>0</v>
      </c>
      <c r="AR133" s="71">
        <f>SUMIF('Budgeting Worksheet'!AV596:AV599,$B$4,'Budgeting Worksheet'!AX596:AX599)</f>
        <v>0</v>
      </c>
      <c r="AV133" s="71">
        <f>SUMIF('Budgeting Worksheet'!AZ596:AZ599,$B$4,'Budgeting Worksheet'!BB596:BB599)</f>
        <v>0</v>
      </c>
      <c r="AX133" s="71">
        <f>SUM(D133:AV133)</f>
        <v>0</v>
      </c>
      <c r="AY133" s="15"/>
      <c r="AZ133" s="78">
        <f ca="1">SUMIF('Budgeting Worksheet'!H596:H599,$B$4,'Budgeting Worksheet'!BJ600)</f>
        <v>0</v>
      </c>
      <c r="BA133" s="15"/>
      <c r="BB133" s="780">
        <v>0</v>
      </c>
      <c r="BC133" s="5"/>
    </row>
    <row r="134" spans="1:55" x14ac:dyDescent="0.2">
      <c r="B134" s="395" t="s">
        <v>168</v>
      </c>
      <c r="D134" s="644">
        <f>SUM(D132:D133)</f>
        <v>0</v>
      </c>
      <c r="H134" s="644">
        <f>SUM(H132:H133)</f>
        <v>0</v>
      </c>
      <c r="L134" s="644">
        <f>SUM(L132:L133)</f>
        <v>0</v>
      </c>
      <c r="P134" s="644">
        <f>SUM(P132:P133)</f>
        <v>0</v>
      </c>
      <c r="T134" s="644">
        <f>SUM(T132:T133)</f>
        <v>0</v>
      </c>
      <c r="X134" s="644">
        <f>SUM(X132:X133)</f>
        <v>0</v>
      </c>
      <c r="AB134" s="644">
        <f>SUM(AB132:AB133)</f>
        <v>0</v>
      </c>
      <c r="AF134" s="644">
        <f>SUM(AF132:AF133)</f>
        <v>0</v>
      </c>
      <c r="AJ134" s="644">
        <f>SUM(AJ132:AJ133)</f>
        <v>0</v>
      </c>
      <c r="AN134" s="644">
        <f>SUM(AN132:AN133)</f>
        <v>0</v>
      </c>
      <c r="AR134" s="644">
        <f>SUM(AR132:AR133)</f>
        <v>0</v>
      </c>
      <c r="AV134" s="644">
        <f>SUM(AV132:AV133)</f>
        <v>0</v>
      </c>
      <c r="AX134" s="675">
        <f>SUM(AX132:AX133)</f>
        <v>0</v>
      </c>
      <c r="AY134" s="15"/>
      <c r="AZ134" s="674">
        <f ca="1">SUM(AZ132:AZ133)</f>
        <v>0</v>
      </c>
      <c r="BA134" s="15"/>
      <c r="BB134" s="86">
        <f>SUM(BB132:BB133)</f>
        <v>20000</v>
      </c>
      <c r="BC134" s="5"/>
    </row>
    <row r="135" spans="1:55" x14ac:dyDescent="0.2">
      <c r="D135" s="71"/>
      <c r="H135" s="71"/>
      <c r="L135" s="71"/>
      <c r="P135" s="71"/>
      <c r="T135" s="71"/>
      <c r="X135" s="71"/>
      <c r="AB135" s="71"/>
      <c r="AF135" s="71"/>
      <c r="AJ135" s="71"/>
      <c r="AN135" s="71"/>
      <c r="AR135" s="71"/>
      <c r="AV135" s="71"/>
      <c r="AX135" s="70"/>
      <c r="AZ135" s="77"/>
      <c r="BB135" s="86"/>
      <c r="BC135" s="6"/>
    </row>
    <row r="136" spans="1:55" x14ac:dyDescent="0.2">
      <c r="A136" s="4">
        <v>57000</v>
      </c>
      <c r="B136" s="395" t="s">
        <v>349</v>
      </c>
      <c r="D136" s="71"/>
      <c r="H136" s="71"/>
      <c r="L136" s="71"/>
      <c r="P136" s="71"/>
      <c r="T136" s="71"/>
      <c r="X136" s="71"/>
      <c r="AB136" s="71"/>
      <c r="AF136" s="71"/>
      <c r="AJ136" s="71"/>
      <c r="AN136" s="71"/>
      <c r="AR136" s="71"/>
      <c r="AV136" s="71"/>
      <c r="AX136" s="71"/>
      <c r="AZ136" s="78"/>
      <c r="BB136" s="86"/>
      <c r="BC136" s="5"/>
    </row>
    <row r="137" spans="1:55" x14ac:dyDescent="0.2">
      <c r="A137" s="2">
        <v>57010</v>
      </c>
      <c r="C137" s="196" t="s">
        <v>350</v>
      </c>
      <c r="D137" s="71">
        <f>SUMIF('Budgeting Worksheet'!H606:H609,$B$4,'Budgeting Worksheet'!J606:J609)</f>
        <v>0</v>
      </c>
      <c r="H137" s="71">
        <f>SUMIF('Budgeting Worksheet'!L606:L609,$B$4,'Budgeting Worksheet'!N606:N609)</f>
        <v>0</v>
      </c>
      <c r="L137" s="71">
        <f>SUMIF('Budgeting Worksheet'!P606:P609,$B$4,'Budgeting Worksheet'!R606:R609)</f>
        <v>0</v>
      </c>
      <c r="P137" s="71">
        <f>SUMIF('Budgeting Worksheet'!T606:T609,$B$4,'Budgeting Worksheet'!V606:V609)</f>
        <v>0</v>
      </c>
      <c r="T137" s="71">
        <f>SUMIF('Budgeting Worksheet'!X606:X609,$B$4,'Budgeting Worksheet'!Z606:Z609)</f>
        <v>0</v>
      </c>
      <c r="X137" s="71">
        <f>SUMIF('Budgeting Worksheet'!AB606:AB609,$B$4,'Budgeting Worksheet'!AD606:AD609)</f>
        <v>0</v>
      </c>
      <c r="AB137" s="71">
        <f>SUMIF('Budgeting Worksheet'!AF606:AF609,$B$4,'Budgeting Worksheet'!AH606:AH609)</f>
        <v>0</v>
      </c>
      <c r="AF137" s="71">
        <f>SUMIF('Budgeting Worksheet'!AJ606:AJ609,$B$4,'Budgeting Worksheet'!AL606:AL609)</f>
        <v>0</v>
      </c>
      <c r="AJ137" s="71">
        <f>SUMIF('Budgeting Worksheet'!AN606:AN609,$B$4,'Budgeting Worksheet'!AP606:AP609)</f>
        <v>0</v>
      </c>
      <c r="AN137" s="71">
        <f>SUMIF('Budgeting Worksheet'!AR606:AR609,$B$4,'Budgeting Worksheet'!AT606:AT609)</f>
        <v>0</v>
      </c>
      <c r="AR137" s="71">
        <f>SUMIF('Budgeting Worksheet'!AV606:AV609,$B$4,'Budgeting Worksheet'!AX606:AX609)</f>
        <v>0</v>
      </c>
      <c r="AV137" s="71">
        <f>SUMIF('Budgeting Worksheet'!AZ606:AZ609,$B$4,'Budgeting Worksheet'!BB606:BB609)</f>
        <v>0</v>
      </c>
      <c r="AX137" s="71">
        <f>SUM(D137:AV137)</f>
        <v>0</v>
      </c>
      <c r="AZ137" s="78">
        <f ca="1">SUMIF('Budgeting Worksheet'!H606:H609,$B$4,'Budgeting Worksheet'!BJ610)</f>
        <v>0</v>
      </c>
      <c r="BB137" s="86">
        <v>14000</v>
      </c>
      <c r="BC137" s="5"/>
    </row>
    <row r="138" spans="1:55" x14ac:dyDescent="0.2">
      <c r="A138" s="2">
        <v>57020</v>
      </c>
      <c r="C138" s="196" t="s">
        <v>351</v>
      </c>
      <c r="D138" s="71">
        <f>SUMIF('Budgeting Worksheet'!H612:H615,$B$4,'Budgeting Worksheet'!J612:J615)</f>
        <v>0</v>
      </c>
      <c r="H138" s="71">
        <f>SUMIF('Budgeting Worksheet'!L612:L615,$B$4,'Budgeting Worksheet'!N612:N615)</f>
        <v>0</v>
      </c>
      <c r="L138" s="71">
        <f>SUMIF('Budgeting Worksheet'!P612:P615,$B$4,'Budgeting Worksheet'!R612:R615)</f>
        <v>0</v>
      </c>
      <c r="P138" s="71">
        <f>SUMIF('Budgeting Worksheet'!T612:T615,$B$4,'Budgeting Worksheet'!V612:V615)</f>
        <v>0</v>
      </c>
      <c r="T138" s="71">
        <f>SUMIF('Budgeting Worksheet'!X612:X615,$B$4,'Budgeting Worksheet'!Z612:Z615)</f>
        <v>0</v>
      </c>
      <c r="X138" s="71">
        <f>SUMIF('Budgeting Worksheet'!AB612:AB615,$B$4,'Budgeting Worksheet'!AD612:AD615)</f>
        <v>0</v>
      </c>
      <c r="AB138" s="71">
        <f>SUMIF('Budgeting Worksheet'!AF612:AF615,$B$4,'Budgeting Worksheet'!AH612:AH615)</f>
        <v>0</v>
      </c>
      <c r="AF138" s="71">
        <f>SUMIF('Budgeting Worksheet'!AJ612:AJ615,$B$4,'Budgeting Worksheet'!AL612:AL615)</f>
        <v>0</v>
      </c>
      <c r="AJ138" s="71">
        <f>SUMIF('Budgeting Worksheet'!AN612:AN615,$B$4,'Budgeting Worksheet'!AP612:AP615)</f>
        <v>0</v>
      </c>
      <c r="AN138" s="71">
        <f>SUMIF('Budgeting Worksheet'!AR612:AR615,$B$4,'Budgeting Worksheet'!AT612:AT615)</f>
        <v>0</v>
      </c>
      <c r="AR138" s="71">
        <f>SUMIF('Budgeting Worksheet'!AV612:AV615,$B$4,'Budgeting Worksheet'!AX612:AX615)</f>
        <v>0</v>
      </c>
      <c r="AV138" s="71">
        <f>SUMIF('Budgeting Worksheet'!AZ612:AZ615,$B$4,'Budgeting Worksheet'!BB612:BB615)</f>
        <v>0</v>
      </c>
      <c r="AX138" s="71">
        <f>SUM(D138:AV138)</f>
        <v>0</v>
      </c>
      <c r="AZ138" s="78">
        <f ca="1">SUMIF('Budgeting Worksheet'!H612:H615,$B$4,'Budgeting Worksheet'!BJ616)</f>
        <v>87849.1</v>
      </c>
      <c r="BB138" s="86">
        <v>42813.94</v>
      </c>
      <c r="BC138" s="5"/>
    </row>
    <row r="139" spans="1:55" x14ac:dyDescent="0.2">
      <c r="A139" s="2">
        <v>57030</v>
      </c>
      <c r="C139" s="196" t="s">
        <v>352</v>
      </c>
      <c r="D139" s="71">
        <f>SUMIF('Budgeting Worksheet'!H618:H621,$B$4,'Budgeting Worksheet'!J618:J621)</f>
        <v>0</v>
      </c>
      <c r="H139" s="71">
        <f>SUMIF('Budgeting Worksheet'!L618:L621,$B$4,'Budgeting Worksheet'!N618:N621)</f>
        <v>0</v>
      </c>
      <c r="L139" s="71">
        <f>SUMIF('Budgeting Worksheet'!P618:P621,$B$4,'Budgeting Worksheet'!R618:R621)</f>
        <v>0</v>
      </c>
      <c r="P139" s="71">
        <f>SUMIF('Budgeting Worksheet'!T618:T621,$B$4,'Budgeting Worksheet'!V618:V621)</f>
        <v>0</v>
      </c>
      <c r="T139" s="71">
        <f>SUMIF('Budgeting Worksheet'!X618:X621,$B$4,'Budgeting Worksheet'!Z618:Z621)</f>
        <v>0</v>
      </c>
      <c r="X139" s="71">
        <f>SUMIF('Budgeting Worksheet'!AB618:AB621,$B$4,'Budgeting Worksheet'!AD618:AD621)</f>
        <v>0</v>
      </c>
      <c r="AB139" s="71">
        <f>SUMIF('Budgeting Worksheet'!AF618:AF621,$B$4,'Budgeting Worksheet'!AH618:AH621)</f>
        <v>0</v>
      </c>
      <c r="AF139" s="71">
        <f>SUMIF('Budgeting Worksheet'!AJ618:AJ621,$B$4,'Budgeting Worksheet'!AL618:AL621)</f>
        <v>0</v>
      </c>
      <c r="AJ139" s="71">
        <f>SUMIF('Budgeting Worksheet'!AN618:AN621,$B$4,'Budgeting Worksheet'!AP618:AP621)</f>
        <v>0</v>
      </c>
      <c r="AN139" s="71">
        <f>SUMIF('Budgeting Worksheet'!AR618:AR621,$B$4,'Budgeting Worksheet'!AT618:AT621)</f>
        <v>0</v>
      </c>
      <c r="AR139" s="71">
        <f>SUMIF('Budgeting Worksheet'!AV618:AV621,$B$4,'Budgeting Worksheet'!AX618:AX621)</f>
        <v>0</v>
      </c>
      <c r="AV139" s="71">
        <f>SUMIF('Budgeting Worksheet'!AZ618:AZ621,$B$4,'Budgeting Worksheet'!BB618:BB621)</f>
        <v>0</v>
      </c>
      <c r="AX139" s="71">
        <f t="shared" ref="AX139:AX141" si="8">SUM(D139:AV139)</f>
        <v>0</v>
      </c>
      <c r="AZ139" s="78">
        <f ca="1">SUMIF('Budgeting Worksheet'!H618:H621,$B$4,'Budgeting Worksheet'!BJ622)</f>
        <v>0</v>
      </c>
      <c r="BB139" s="86">
        <v>23028.75</v>
      </c>
      <c r="BC139" s="5"/>
    </row>
    <row r="140" spans="1:55" x14ac:dyDescent="0.2">
      <c r="A140" s="2">
        <v>57040</v>
      </c>
      <c r="C140" s="196" t="s">
        <v>353</v>
      </c>
      <c r="D140" s="71">
        <f>SUMIF('Budgeting Worksheet'!H624:H627,$B$4,'Budgeting Worksheet'!J624:J627)</f>
        <v>0</v>
      </c>
      <c r="H140" s="71">
        <f>SUMIF('Budgeting Worksheet'!L624:L627,$B$4,'Budgeting Worksheet'!N624:N627)</f>
        <v>0</v>
      </c>
      <c r="L140" s="71">
        <f>SUMIF('Budgeting Worksheet'!P624:P627,$B$4,'Budgeting Worksheet'!R624:R627)</f>
        <v>0</v>
      </c>
      <c r="P140" s="71">
        <f>SUMIF('Budgeting Worksheet'!T624:T627,$B$4,'Budgeting Worksheet'!V624:V627)</f>
        <v>0</v>
      </c>
      <c r="T140" s="71">
        <f>SUMIF('Budgeting Worksheet'!X624:X627,$B$4,'Budgeting Worksheet'!Z624:Z627)</f>
        <v>0</v>
      </c>
      <c r="X140" s="71">
        <f>SUMIF('Budgeting Worksheet'!AB624:AB627,$B$4,'Budgeting Worksheet'!AD624:AD627)</f>
        <v>0</v>
      </c>
      <c r="AB140" s="71">
        <f>SUMIF('Budgeting Worksheet'!AF624:AF627,$B$4,'Budgeting Worksheet'!AH624:AH627)</f>
        <v>0</v>
      </c>
      <c r="AF140" s="71">
        <f>SUMIF('Budgeting Worksheet'!AJ624:AJ627,$B$4,'Budgeting Worksheet'!AL624:AL627)</f>
        <v>0</v>
      </c>
      <c r="AJ140" s="71">
        <f>SUMIF('Budgeting Worksheet'!AN624:AN627,$B$4,'Budgeting Worksheet'!AP624:AP627)</f>
        <v>0</v>
      </c>
      <c r="AN140" s="71">
        <f>SUMIF('Budgeting Worksheet'!AR624:AR627,$B$4,'Budgeting Worksheet'!AT624:AT627)</f>
        <v>0</v>
      </c>
      <c r="AR140" s="71">
        <f>SUMIF('Budgeting Worksheet'!AV624:AV627,$B$4,'Budgeting Worksheet'!AX624:AX627)</f>
        <v>0</v>
      </c>
      <c r="AV140" s="71">
        <f>SUMIF('Budgeting Worksheet'!AZ624:AZ627,$B$4,'Budgeting Worksheet'!BB624:BB627)</f>
        <v>0</v>
      </c>
      <c r="AX140" s="71">
        <f t="shared" si="8"/>
        <v>0</v>
      </c>
      <c r="AZ140" s="78">
        <f ca="1">SUMIF('Budgeting Worksheet'!H624:H627,$B$4,'Budgeting Worksheet'!BJ628)</f>
        <v>0</v>
      </c>
      <c r="BB140" s="86">
        <v>0</v>
      </c>
      <c r="BC140" s="6"/>
    </row>
    <row r="141" spans="1:55" x14ac:dyDescent="0.2">
      <c r="A141" s="2">
        <v>57050</v>
      </c>
      <c r="B141" s="395"/>
      <c r="C141" s="196" t="s">
        <v>354</v>
      </c>
      <c r="D141" s="71">
        <f>SUMIF('Budgeting Worksheet'!H630:H633,$B$4,'Budgeting Worksheet'!J630:J633)</f>
        <v>0</v>
      </c>
      <c r="H141" s="71">
        <f>SUMIF('Budgeting Worksheet'!L630:L633,$B$4,'Budgeting Worksheet'!N630:N633)</f>
        <v>0</v>
      </c>
      <c r="L141" s="71">
        <f>SUMIF('Budgeting Worksheet'!P630:P633,$B$4,'Budgeting Worksheet'!R630:R633)</f>
        <v>0</v>
      </c>
      <c r="P141" s="71">
        <f>SUMIF('Budgeting Worksheet'!T630:T633,$B$4,'Budgeting Worksheet'!V630:V633)</f>
        <v>0</v>
      </c>
      <c r="T141" s="71">
        <f>SUMIF('Budgeting Worksheet'!X630:X633,$B$4,'Budgeting Worksheet'!Z630:Z633)</f>
        <v>0</v>
      </c>
      <c r="X141" s="71">
        <f>SUMIF('Budgeting Worksheet'!AB630:AB633,$B$4,'Budgeting Worksheet'!AD630:AD633)</f>
        <v>0</v>
      </c>
      <c r="AB141" s="71">
        <f>SUMIF('Budgeting Worksheet'!AF630:AF633,$B$4,'Budgeting Worksheet'!AH630:AH633)</f>
        <v>0</v>
      </c>
      <c r="AF141" s="71">
        <f>SUMIF('Budgeting Worksheet'!AJ630:AJ633,$B$4,'Budgeting Worksheet'!AL630:AL633)</f>
        <v>0</v>
      </c>
      <c r="AJ141" s="71">
        <f>SUMIF('Budgeting Worksheet'!AN630:AN633,$B$4,'Budgeting Worksheet'!AP630:AP633)</f>
        <v>0</v>
      </c>
      <c r="AN141" s="71">
        <f>SUMIF('Budgeting Worksheet'!AR630:AR633,$B$4,'Budgeting Worksheet'!AT630:AT633)</f>
        <v>0</v>
      </c>
      <c r="AR141" s="71">
        <f>SUMIF('Budgeting Worksheet'!AV630:AV633,$B$4,'Budgeting Worksheet'!AX630:AX633)</f>
        <v>0</v>
      </c>
      <c r="AV141" s="71">
        <f>SUMIF('Budgeting Worksheet'!AZ630:AZ633,$B$4,'Budgeting Worksheet'!BB630:BB633)</f>
        <v>0</v>
      </c>
      <c r="AX141" s="71">
        <f t="shared" si="8"/>
        <v>0</v>
      </c>
      <c r="AZ141" s="78">
        <f ca="1">SUMIF('Budgeting Worksheet'!H630:H633,$B$4,'Budgeting Worksheet'!BJ634)</f>
        <v>0</v>
      </c>
      <c r="BB141" s="780">
        <v>2435.52</v>
      </c>
      <c r="BC141" s="5"/>
    </row>
    <row r="142" spans="1:55" x14ac:dyDescent="0.2">
      <c r="B142" s="395" t="s">
        <v>170</v>
      </c>
      <c r="D142" s="644">
        <f>SUM(D137:D141)</f>
        <v>0</v>
      </c>
      <c r="H142" s="644">
        <f>SUM(H137:H141)</f>
        <v>0</v>
      </c>
      <c r="L142" s="644">
        <f>SUM(L137:L141)</f>
        <v>0</v>
      </c>
      <c r="P142" s="644">
        <f>SUM(P137:P141)</f>
        <v>0</v>
      </c>
      <c r="T142" s="644">
        <f>SUM(T137:T141)</f>
        <v>0</v>
      </c>
      <c r="X142" s="644">
        <f>SUM(X137:X141)</f>
        <v>0</v>
      </c>
      <c r="AB142" s="644">
        <f>SUM(AB137:AB141)</f>
        <v>0</v>
      </c>
      <c r="AF142" s="644">
        <f>SUM(AF137:AF141)</f>
        <v>0</v>
      </c>
      <c r="AJ142" s="644">
        <f>SUM(AJ137:AJ141)</f>
        <v>0</v>
      </c>
      <c r="AN142" s="644">
        <f>SUM(AN137:AN141)</f>
        <v>0</v>
      </c>
      <c r="AR142" s="644">
        <f>SUM(AR137:AR141)</f>
        <v>0</v>
      </c>
      <c r="AV142" s="644">
        <f>SUM(AV137:AV141)</f>
        <v>0</v>
      </c>
      <c r="AX142" s="673">
        <f>SUM(AX137:AX141)</f>
        <v>0</v>
      </c>
      <c r="AZ142" s="670">
        <f ca="1">SUM(AZ137:AZ141)</f>
        <v>87849.1</v>
      </c>
      <c r="BB142" s="85">
        <f>SUM(BB137:BB141)</f>
        <v>82278.210000000006</v>
      </c>
      <c r="BC142" s="5"/>
    </row>
    <row r="143" spans="1:55" x14ac:dyDescent="0.2">
      <c r="B143" s="395"/>
      <c r="D143" s="71"/>
      <c r="H143" s="71"/>
      <c r="L143" s="71"/>
      <c r="P143" s="71"/>
      <c r="T143" s="71"/>
      <c r="X143" s="71"/>
      <c r="AB143" s="71"/>
      <c r="AF143" s="71"/>
      <c r="AJ143" s="71"/>
      <c r="AN143" s="71"/>
      <c r="AR143" s="71"/>
      <c r="AV143" s="71"/>
      <c r="AX143" s="71"/>
      <c r="AY143" s="15"/>
      <c r="AZ143" s="78"/>
      <c r="BA143" s="15"/>
      <c r="BB143" s="86"/>
      <c r="BC143" s="5"/>
    </row>
    <row r="144" spans="1:55" x14ac:dyDescent="0.2">
      <c r="A144" s="4">
        <v>57600</v>
      </c>
      <c r="B144" s="395" t="s">
        <v>550</v>
      </c>
      <c r="D144" s="70">
        <f>SUMIF('Budgeting Worksheet'!H640:H643,$B$4,'Budgeting Worksheet'!J640:J643)</f>
        <v>0</v>
      </c>
      <c r="H144" s="70">
        <f>SUMIF('Budgeting Worksheet'!L640:L643,$B$4,'Budgeting Worksheet'!N640:N643)</f>
        <v>0</v>
      </c>
      <c r="L144" s="70">
        <f>SUMIF('Budgeting Worksheet'!P640:P643,$B$4,'Budgeting Worksheet'!R640:R643)</f>
        <v>0</v>
      </c>
      <c r="P144" s="70">
        <f>SUMIF('Budgeting Worksheet'!T640:T643,$B$4,'Budgeting Worksheet'!V640:V643)</f>
        <v>0</v>
      </c>
      <c r="T144" s="70">
        <f>SUMIF('Budgeting Worksheet'!X640:X643,$B$4,'Budgeting Worksheet'!Z640:Z643)</f>
        <v>0</v>
      </c>
      <c r="X144" s="70">
        <f>SUMIF('Budgeting Worksheet'!AB640:AB643,$B$4,'Budgeting Worksheet'!AD640:AD643)</f>
        <v>0</v>
      </c>
      <c r="AB144" s="70">
        <f>SUMIF('Budgeting Worksheet'!AF640:AF643,$B$4,'Budgeting Worksheet'!AH640:AH643)</f>
        <v>0</v>
      </c>
      <c r="AF144" s="70">
        <f>SUMIF('Budgeting Worksheet'!AJ640:AJ643,$B$4,'Budgeting Worksheet'!AL640:AL643)</f>
        <v>0</v>
      </c>
      <c r="AJ144" s="70">
        <f>SUMIF('Budgeting Worksheet'!AN640:AN643,$B$4,'Budgeting Worksheet'!AP640:AP643)</f>
        <v>0</v>
      </c>
      <c r="AN144" s="70">
        <f>SUMIF('Budgeting Worksheet'!AR640:AR643,$B$4,'Budgeting Worksheet'!AT640:AT643)</f>
        <v>0</v>
      </c>
      <c r="AR144" s="70">
        <f>SUMIF('Budgeting Worksheet'!AV640:AV643,$B$4,'Budgeting Worksheet'!AX640:AX643)</f>
        <v>0</v>
      </c>
      <c r="AV144" s="70">
        <f>SUMIF('Budgeting Worksheet'!AZ640:AZ643,$B$4,'Budgeting Worksheet'!BB640:BB643)</f>
        <v>0</v>
      </c>
      <c r="AX144" s="71">
        <f>SUM(D144:AV144)</f>
        <v>0</v>
      </c>
      <c r="AY144" s="15"/>
      <c r="AZ144" s="78">
        <f ca="1">SUMIF('Budgeting Worksheet'!H640:H643,$B$4,'Budgeting Worksheet'!BJ644)</f>
        <v>0</v>
      </c>
      <c r="BA144" s="15"/>
      <c r="BB144" s="86">
        <v>3757.47</v>
      </c>
      <c r="BC144" s="5"/>
    </row>
    <row r="145" spans="1:55" x14ac:dyDescent="0.2">
      <c r="A145" s="4">
        <v>57700</v>
      </c>
      <c r="B145" s="395" t="s">
        <v>355</v>
      </c>
      <c r="D145" s="70">
        <f>SUMIF('Budgeting Worksheet'!H650:H653,$B$4,'Budgeting Worksheet'!J650:J653)</f>
        <v>0</v>
      </c>
      <c r="H145" s="70">
        <f>SUMIF('Budgeting Worksheet'!L650:L653,$B$4,'Budgeting Worksheet'!N650:N653)</f>
        <v>0</v>
      </c>
      <c r="L145" s="70">
        <f>SUMIF('Budgeting Worksheet'!P650:P653,$B$4,'Budgeting Worksheet'!R650:R653)</f>
        <v>0</v>
      </c>
      <c r="P145" s="70">
        <f>SUMIF('Budgeting Worksheet'!T650:T653,$B$4,'Budgeting Worksheet'!V650:V653)</f>
        <v>0</v>
      </c>
      <c r="T145" s="70">
        <f>SUMIF('Budgeting Worksheet'!X650:X653,$B$4,'Budgeting Worksheet'!Z650:Z653)</f>
        <v>0</v>
      </c>
      <c r="X145" s="70">
        <f>SUMIF('Budgeting Worksheet'!AB650:AB653,$B$4,'Budgeting Worksheet'!AD650:AD653)</f>
        <v>0</v>
      </c>
      <c r="AB145" s="70">
        <f>SUMIF('Budgeting Worksheet'!AF650:AF653,$B$4,'Budgeting Worksheet'!AH650:AH653)</f>
        <v>0</v>
      </c>
      <c r="AF145" s="70">
        <f>SUMIF('Budgeting Worksheet'!AJ650:AJ653,$B$4,'Budgeting Worksheet'!AL650:AL653)</f>
        <v>0</v>
      </c>
      <c r="AJ145" s="70">
        <f>SUMIF('Budgeting Worksheet'!AN650:AN653,$B$4,'Budgeting Worksheet'!AP650:AP653)</f>
        <v>0</v>
      </c>
      <c r="AN145" s="70">
        <f>SUMIF('Budgeting Worksheet'!AR650:AR653,$B$4,'Budgeting Worksheet'!AT650:AT653)</f>
        <v>0</v>
      </c>
      <c r="AR145" s="70">
        <f>SUMIF('Budgeting Worksheet'!AV650:AV653,$B$4,'Budgeting Worksheet'!AX650:AX653)</f>
        <v>0</v>
      </c>
      <c r="AV145" s="70">
        <f>SUMIF('Budgeting Worksheet'!AZ650:AZ653,$B$4,'Budgeting Worksheet'!BB650:BB653)</f>
        <v>0</v>
      </c>
      <c r="AX145" s="71">
        <f>SUM(D145:AV145)</f>
        <v>0</v>
      </c>
      <c r="AY145" s="15"/>
      <c r="AZ145" s="78">
        <f ca="1">SUMIF('Budgeting Worksheet'!H650:H653,$B$4,'Budgeting Worksheet'!BJ654)</f>
        <v>0</v>
      </c>
      <c r="BA145" s="15"/>
      <c r="BB145" s="86">
        <v>0</v>
      </c>
      <c r="BC145" s="5"/>
    </row>
    <row r="146" spans="1:55" x14ac:dyDescent="0.2">
      <c r="A146" s="4"/>
      <c r="B146" s="395"/>
      <c r="D146" s="71"/>
      <c r="H146" s="71"/>
      <c r="L146" s="71"/>
      <c r="P146" s="71"/>
      <c r="T146" s="71"/>
      <c r="X146" s="71"/>
      <c r="AB146" s="71"/>
      <c r="AF146" s="71"/>
      <c r="AJ146" s="71"/>
      <c r="AN146" s="71"/>
      <c r="AR146" s="71"/>
      <c r="AV146" s="71"/>
      <c r="AX146" s="71"/>
      <c r="AY146" s="15"/>
      <c r="AZ146" s="78"/>
      <c r="BA146" s="15"/>
      <c r="BB146" s="86"/>
      <c r="BC146" s="5"/>
    </row>
    <row r="147" spans="1:55" x14ac:dyDescent="0.2">
      <c r="A147" s="4">
        <v>58000</v>
      </c>
      <c r="B147" s="395" t="s">
        <v>356</v>
      </c>
      <c r="D147" s="71"/>
      <c r="H147" s="71"/>
      <c r="L147" s="71"/>
      <c r="P147" s="71"/>
      <c r="T147" s="71"/>
      <c r="X147" s="71"/>
      <c r="AB147" s="71"/>
      <c r="AF147" s="71"/>
      <c r="AJ147" s="71"/>
      <c r="AN147" s="71"/>
      <c r="AR147" s="71"/>
      <c r="AV147" s="71"/>
      <c r="AX147" s="70"/>
      <c r="AZ147" s="77"/>
      <c r="BB147" s="86"/>
      <c r="BC147" s="6"/>
    </row>
    <row r="148" spans="1:55" x14ac:dyDescent="0.2">
      <c r="A148" s="2">
        <v>58010</v>
      </c>
      <c r="C148" s="196" t="s">
        <v>357</v>
      </c>
      <c r="D148" s="71">
        <f>SUMIF('Budgeting Worksheet'!H660:H663,$B$4,'Budgeting Worksheet'!J660:J663)</f>
        <v>0</v>
      </c>
      <c r="H148" s="71">
        <f>SUMIF('Budgeting Worksheet'!L660:L663,$B$4,'Budgeting Worksheet'!N660:N663)</f>
        <v>0</v>
      </c>
      <c r="L148" s="71">
        <f>SUMIF('Budgeting Worksheet'!P660:P663,$B$4,'Budgeting Worksheet'!R660:R663)</f>
        <v>0</v>
      </c>
      <c r="P148" s="71">
        <f>SUMIF('Budgeting Worksheet'!T660:T663,$B$4,'Budgeting Worksheet'!V660:V663)</f>
        <v>0</v>
      </c>
      <c r="T148" s="71">
        <f>SUMIF('Budgeting Worksheet'!X660:X663,$B$4,'Budgeting Worksheet'!Z660:Z663)</f>
        <v>0</v>
      </c>
      <c r="X148" s="71">
        <f>SUMIF('Budgeting Worksheet'!AB660:AB663,$B$4,'Budgeting Worksheet'!AD660:AD663)</f>
        <v>0</v>
      </c>
      <c r="AB148" s="71">
        <f>SUMIF('Budgeting Worksheet'!AF660:AF663,$B$4,'Budgeting Worksheet'!AH660:AH663)</f>
        <v>0</v>
      </c>
      <c r="AF148" s="71">
        <f>SUMIF('Budgeting Worksheet'!AJ660:AJ663,$B$4,'Budgeting Worksheet'!AL660:AL663)</f>
        <v>0</v>
      </c>
      <c r="AJ148" s="71">
        <f>SUMIF('Budgeting Worksheet'!AN660:AN663,$B$4,'Budgeting Worksheet'!AP660:AP663)</f>
        <v>0</v>
      </c>
      <c r="AN148" s="71">
        <f>SUMIF('Budgeting Worksheet'!AR660:AR663,$B$4,'Budgeting Worksheet'!AT660:AT663)</f>
        <v>0</v>
      </c>
      <c r="AR148" s="71">
        <f>SUMIF('Budgeting Worksheet'!AV660:AV663,$B$4,'Budgeting Worksheet'!AX660:AX663)</f>
        <v>0</v>
      </c>
      <c r="AV148" s="71">
        <f>SUMIF('Budgeting Worksheet'!AZ660:AZ663,$B$4,'Budgeting Worksheet'!BB660:BB663)</f>
        <v>0</v>
      </c>
      <c r="AX148" s="71">
        <f>SUM(D148:AV148)</f>
        <v>0</v>
      </c>
      <c r="AZ148" s="78">
        <f ca="1">SUMIF('Budgeting Worksheet'!H660:H663,$B$4,'Budgeting Worksheet'!BJ664)</f>
        <v>0</v>
      </c>
      <c r="BB148" s="86">
        <v>0</v>
      </c>
      <c r="BC148" s="5"/>
    </row>
    <row r="149" spans="1:55" x14ac:dyDescent="0.2">
      <c r="A149" s="2">
        <v>58020</v>
      </c>
      <c r="C149" s="196" t="s">
        <v>358</v>
      </c>
      <c r="D149" s="71">
        <f>SUMIF('Budgeting Worksheet'!H666:H669,$B$4,'Budgeting Worksheet'!J666:J669)</f>
        <v>0</v>
      </c>
      <c r="H149" s="71">
        <f>SUMIF('Budgeting Worksheet'!L666:L669,$B$4,'Budgeting Worksheet'!N666:N669)</f>
        <v>0</v>
      </c>
      <c r="L149" s="71">
        <f>SUMIF('Budgeting Worksheet'!P666:P669,$B$4,'Budgeting Worksheet'!R666:R669)</f>
        <v>0</v>
      </c>
      <c r="P149" s="71">
        <f>SUMIF('Budgeting Worksheet'!T666:T669,$B$4,'Budgeting Worksheet'!V666:V669)</f>
        <v>0</v>
      </c>
      <c r="T149" s="71">
        <f>SUMIF('Budgeting Worksheet'!X666:X669,$B$4,'Budgeting Worksheet'!Z666:Z669)</f>
        <v>0</v>
      </c>
      <c r="X149" s="71">
        <f>SUMIF('Budgeting Worksheet'!AB666:AB669,$B$4,'Budgeting Worksheet'!AD666:AD669)</f>
        <v>0</v>
      </c>
      <c r="AB149" s="71">
        <f>SUMIF('Budgeting Worksheet'!AF666:AF669,$B$4,'Budgeting Worksheet'!AH666:AH669)</f>
        <v>0</v>
      </c>
      <c r="AF149" s="71">
        <f>SUMIF('Budgeting Worksheet'!AJ666:AJ669,$B$4,'Budgeting Worksheet'!AL666:AL669)</f>
        <v>0</v>
      </c>
      <c r="AJ149" s="71">
        <f>SUMIF('Budgeting Worksheet'!AN666:AN669,$B$4,'Budgeting Worksheet'!AP666:AP669)</f>
        <v>0</v>
      </c>
      <c r="AN149" s="71">
        <f>SUMIF('Budgeting Worksheet'!AR666:AR669,$B$4,'Budgeting Worksheet'!AT666:AT669)</f>
        <v>0</v>
      </c>
      <c r="AR149" s="71">
        <f>SUMIF('Budgeting Worksheet'!AV666:AV669,$B$4,'Budgeting Worksheet'!AX666:AX669)</f>
        <v>0</v>
      </c>
      <c r="AV149" s="71">
        <f>SUMIF('Budgeting Worksheet'!AZ666:AZ669,$B$4,'Budgeting Worksheet'!BB666:BB669)</f>
        <v>0</v>
      </c>
      <c r="AX149" s="71">
        <f t="shared" ref="AX149:AX150" si="9">SUM(D149:AV149)</f>
        <v>0</v>
      </c>
      <c r="AZ149" s="78">
        <f ca="1">SUMIF('Budgeting Worksheet'!H666:H669,$B$4,'Budgeting Worksheet'!BJ670)</f>
        <v>0</v>
      </c>
      <c r="BB149" s="86">
        <v>0</v>
      </c>
      <c r="BC149" s="20"/>
    </row>
    <row r="150" spans="1:55" x14ac:dyDescent="0.2">
      <c r="A150" s="2">
        <v>58030</v>
      </c>
      <c r="B150" s="395"/>
      <c r="C150" s="196" t="s">
        <v>359</v>
      </c>
      <c r="D150" s="504">
        <f>SUMIF('Budgeting Worksheet'!H672:H675,$B$4,'Budgeting Worksheet'!J672:J675)</f>
        <v>0</v>
      </c>
      <c r="H150" s="504">
        <f>SUMIF('Budgeting Worksheet'!L672:L675,$B$4,'Budgeting Worksheet'!N672:N675)</f>
        <v>0</v>
      </c>
      <c r="L150" s="504">
        <f>SUMIF('Budgeting Worksheet'!P672:P675,$B$4,'Budgeting Worksheet'!R672:R675)</f>
        <v>0</v>
      </c>
      <c r="P150" s="504">
        <f>SUMIF('Budgeting Worksheet'!T672:T675,$B$4,'Budgeting Worksheet'!V672:V675)</f>
        <v>0</v>
      </c>
      <c r="T150" s="504">
        <f>SUMIF('Budgeting Worksheet'!X672:X675,$B$4,'Budgeting Worksheet'!Z672:Z675)</f>
        <v>0</v>
      </c>
      <c r="X150" s="504">
        <f>SUMIF('Budgeting Worksheet'!AB672:AB675,$B$4,'Budgeting Worksheet'!AD672:AD675)</f>
        <v>0</v>
      </c>
      <c r="AB150" s="504">
        <f>SUMIF('Budgeting Worksheet'!AF672:AF675,$B$4,'Budgeting Worksheet'!AH672:AH675)</f>
        <v>0</v>
      </c>
      <c r="AF150" s="504">
        <f>SUMIF('Budgeting Worksheet'!AJ672:AJ675,$B$4,'Budgeting Worksheet'!AL672:AL675)</f>
        <v>0</v>
      </c>
      <c r="AJ150" s="504">
        <f>SUMIF('Budgeting Worksheet'!AN672:AN675,$B$4,'Budgeting Worksheet'!AP672:AP675)</f>
        <v>0</v>
      </c>
      <c r="AN150" s="504">
        <f>SUMIF('Budgeting Worksheet'!AR672:AR675,$B$4,'Budgeting Worksheet'!AT672:AT675)</f>
        <v>0</v>
      </c>
      <c r="AR150" s="504">
        <f>SUMIF('Budgeting Worksheet'!AV672:AV675,$B$4,'Budgeting Worksheet'!AX672:AX675)</f>
        <v>0</v>
      </c>
      <c r="AV150" s="504">
        <f>SUMIF('Budgeting Worksheet'!AZ672:AZ675,$B$4,'Budgeting Worksheet'!BB672:BB675)</f>
        <v>0</v>
      </c>
      <c r="AX150" s="71">
        <f t="shared" si="9"/>
        <v>0</v>
      </c>
      <c r="AZ150" s="78">
        <f ca="1">SUMIF('Budgeting Worksheet'!H672:H675,$B$4,'Budgeting Worksheet'!BJ676)</f>
        <v>0</v>
      </c>
      <c r="BB150" s="780">
        <v>0</v>
      </c>
      <c r="BC150" s="20"/>
    </row>
    <row r="151" spans="1:55" x14ac:dyDescent="0.2">
      <c r="B151" s="395" t="s">
        <v>172</v>
      </c>
      <c r="D151" s="644">
        <f>SUM(D148:D150)</f>
        <v>0</v>
      </c>
      <c r="H151" s="644">
        <f>SUM(H148:H150)</f>
        <v>0</v>
      </c>
      <c r="L151" s="644">
        <f>SUM(L148:L150)</f>
        <v>0</v>
      </c>
      <c r="P151" s="644">
        <f>SUM(P148:P150)</f>
        <v>0</v>
      </c>
      <c r="T151" s="644">
        <f>SUM(T148:T150)</f>
        <v>0</v>
      </c>
      <c r="X151" s="644">
        <f>SUM(X148:X150)</f>
        <v>0</v>
      </c>
      <c r="AB151" s="644">
        <f>SUM(AB148:AB150)</f>
        <v>0</v>
      </c>
      <c r="AF151" s="644">
        <f>SUM(AF148:AF150)</f>
        <v>0</v>
      </c>
      <c r="AJ151" s="644">
        <f>SUM(AJ148:AJ150)</f>
        <v>0</v>
      </c>
      <c r="AN151" s="644">
        <f>SUM(AN148:AN150)</f>
        <v>0</v>
      </c>
      <c r="AR151" s="644">
        <f>SUM(AR148:AR150)</f>
        <v>0</v>
      </c>
      <c r="AV151" s="644">
        <f>SUM(AV148:AV150)</f>
        <v>0</v>
      </c>
      <c r="AX151" s="673">
        <f>SUM(AX148:AX150)</f>
        <v>0</v>
      </c>
      <c r="AZ151" s="670">
        <f ca="1">SUM(AZ148:AZ150)</f>
        <v>0</v>
      </c>
      <c r="BB151" s="86">
        <f>SUM(BB148:BB150)</f>
        <v>0</v>
      </c>
      <c r="BC151" s="20"/>
    </row>
    <row r="152" spans="1:55" x14ac:dyDescent="0.2">
      <c r="B152" s="395"/>
      <c r="D152" s="70"/>
      <c r="H152" s="70"/>
      <c r="L152" s="70"/>
      <c r="P152" s="70"/>
      <c r="T152" s="70"/>
      <c r="X152" s="70"/>
      <c r="AB152" s="70"/>
      <c r="AF152" s="70"/>
      <c r="AJ152" s="70"/>
      <c r="AN152" s="70"/>
      <c r="AR152" s="70"/>
      <c r="AV152" s="70"/>
      <c r="AX152" s="70"/>
      <c r="AZ152" s="77"/>
      <c r="BB152" s="86"/>
      <c r="BC152" s="20"/>
    </row>
    <row r="153" spans="1:55" x14ac:dyDescent="0.2">
      <c r="A153" s="4">
        <v>58200</v>
      </c>
      <c r="B153" s="395" t="s">
        <v>360</v>
      </c>
      <c r="D153" s="70"/>
      <c r="H153" s="70"/>
      <c r="L153" s="70"/>
      <c r="P153" s="70"/>
      <c r="T153" s="70"/>
      <c r="X153" s="70"/>
      <c r="AB153" s="70"/>
      <c r="AF153" s="70"/>
      <c r="AJ153" s="70"/>
      <c r="AN153" s="70"/>
      <c r="AR153" s="70"/>
      <c r="AV153" s="70"/>
      <c r="AX153" s="70"/>
      <c r="AZ153" s="77"/>
      <c r="BB153" s="86"/>
      <c r="BC153" s="20"/>
    </row>
    <row r="154" spans="1:55" x14ac:dyDescent="0.2">
      <c r="A154" s="2">
        <v>58210</v>
      </c>
      <c r="C154" s="196" t="s">
        <v>361</v>
      </c>
      <c r="D154" s="71">
        <f>SUMIF('Budgeting Worksheet'!H682:H685,$B$4,'Budgeting Worksheet'!J682:J685)</f>
        <v>0</v>
      </c>
      <c r="H154" s="71">
        <f>SUMIF('Budgeting Worksheet'!L682:L685,$B$4,'Budgeting Worksheet'!N682:N685)</f>
        <v>0</v>
      </c>
      <c r="L154" s="71">
        <f>SUMIF('Budgeting Worksheet'!P682:P685,$B$4,'Budgeting Worksheet'!R682:R685)</f>
        <v>0</v>
      </c>
      <c r="P154" s="71">
        <f>SUMIF('Budgeting Worksheet'!T682:T685,$B$4,'Budgeting Worksheet'!V682:V685)</f>
        <v>0</v>
      </c>
      <c r="T154" s="71">
        <f>SUMIF('Budgeting Worksheet'!X682:X685,$B$4,'Budgeting Worksheet'!Z682:Z685)</f>
        <v>0</v>
      </c>
      <c r="X154" s="71">
        <f>SUMIF('Budgeting Worksheet'!AB682:AB685,$B$4,'Budgeting Worksheet'!AD682:AD685)</f>
        <v>0</v>
      </c>
      <c r="AB154" s="71">
        <f>SUMIF('Budgeting Worksheet'!AF682:AF685,$B$4,'Budgeting Worksheet'!AH682:AH685)</f>
        <v>0</v>
      </c>
      <c r="AF154" s="71">
        <f>SUMIF('Budgeting Worksheet'!AJ682:AJ685,$B$4,'Budgeting Worksheet'!AL682:AL685)</f>
        <v>0</v>
      </c>
      <c r="AJ154" s="71">
        <f>SUMIF('Budgeting Worksheet'!AN682:AN685,$B$4,'Budgeting Worksheet'!AP682:AP685)</f>
        <v>0</v>
      </c>
      <c r="AN154" s="71">
        <f>SUMIF('Budgeting Worksheet'!AR682:AR685,$B$4,'Budgeting Worksheet'!AT682:AT685)</f>
        <v>0</v>
      </c>
      <c r="AR154" s="71">
        <f>SUMIF('Budgeting Worksheet'!AV682:AV685,$B$4,'Budgeting Worksheet'!AX682:AX685)</f>
        <v>0</v>
      </c>
      <c r="AV154" s="71">
        <f>SUMIF('Budgeting Worksheet'!AZ682:AZ685,$B$4,'Budgeting Worksheet'!BB682:BB685)</f>
        <v>0</v>
      </c>
      <c r="AX154" s="646">
        <f t="shared" ref="AX154" si="10">SUM(D154:AV154)</f>
        <v>0</v>
      </c>
      <c r="AZ154" s="647">
        <f ca="1">SUMIF('Budgeting Worksheet'!H682:H685,$B$4,'Budgeting Worksheet'!BJ686)</f>
        <v>0</v>
      </c>
      <c r="BB154" s="86">
        <v>133.37</v>
      </c>
      <c r="BC154" s="20"/>
    </row>
    <row r="155" spans="1:55" x14ac:dyDescent="0.2">
      <c r="A155" s="2">
        <v>58220</v>
      </c>
      <c r="C155" s="196" t="s">
        <v>362</v>
      </c>
      <c r="D155" s="504">
        <f>SUMIF('Budgeting Worksheet'!H688:H691,$B$4,'Budgeting Worksheet'!J688:J691)</f>
        <v>0</v>
      </c>
      <c r="H155" s="504">
        <f>SUMIF('Budgeting Worksheet'!L688:L691,$B$4,'Budgeting Worksheet'!N688:N691)</f>
        <v>0</v>
      </c>
      <c r="L155" s="504">
        <f>SUMIF('Budgeting Worksheet'!P688:P691,$B$4,'Budgeting Worksheet'!R688:R691)</f>
        <v>0</v>
      </c>
      <c r="P155" s="504">
        <f>SUMIF('Budgeting Worksheet'!T688:T691,$B$4,'Budgeting Worksheet'!V688:V691)</f>
        <v>0</v>
      </c>
      <c r="T155" s="504">
        <f>SUMIF('Budgeting Worksheet'!X688:X691,$B$4,'Budgeting Worksheet'!Z688:Z691)</f>
        <v>0</v>
      </c>
      <c r="X155" s="504">
        <f>SUMIF('Budgeting Worksheet'!AB688:AB691,$B$4,'Budgeting Worksheet'!AD688:AD691)</f>
        <v>0</v>
      </c>
      <c r="AB155" s="504">
        <f>SUMIF('Budgeting Worksheet'!AF688:AF691,$B$4,'Budgeting Worksheet'!AH688:AH691)</f>
        <v>0</v>
      </c>
      <c r="AF155" s="504">
        <f>SUMIF('Budgeting Worksheet'!AJ688:AJ691,$B$4,'Budgeting Worksheet'!AL688:AL691)</f>
        <v>0</v>
      </c>
      <c r="AJ155" s="504">
        <f>SUMIF('Budgeting Worksheet'!AN688:AN691,$B$4,'Budgeting Worksheet'!AP688:AP691)</f>
        <v>0</v>
      </c>
      <c r="AN155" s="504">
        <f>SUMIF('Budgeting Worksheet'!AR688:AR691,$B$4,'Budgeting Worksheet'!AT688:AT691)</f>
        <v>0</v>
      </c>
      <c r="AR155" s="504">
        <f>SUMIF('Budgeting Worksheet'!AV688:AV691,$B$4,'Budgeting Worksheet'!AX688:AX691)</f>
        <v>0</v>
      </c>
      <c r="AV155" s="504">
        <f>SUMIF('Budgeting Worksheet'!AZ688:AZ691,$B$4,'Budgeting Worksheet'!BB688:BB691)</f>
        <v>0</v>
      </c>
      <c r="AX155" s="646">
        <f>SUM(D155:AV155)</f>
        <v>0</v>
      </c>
      <c r="AZ155" s="647">
        <f ca="1">SUMIF('Budgeting Worksheet'!H688:H691,$B$4,'Budgeting Worksheet'!BJ689)</f>
        <v>0</v>
      </c>
      <c r="BB155" s="648">
        <v>76.34</v>
      </c>
      <c r="BC155" s="20"/>
    </row>
    <row r="156" spans="1:55" x14ac:dyDescent="0.2">
      <c r="B156" s="395" t="s">
        <v>360</v>
      </c>
      <c r="D156" s="644">
        <f>SUM(D154:D155)</f>
        <v>0</v>
      </c>
      <c r="H156" s="644">
        <f>SUM(H154:H155)</f>
        <v>0</v>
      </c>
      <c r="L156" s="644">
        <f>SUM(L154:L155)</f>
        <v>0</v>
      </c>
      <c r="P156" s="644">
        <f>SUM(P154:P155)</f>
        <v>0</v>
      </c>
      <c r="T156" s="644">
        <f>SUM(T154:T155)</f>
        <v>0</v>
      </c>
      <c r="X156" s="644">
        <f>SUM(X154:X155)</f>
        <v>0</v>
      </c>
      <c r="AB156" s="644">
        <f>SUM(AB154:AB155)</f>
        <v>0</v>
      </c>
      <c r="AF156" s="644">
        <f>SUM(AF154:AF155)</f>
        <v>0</v>
      </c>
      <c r="AJ156" s="644">
        <f>SUM(AJ154:AJ155)</f>
        <v>0</v>
      </c>
      <c r="AN156" s="644">
        <f>SUM(AN154:AN155)</f>
        <v>0</v>
      </c>
      <c r="AR156" s="644">
        <f>SUM(AR154:AR155)</f>
        <v>0</v>
      </c>
      <c r="AV156" s="644">
        <f>SUM(AV154:AV155)</f>
        <v>0</v>
      </c>
      <c r="AX156" s="673">
        <f>SUM(AX154:AX155)</f>
        <v>0</v>
      </c>
      <c r="AZ156" s="670">
        <f ca="1">SUM(AZ154:AZ155)</f>
        <v>0</v>
      </c>
      <c r="BB156" s="85">
        <f>SUM(BB154:BB155)</f>
        <v>209.71</v>
      </c>
      <c r="BC156" s="20"/>
    </row>
    <row r="157" spans="1:55" ht="13.5" thickBot="1" x14ac:dyDescent="0.25">
      <c r="B157" s="395"/>
      <c r="D157" s="70"/>
      <c r="H157" s="70"/>
      <c r="L157" s="70"/>
      <c r="P157" s="70"/>
      <c r="T157" s="70"/>
      <c r="X157" s="70"/>
      <c r="AB157" s="70"/>
      <c r="AF157" s="70"/>
      <c r="AJ157" s="70"/>
      <c r="AN157" s="70"/>
      <c r="AR157" s="70"/>
      <c r="AV157" s="70"/>
      <c r="AX157" s="70"/>
      <c r="AZ157" s="77"/>
      <c r="BB157" s="85"/>
      <c r="BC157" s="6"/>
    </row>
    <row r="158" spans="1:55" s="19" customFormat="1" ht="15.75" thickBot="1" x14ac:dyDescent="0.3">
      <c r="A158" s="8" t="s">
        <v>469</v>
      </c>
      <c r="B158" s="18"/>
      <c r="C158" s="18"/>
      <c r="D158" s="72">
        <f>SUM(D156,D151,D142:D145,D134,D129,D124,D97,D92,D86,D78,D72)</f>
        <v>6792.0666666666675</v>
      </c>
      <c r="E158" s="18"/>
      <c r="F158" s="18"/>
      <c r="G158" s="18"/>
      <c r="H158" s="72">
        <f>SUM(H156,H151,H142:H145,H134,H129,H124,H97,H92,H86,H78,H72)</f>
        <v>6345.6666666666679</v>
      </c>
      <c r="I158" s="18"/>
      <c r="J158" s="18"/>
      <c r="K158" s="18"/>
      <c r="L158" s="72">
        <f>SUM(L156,L151,L142:L145,L134,L129,L124,L97,L92,L86,L78,L72)</f>
        <v>6345.6666666666679</v>
      </c>
      <c r="M158" s="18"/>
      <c r="N158" s="18"/>
      <c r="O158" s="18"/>
      <c r="P158" s="72">
        <f>SUM(P156,P151,P142:P145,P134,P129,P124,P97,P92,P86,P78,P72)</f>
        <v>6345.6666666666679</v>
      </c>
      <c r="Q158" s="18"/>
      <c r="R158" s="18"/>
      <c r="S158" s="18"/>
      <c r="T158" s="72">
        <f>SUM(T156,T151,T142:T145,T134,T129,T124,T97,T92,T86,T78,T72)</f>
        <v>6345.6666666666679</v>
      </c>
      <c r="U158" s="18"/>
      <c r="V158" s="18"/>
      <c r="W158" s="18"/>
      <c r="X158" s="72">
        <f>SUM(X156,X151,X142:X145,X134,X129,X124,X97,X92,X86,X78,X72)</f>
        <v>6345.6666666666679</v>
      </c>
      <c r="Y158" s="18"/>
      <c r="Z158" s="18"/>
      <c r="AA158" s="18"/>
      <c r="AB158" s="72">
        <f>SUM(AB156,AB151,AB142:AB145,AB134,AB129,AB124,AB97,AB92,AB86,AB78,AB72)</f>
        <v>6345.6666666666679</v>
      </c>
      <c r="AC158" s="18"/>
      <c r="AD158" s="18"/>
      <c r="AE158" s="18"/>
      <c r="AF158" s="72">
        <f>SUM(AF156,AF151,AF142:AF145,AF134,AF129,AF124,AF97,AF92,AF86,AF78,AF72)</f>
        <v>6345.6666666666679</v>
      </c>
      <c r="AG158" s="18"/>
      <c r="AH158" s="18"/>
      <c r="AI158" s="18"/>
      <c r="AJ158" s="72">
        <f>SUM(AJ156,AJ151,AJ142:AJ145,AJ134,AJ129,AJ124,AJ97,AJ92,AJ86,AJ78,AJ72)</f>
        <v>6345.6666666666679</v>
      </c>
      <c r="AK158" s="18"/>
      <c r="AL158" s="18"/>
      <c r="AM158" s="18"/>
      <c r="AN158" s="72">
        <f>SUM(AN156,AN151,AN142:AN145,AN134,AN129,AN124,AN97,AN92,AN86,AN78,AN72)</f>
        <v>6345.6666666666679</v>
      </c>
      <c r="AO158" s="18"/>
      <c r="AP158" s="18"/>
      <c r="AQ158" s="18"/>
      <c r="AR158" s="72">
        <f>SUM(AR156,AR151,AR142:AR145,AR134,AR129,AR124,AR97,AR92,AR86,AR78,AR72)</f>
        <v>6345.6666666666679</v>
      </c>
      <c r="AS158" s="18"/>
      <c r="AT158" s="18"/>
      <c r="AU158" s="18"/>
      <c r="AV158" s="72">
        <f>SUM(AV156,AV151,AV142:AV145,AV134,AV129,AV124,AV97,AV92,AV86,AV78,AV72)</f>
        <v>6345.6666666666679</v>
      </c>
      <c r="AW158" s="18"/>
      <c r="AX158" s="72">
        <f>SUM(AX156,AX151,AX142:AX145,AX134,AX129,AX124,AX97,AX92,AX86,AX78,AX72)</f>
        <v>76148.000000000029</v>
      </c>
      <c r="AY158" s="18"/>
      <c r="AZ158" s="72">
        <f ca="1">SUM(AZ156,AZ151,AZ142:AZ145,AZ134,AZ129,AZ124,AZ97,AZ92,AZ86,AZ78,AZ72)</f>
        <v>143591.19</v>
      </c>
      <c r="BA158" s="18"/>
      <c r="BB158" s="72">
        <f>SUM(BB156,BB151,BB142:BB145,BB134,BB129,BB124,BB97,BB92,BB86,BB78,BB72)</f>
        <v>276268.16000000003</v>
      </c>
      <c r="BC158" s="16"/>
    </row>
    <row r="159" spans="1:55" x14ac:dyDescent="0.2">
      <c r="D159" s="71"/>
      <c r="H159" s="71"/>
      <c r="L159" s="71"/>
      <c r="P159" s="71"/>
      <c r="T159" s="71"/>
      <c r="X159" s="71"/>
      <c r="AB159" s="71"/>
      <c r="AF159" s="71"/>
      <c r="AJ159" s="71"/>
      <c r="AN159" s="71"/>
      <c r="AR159" s="71"/>
      <c r="AV159" s="71"/>
      <c r="AX159" s="71"/>
      <c r="AZ159" s="78"/>
      <c r="BB159" s="86"/>
      <c r="BC159" s="5"/>
    </row>
    <row r="160" spans="1:55" ht="15.75" x14ac:dyDescent="0.25">
      <c r="A160" s="54" t="s">
        <v>470</v>
      </c>
      <c r="D160" s="71"/>
      <c r="H160" s="71"/>
      <c r="L160" s="71"/>
      <c r="P160" s="71"/>
      <c r="T160" s="71"/>
      <c r="X160" s="71"/>
      <c r="AB160" s="71"/>
      <c r="AF160" s="71"/>
      <c r="AJ160" s="71"/>
      <c r="AN160" s="71"/>
      <c r="AR160" s="71"/>
      <c r="AV160" s="71"/>
      <c r="AX160" s="71"/>
      <c r="AZ160" s="78"/>
      <c r="BB160" s="86"/>
      <c r="BC160" s="5"/>
    </row>
    <row r="161" spans="1:59" x14ac:dyDescent="0.2">
      <c r="A161" s="4">
        <v>60000</v>
      </c>
      <c r="B161" s="395" t="s">
        <v>363</v>
      </c>
      <c r="D161" s="646"/>
      <c r="E161" s="395"/>
      <c r="F161" s="395"/>
      <c r="G161" s="395"/>
      <c r="H161" s="646"/>
      <c r="I161" s="395"/>
      <c r="J161" s="395"/>
      <c r="K161" s="395"/>
      <c r="L161" s="646"/>
      <c r="M161" s="395"/>
      <c r="N161" s="395"/>
      <c r="O161" s="395"/>
      <c r="P161" s="646"/>
      <c r="Q161" s="395"/>
      <c r="R161" s="395"/>
      <c r="S161" s="395"/>
      <c r="T161" s="646"/>
      <c r="U161" s="395"/>
      <c r="V161" s="395"/>
      <c r="W161" s="395"/>
      <c r="X161" s="646"/>
      <c r="Y161" s="395"/>
      <c r="Z161" s="395"/>
      <c r="AA161" s="395"/>
      <c r="AB161" s="646"/>
      <c r="AC161" s="395"/>
      <c r="AD161" s="395"/>
      <c r="AE161" s="395"/>
      <c r="AF161" s="646"/>
      <c r="AG161" s="395"/>
      <c r="AH161" s="395"/>
      <c r="AI161" s="395"/>
      <c r="AJ161" s="646"/>
      <c r="AK161" s="395"/>
      <c r="AL161" s="395"/>
      <c r="AM161" s="395"/>
      <c r="AN161" s="646"/>
      <c r="AO161" s="395"/>
      <c r="AP161" s="395"/>
      <c r="AQ161" s="395"/>
      <c r="AR161" s="646"/>
      <c r="AS161" s="395"/>
      <c r="AT161" s="395"/>
      <c r="AU161" s="395"/>
      <c r="AV161" s="646"/>
      <c r="AW161" s="395"/>
      <c r="AX161" s="646"/>
      <c r="AY161" s="395"/>
      <c r="AZ161" s="647"/>
      <c r="BA161" s="395"/>
      <c r="BB161" s="648"/>
      <c r="BC161" s="649"/>
      <c r="BG161" s="395"/>
    </row>
    <row r="162" spans="1:59" x14ac:dyDescent="0.2">
      <c r="A162" s="2">
        <v>60015</v>
      </c>
      <c r="C162" s="196" t="s">
        <v>364</v>
      </c>
      <c r="D162" s="271">
        <f>SUMIF('Budgeting Worksheet'!H698:H707,$B$4,'Budgeting Worksheet'!J698:J707)</f>
        <v>0</v>
      </c>
      <c r="H162" s="271">
        <f>SUMIF('Budgeting Worksheet'!L698:L707,$B$4,'Budgeting Worksheet'!N698:N707)</f>
        <v>0</v>
      </c>
      <c r="L162" s="271">
        <f>SUMIF('Budgeting Worksheet'!P698:P707,$B$4,'Budgeting Worksheet'!R698:R707)</f>
        <v>0</v>
      </c>
      <c r="P162" s="271">
        <f>SUMIF('Budgeting Worksheet'!T698:T707,$B$4,'Budgeting Worksheet'!V698:V707)</f>
        <v>0</v>
      </c>
      <c r="T162" s="271">
        <f>SUMIF('Budgeting Worksheet'!X698:X707,$B$4,'Budgeting Worksheet'!Z698:Z707)</f>
        <v>0</v>
      </c>
      <c r="X162" s="271">
        <f>SUMIF('Budgeting Worksheet'!AB698:AB707,$B$4,'Budgeting Worksheet'!AD698:AD707)</f>
        <v>0</v>
      </c>
      <c r="AB162" s="271">
        <f>SUMIF('Budgeting Worksheet'!AF698:AF707,$B$4,'Budgeting Worksheet'!AH698:AH707)</f>
        <v>0</v>
      </c>
      <c r="AF162" s="271">
        <f>SUMIF('Budgeting Worksheet'!AJ698:AJ707,$B$4,'Budgeting Worksheet'!AL698:AL707)</f>
        <v>0</v>
      </c>
      <c r="AJ162" s="271">
        <f>SUMIF('Budgeting Worksheet'!AN698:AN707,$B$4,'Budgeting Worksheet'!AP698:AP707)</f>
        <v>0</v>
      </c>
      <c r="AN162" s="271">
        <f>SUMIF('Budgeting Worksheet'!AR698:AR707,$B$4,'Budgeting Worksheet'!AT698:AT707)</f>
        <v>0</v>
      </c>
      <c r="AR162" s="271">
        <f>SUMIF('Budgeting Worksheet'!AV698:AV707,$B$4,'Budgeting Worksheet'!AX698:AX707)</f>
        <v>0</v>
      </c>
      <c r="AV162" s="271">
        <f>SUMIF('Budgeting Worksheet'!AZ698:AZ707,$B$4,'Budgeting Worksheet'!BB698:BB707)</f>
        <v>0</v>
      </c>
      <c r="AX162" s="71">
        <f t="shared" ref="AX162:AX176" si="11">SUM(D162:AV162)</f>
        <v>0</v>
      </c>
      <c r="AZ162" s="78">
        <f ca="1">SUMIF('Budgeting Worksheet'!H698:H707,$B$4,'Budgeting Worksheet'!BJ708)</f>
        <v>0</v>
      </c>
      <c r="BB162" s="86">
        <v>1507.87</v>
      </c>
      <c r="BC162" s="5"/>
    </row>
    <row r="163" spans="1:59" x14ac:dyDescent="0.2">
      <c r="A163" s="2">
        <v>60020</v>
      </c>
      <c r="C163" s="196" t="s">
        <v>365</v>
      </c>
      <c r="D163" s="271">
        <f>SUMIF('Budgeting Worksheet'!H710:H726,$B$4,'Budgeting Worksheet'!J710:J726)</f>
        <v>0</v>
      </c>
      <c r="H163" s="271">
        <f>SUMIF('Budgeting Worksheet'!L710:L726,$B$4,'Budgeting Worksheet'!N710:N726)</f>
        <v>0</v>
      </c>
      <c r="L163" s="271">
        <f>SUMIF('Budgeting Worksheet'!P710:P726,$B$4,'Budgeting Worksheet'!R710:R726)</f>
        <v>0</v>
      </c>
      <c r="P163" s="271">
        <f>SUMIF('Budgeting Worksheet'!T710:T726,$B$4,'Budgeting Worksheet'!V710:V726)</f>
        <v>0</v>
      </c>
      <c r="T163" s="271">
        <f>SUMIF('Budgeting Worksheet'!X710:X726,$B$4,'Budgeting Worksheet'!Z710:Z726)</f>
        <v>0</v>
      </c>
      <c r="X163" s="271">
        <f>SUMIF('Budgeting Worksheet'!AB710:AB726,$B$4,'Budgeting Worksheet'!AD710:AD726)</f>
        <v>0</v>
      </c>
      <c r="AB163" s="271">
        <f>SUMIF('Budgeting Worksheet'!AF710:AF726,$B$4,'Budgeting Worksheet'!AH710:AH726)</f>
        <v>0</v>
      </c>
      <c r="AF163" s="271">
        <f>SUMIF('Budgeting Worksheet'!AJ710:AJ726,$B$4,'Budgeting Worksheet'!AL710:AL726)</f>
        <v>0</v>
      </c>
      <c r="AJ163" s="271">
        <f>SUMIF('Budgeting Worksheet'!AN710:AN726,$B$4,'Budgeting Worksheet'!AP710:AP726)</f>
        <v>0</v>
      </c>
      <c r="AN163" s="271">
        <f>SUMIF('Budgeting Worksheet'!AR710:AR726,$B$4,'Budgeting Worksheet'!AT710:AT726)</f>
        <v>0</v>
      </c>
      <c r="AR163" s="271">
        <f>SUMIF('Budgeting Worksheet'!AV710:AV726,$B$4,'Budgeting Worksheet'!AX710:AX726)</f>
        <v>0</v>
      </c>
      <c r="AV163" s="271">
        <f>SUMIF('Budgeting Worksheet'!AZ710:AZ726,$B$4,'Budgeting Worksheet'!BB710:BB726)</f>
        <v>0</v>
      </c>
      <c r="AX163" s="71">
        <f t="shared" si="11"/>
        <v>0</v>
      </c>
      <c r="AZ163" s="78">
        <f ca="1">SUMIF('Budgeting Worksheet'!H710:H726,$B$4,'Budgeting Worksheet'!BJ727)</f>
        <v>0</v>
      </c>
      <c r="BB163" s="86">
        <v>20383.5</v>
      </c>
      <c r="BC163" s="5"/>
    </row>
    <row r="164" spans="1:59" x14ac:dyDescent="0.2">
      <c r="A164" s="2">
        <v>60025</v>
      </c>
      <c r="C164" s="196" t="s">
        <v>366</v>
      </c>
      <c r="D164" s="271">
        <f>SUMIF('Budgeting Worksheet'!H729:H733,$B$4,'Budgeting Worksheet'!J729:J733)</f>
        <v>0</v>
      </c>
      <c r="H164" s="271">
        <f>SUMIF('Budgeting Worksheet'!L729:L733,$B$4,'Budgeting Worksheet'!N729:N733)</f>
        <v>0</v>
      </c>
      <c r="L164" s="271">
        <f>SUMIF('Budgeting Worksheet'!P729:P733,$B$4,'Budgeting Worksheet'!R729:R733)</f>
        <v>0</v>
      </c>
      <c r="P164" s="271">
        <f>SUMIF('Budgeting Worksheet'!T729:T733,$B$4,'Budgeting Worksheet'!V729:V733)</f>
        <v>0</v>
      </c>
      <c r="T164" s="271">
        <f>SUMIF('Budgeting Worksheet'!X729:X733,$B$4,'Budgeting Worksheet'!Z729:Z733)</f>
        <v>0</v>
      </c>
      <c r="X164" s="271">
        <f>SUMIF('Budgeting Worksheet'!AB729:AB733,$B$4,'Budgeting Worksheet'!AD729:AD733)</f>
        <v>0</v>
      </c>
      <c r="AB164" s="271">
        <f>SUMIF('Budgeting Worksheet'!AF729:AF733,$B$4,'Budgeting Worksheet'!AH729:AH733)</f>
        <v>0</v>
      </c>
      <c r="AF164" s="271">
        <f>SUMIF('Budgeting Worksheet'!AJ729:AJ733,$B$4,'Budgeting Worksheet'!AL729:AL733)</f>
        <v>0</v>
      </c>
      <c r="AJ164" s="271">
        <f>SUMIF('Budgeting Worksheet'!AN729:AN733,$B$4,'Budgeting Worksheet'!AP729:AP733)</f>
        <v>0</v>
      </c>
      <c r="AN164" s="271">
        <f>SUMIF('Budgeting Worksheet'!AR729:AR733,$B$4,'Budgeting Worksheet'!AT729:AT733)</f>
        <v>0</v>
      </c>
      <c r="AR164" s="271">
        <f>SUMIF('Budgeting Worksheet'!AV729:AV733,$B$4,'Budgeting Worksheet'!AX729:AX733)</f>
        <v>0</v>
      </c>
      <c r="AV164" s="271">
        <f>SUMIF('Budgeting Worksheet'!AZ729:AZ733,$B$4,'Budgeting Worksheet'!BB729:BB733)</f>
        <v>0</v>
      </c>
      <c r="AX164" s="71">
        <f t="shared" si="11"/>
        <v>0</v>
      </c>
      <c r="AZ164" s="78">
        <f ca="1">SUMIF('Budgeting Worksheet'!H729:H733,$B$4,'Budgeting Worksheet'!BJ734)</f>
        <v>0</v>
      </c>
      <c r="BB164" s="86">
        <v>5079.72</v>
      </c>
      <c r="BC164" s="5"/>
    </row>
    <row r="165" spans="1:59" x14ac:dyDescent="0.2">
      <c r="A165" s="2">
        <v>60030</v>
      </c>
      <c r="B165" s="395"/>
      <c r="C165" s="196" t="s">
        <v>367</v>
      </c>
      <c r="D165" s="271">
        <f>SUMIF('Budgeting Worksheet'!H736:H743,$B$4,'Budgeting Worksheet'!J736:J743)</f>
        <v>0</v>
      </c>
      <c r="H165" s="271">
        <f>SUMIF('Budgeting Worksheet'!L736:L743,$B$4,'Budgeting Worksheet'!N736:N743)</f>
        <v>0</v>
      </c>
      <c r="L165" s="271">
        <f>SUMIF('Budgeting Worksheet'!P736:P743,$B$4,'Budgeting Worksheet'!R736:R743)</f>
        <v>0</v>
      </c>
      <c r="P165" s="271">
        <f>SUMIF('Budgeting Worksheet'!T736:T743,$B$4,'Budgeting Worksheet'!V736:V743)</f>
        <v>0</v>
      </c>
      <c r="T165" s="271">
        <f>SUMIF('Budgeting Worksheet'!X736:X743,$B$4,'Budgeting Worksheet'!Z736:Z743)</f>
        <v>0</v>
      </c>
      <c r="X165" s="271">
        <f>SUMIF('Budgeting Worksheet'!AB736:AB743,$B$4,'Budgeting Worksheet'!AD736:AD743)</f>
        <v>0</v>
      </c>
      <c r="AB165" s="271">
        <f>SUMIF('Budgeting Worksheet'!AF736:AF743,$B$4,'Budgeting Worksheet'!AH736:AH743)</f>
        <v>0</v>
      </c>
      <c r="AF165" s="271">
        <f>SUMIF('Budgeting Worksheet'!AJ736:AJ743,$B$4,'Budgeting Worksheet'!AL736:AL743)</f>
        <v>0</v>
      </c>
      <c r="AJ165" s="271">
        <f>SUMIF('Budgeting Worksheet'!AN736:AN743,$B$4,'Budgeting Worksheet'!AP736:AP743)</f>
        <v>0</v>
      </c>
      <c r="AN165" s="271">
        <f>SUMIF('Budgeting Worksheet'!AR736:AR743,$B$4,'Budgeting Worksheet'!AT736:AT743)</f>
        <v>0</v>
      </c>
      <c r="AR165" s="271">
        <f>SUMIF('Budgeting Worksheet'!AV736:AV743,$B$4,'Budgeting Worksheet'!AX736:AX743)</f>
        <v>0</v>
      </c>
      <c r="AV165" s="271">
        <f>SUMIF('Budgeting Worksheet'!AZ736:AZ743,$B$4,'Budgeting Worksheet'!BB736:BB743)</f>
        <v>0</v>
      </c>
      <c r="AX165" s="71">
        <f t="shared" si="11"/>
        <v>0</v>
      </c>
      <c r="AZ165" s="78">
        <f ca="1">SUMIF('Budgeting Worksheet'!H736:H744,$B$4,'Budgeting Worksheet'!BJ745)</f>
        <v>0</v>
      </c>
      <c r="BB165" s="86">
        <v>0</v>
      </c>
      <c r="BC165" s="5"/>
    </row>
    <row r="166" spans="1:59" x14ac:dyDescent="0.2">
      <c r="A166" s="2">
        <v>60040</v>
      </c>
      <c r="C166" s="196" t="s">
        <v>368</v>
      </c>
      <c r="D166" s="271">
        <f>SUMIF('Budgeting Worksheet'!H747:H750,$B$4,'Budgeting Worksheet'!J747:J750)</f>
        <v>0</v>
      </c>
      <c r="H166" s="271">
        <f>SUMIF('Budgeting Worksheet'!L747:L750,$B$4,'Budgeting Worksheet'!N747:N750)</f>
        <v>0</v>
      </c>
      <c r="L166" s="271">
        <f>SUMIF('Budgeting Worksheet'!P747:P750,$B$4,'Budgeting Worksheet'!R747:R750)</f>
        <v>0</v>
      </c>
      <c r="P166" s="271">
        <f>SUMIF('Budgeting Worksheet'!T747:T750,$B$4,'Budgeting Worksheet'!V747:V750)</f>
        <v>0</v>
      </c>
      <c r="T166" s="271">
        <f>SUMIF('Budgeting Worksheet'!X747:X750,$B$4,'Budgeting Worksheet'!Z747:Z750)</f>
        <v>0</v>
      </c>
      <c r="X166" s="271">
        <f>SUMIF('Budgeting Worksheet'!AB747:AB750,$B$4,'Budgeting Worksheet'!AD747:AD750)</f>
        <v>0</v>
      </c>
      <c r="AB166" s="271">
        <f>SUMIF('Budgeting Worksheet'!AF747:AF750,$B$4,'Budgeting Worksheet'!AH747:AH750)</f>
        <v>0</v>
      </c>
      <c r="AF166" s="271">
        <f>SUMIF('Budgeting Worksheet'!AJ747:AJ750,$B$4,'Budgeting Worksheet'!AL747:AL750)</f>
        <v>0</v>
      </c>
      <c r="AJ166" s="271">
        <f>SUMIF('Budgeting Worksheet'!AN747:AN750,$B$4,'Budgeting Worksheet'!AP747:AP750)</f>
        <v>0</v>
      </c>
      <c r="AN166" s="271">
        <f>SUMIF('Budgeting Worksheet'!AR747:AR750,$B$4,'Budgeting Worksheet'!AT747:AT750)</f>
        <v>0</v>
      </c>
      <c r="AR166" s="271">
        <f>SUMIF('Budgeting Worksheet'!AV747:AV750,$B$4,'Budgeting Worksheet'!AX747:AX750)</f>
        <v>0</v>
      </c>
      <c r="AV166" s="271">
        <f>SUMIF('Budgeting Worksheet'!AZ747:AZ750,$B$4,'Budgeting Worksheet'!BB747:BB750)</f>
        <v>0</v>
      </c>
      <c r="AX166" s="71">
        <f t="shared" si="11"/>
        <v>0</v>
      </c>
      <c r="AZ166" s="78">
        <f ca="1">SUMIF('Budgeting Worksheet'!H747:H750,$B$4,'Budgeting Worksheet'!BJ751)</f>
        <v>0</v>
      </c>
      <c r="BB166" s="86">
        <v>10736.13</v>
      </c>
      <c r="BC166" s="5"/>
    </row>
    <row r="167" spans="1:59" x14ac:dyDescent="0.2">
      <c r="A167" s="2">
        <v>60050</v>
      </c>
      <c r="B167" s="395"/>
      <c r="C167" s="196" t="s">
        <v>369</v>
      </c>
      <c r="D167" s="271">
        <f>SUMIF('Budgeting Worksheet'!H753:H756,$B$4,'Budgeting Worksheet'!J753:J756)</f>
        <v>0</v>
      </c>
      <c r="H167" s="271">
        <f>SUMIF('Budgeting Worksheet'!L753:L756,$B$4,'Budgeting Worksheet'!N753:N756)</f>
        <v>0</v>
      </c>
      <c r="L167" s="271">
        <f>SUMIF('Budgeting Worksheet'!P753:P756,$B$4,'Budgeting Worksheet'!R753:R756)</f>
        <v>0</v>
      </c>
      <c r="P167" s="271">
        <f>SUMIF('Budgeting Worksheet'!T753:T756,$B$4,'Budgeting Worksheet'!V753:V756)</f>
        <v>0</v>
      </c>
      <c r="T167" s="271">
        <f>SUMIF('Budgeting Worksheet'!X753:X756,$B$4,'Budgeting Worksheet'!Z753:Z756)</f>
        <v>0</v>
      </c>
      <c r="X167" s="271">
        <f>SUMIF('Budgeting Worksheet'!AB753:AB756,$B$4,'Budgeting Worksheet'!AD753:AD756)</f>
        <v>0</v>
      </c>
      <c r="AB167" s="271">
        <f>SUMIF('Budgeting Worksheet'!AF753:AF756,$B$4,'Budgeting Worksheet'!AH753:AH756)</f>
        <v>0</v>
      </c>
      <c r="AF167" s="271">
        <f>SUMIF('Budgeting Worksheet'!AJ753:AJ756,$B$4,'Budgeting Worksheet'!AL753:AL756)</f>
        <v>0</v>
      </c>
      <c r="AJ167" s="271">
        <f>SUMIF('Budgeting Worksheet'!AN753:AN756,$B$4,'Budgeting Worksheet'!AP753:AP756)</f>
        <v>0</v>
      </c>
      <c r="AN167" s="271">
        <f>SUMIF('Budgeting Worksheet'!AR753:AR756,$B$4,'Budgeting Worksheet'!AT753:AT756)</f>
        <v>0</v>
      </c>
      <c r="AR167" s="271">
        <f>SUMIF('Budgeting Worksheet'!AV753:AV756,$B$4,'Budgeting Worksheet'!AX753:AX756)</f>
        <v>0</v>
      </c>
      <c r="AV167" s="271">
        <f>SUMIF('Budgeting Worksheet'!AZ753:AZ756,$B$4,'Budgeting Worksheet'!BB753:BB756)</f>
        <v>0</v>
      </c>
      <c r="AX167" s="71">
        <f t="shared" si="11"/>
        <v>0</v>
      </c>
      <c r="AZ167" s="78">
        <f ca="1">SUMIF('Budgeting Worksheet'!H753:H756,$B$4,'Budgeting Worksheet'!BJ757)</f>
        <v>0</v>
      </c>
      <c r="BB167" s="86">
        <v>0</v>
      </c>
      <c r="BC167" s="5"/>
    </row>
    <row r="168" spans="1:59" x14ac:dyDescent="0.2">
      <c r="A168" s="2">
        <v>60055</v>
      </c>
      <c r="B168" s="395"/>
      <c r="C168" s="196" t="s">
        <v>370</v>
      </c>
      <c r="D168" s="271">
        <f>SUMIF('Budgeting Worksheet'!H759:H763,$B$4,'Budgeting Worksheet'!J759:J763)</f>
        <v>0</v>
      </c>
      <c r="H168" s="271">
        <f>SUMIF('Budgeting Worksheet'!L759:L763,$B$4,'Budgeting Worksheet'!N759:N763)</f>
        <v>0</v>
      </c>
      <c r="L168" s="271">
        <f>SUMIF('Budgeting Worksheet'!P759:P763,$B$4,'Budgeting Worksheet'!R759:R763)</f>
        <v>0</v>
      </c>
      <c r="P168" s="271">
        <f>SUMIF('Budgeting Worksheet'!T759:T763,$B$4,'Budgeting Worksheet'!V759:V763)</f>
        <v>0</v>
      </c>
      <c r="T168" s="271">
        <f>SUMIF('Budgeting Worksheet'!X759:X763,$B$4,'Budgeting Worksheet'!Z759:Z763)</f>
        <v>0</v>
      </c>
      <c r="X168" s="271">
        <f>SUMIF('Budgeting Worksheet'!AB759:AB763,$B$4,'Budgeting Worksheet'!AD759:AD763)</f>
        <v>0</v>
      </c>
      <c r="AB168" s="271">
        <f>SUMIF('Budgeting Worksheet'!AF759:AF763,$B$4,'Budgeting Worksheet'!AH759:AH763)</f>
        <v>0</v>
      </c>
      <c r="AF168" s="271">
        <f>SUMIF('Budgeting Worksheet'!AJ759:AJ763,$B$4,'Budgeting Worksheet'!AL759:AL763)</f>
        <v>0</v>
      </c>
      <c r="AJ168" s="271">
        <f>SUMIF('Budgeting Worksheet'!AN759:AN763,$B$4,'Budgeting Worksheet'!AP759:AP763)</f>
        <v>0</v>
      </c>
      <c r="AN168" s="271">
        <f>SUMIF('Budgeting Worksheet'!AR759:AR763,$B$4,'Budgeting Worksheet'!AT759:AT763)</f>
        <v>0</v>
      </c>
      <c r="AR168" s="271">
        <f>SUMIF('Budgeting Worksheet'!AV759:AV763,$B$4,'Budgeting Worksheet'!AX759:AX763)</f>
        <v>0</v>
      </c>
      <c r="AV168" s="271">
        <f>SUMIF('Budgeting Worksheet'!AZ759:AZ763,$B$4,'Budgeting Worksheet'!BB759:BB763)</f>
        <v>0</v>
      </c>
      <c r="AX168" s="71">
        <f t="shared" si="11"/>
        <v>0</v>
      </c>
      <c r="AZ168" s="78">
        <f ca="1">SUMIF('Budgeting Worksheet'!H759:H763,$B$4,'Budgeting Worksheet'!BJ764)</f>
        <v>0</v>
      </c>
      <c r="BB168" s="86">
        <v>2152.02</v>
      </c>
      <c r="BC168" s="5"/>
    </row>
    <row r="169" spans="1:59" x14ac:dyDescent="0.2">
      <c r="A169" s="2">
        <v>60060</v>
      </c>
      <c r="B169" s="395"/>
      <c r="C169" s="196" t="s">
        <v>371</v>
      </c>
      <c r="D169" s="271">
        <f>SUMIF('Budgeting Worksheet'!H766:H771,$B$4,'Budgeting Worksheet'!J766:J771)</f>
        <v>0</v>
      </c>
      <c r="H169" s="271">
        <f>SUMIF('Budgeting Worksheet'!L766:L771,$B$4,'Budgeting Worksheet'!N766:N771)</f>
        <v>0</v>
      </c>
      <c r="L169" s="271">
        <f>SUMIF('Budgeting Worksheet'!P766:P771,$B$4,'Budgeting Worksheet'!R766:R771)</f>
        <v>0</v>
      </c>
      <c r="P169" s="271">
        <f>SUMIF('Budgeting Worksheet'!T766:T771,$B$4,'Budgeting Worksheet'!V766:V771)</f>
        <v>0</v>
      </c>
      <c r="T169" s="271">
        <f>SUMIF('Budgeting Worksheet'!X766:X771,$B$4,'Budgeting Worksheet'!Z766:Z771)</f>
        <v>0</v>
      </c>
      <c r="X169" s="271">
        <f>SUMIF('Budgeting Worksheet'!AB766:AB771,$B$4,'Budgeting Worksheet'!AD766:AD771)</f>
        <v>0</v>
      </c>
      <c r="AB169" s="271">
        <f>SUMIF('Budgeting Worksheet'!AF766:AF771,$B$4,'Budgeting Worksheet'!AH766:AH771)</f>
        <v>0</v>
      </c>
      <c r="AF169" s="271">
        <f>SUMIF('Budgeting Worksheet'!AJ766:AJ771,$B$4,'Budgeting Worksheet'!AL766:AL771)</f>
        <v>0</v>
      </c>
      <c r="AJ169" s="271">
        <f>SUMIF('Budgeting Worksheet'!AN766:AN771,$B$4,'Budgeting Worksheet'!AP766:AP771)</f>
        <v>0</v>
      </c>
      <c r="AN169" s="271">
        <f>SUMIF('Budgeting Worksheet'!AR766:AR771,$B$4,'Budgeting Worksheet'!AT766:AT771)</f>
        <v>0</v>
      </c>
      <c r="AR169" s="271">
        <f>SUMIF('Budgeting Worksheet'!AV766:AV771,$B$4,'Budgeting Worksheet'!AX766:AX771)</f>
        <v>0</v>
      </c>
      <c r="AV169" s="271">
        <f>SUMIF('Budgeting Worksheet'!AZ766:AZ771,$B$4,'Budgeting Worksheet'!BB766:BB771)</f>
        <v>0</v>
      </c>
      <c r="AX169" s="71">
        <f t="shared" si="11"/>
        <v>0</v>
      </c>
      <c r="AZ169" s="78">
        <f ca="1">SUMIF('Budgeting Worksheet'!H766:H771,$B$4,'Budgeting Worksheet'!BJ772)</f>
        <v>0</v>
      </c>
      <c r="BB169" s="86">
        <v>1931.01</v>
      </c>
      <c r="BC169" s="5"/>
    </row>
    <row r="170" spans="1:59" x14ac:dyDescent="0.2">
      <c r="A170" s="2">
        <v>60065</v>
      </c>
      <c r="B170" s="395"/>
      <c r="C170" s="196" t="s">
        <v>372</v>
      </c>
      <c r="D170" s="271">
        <f>SUMIF('Budgeting Worksheet'!H774:H781,$B$4,'Budgeting Worksheet'!J774:J781)</f>
        <v>0</v>
      </c>
      <c r="H170" s="271">
        <f>SUMIF('Budgeting Worksheet'!L774:L781,$B$4,'Budgeting Worksheet'!N774:N781)</f>
        <v>0</v>
      </c>
      <c r="L170" s="271">
        <f>SUMIF('Budgeting Worksheet'!P774:P781,$B$4,'Budgeting Worksheet'!R774:R781)</f>
        <v>0</v>
      </c>
      <c r="P170" s="271">
        <f>SUMIF('Budgeting Worksheet'!T774:T781,$B$4,'Budgeting Worksheet'!V774:V781)</f>
        <v>0</v>
      </c>
      <c r="T170" s="271">
        <f>SUMIF('Budgeting Worksheet'!X774:X781,$B$4,'Budgeting Worksheet'!Z774:Z781)</f>
        <v>0</v>
      </c>
      <c r="X170" s="271">
        <f>SUMIF('Budgeting Worksheet'!AB774:AB781,$B$4,'Budgeting Worksheet'!AD774:AD781)</f>
        <v>0</v>
      </c>
      <c r="AB170" s="271">
        <f>SUMIF('Budgeting Worksheet'!AF774:AF781,$B$4,'Budgeting Worksheet'!AH774:AH781)</f>
        <v>0</v>
      </c>
      <c r="AF170" s="271">
        <f>SUMIF('Budgeting Worksheet'!AJ774:AJ781,$B$4,'Budgeting Worksheet'!AL774:AL781)</f>
        <v>0</v>
      </c>
      <c r="AJ170" s="271">
        <f>SUMIF('Budgeting Worksheet'!AN774:AN781,$B$4,'Budgeting Worksheet'!AP774:AP781)</f>
        <v>0</v>
      </c>
      <c r="AN170" s="271">
        <f>SUMIF('Budgeting Worksheet'!AR774:AR781,$B$4,'Budgeting Worksheet'!AT774:AT781)</f>
        <v>0</v>
      </c>
      <c r="AR170" s="271">
        <f>SUMIF('Budgeting Worksheet'!AV774:AV781,$B$4,'Budgeting Worksheet'!AX774:AX781)</f>
        <v>0</v>
      </c>
      <c r="AV170" s="271">
        <f>SUMIF('Budgeting Worksheet'!AZ774:AZ781,$B$4,'Budgeting Worksheet'!BB774:BB781)</f>
        <v>0</v>
      </c>
      <c r="AX170" s="71">
        <f t="shared" si="11"/>
        <v>0</v>
      </c>
      <c r="AZ170" s="78">
        <f ca="1">SUMIF('Budgeting Worksheet'!H774:H781,$B$4,'Budgeting Worksheet'!BJ782)</f>
        <v>0</v>
      </c>
      <c r="BB170" s="86">
        <v>934.48</v>
      </c>
      <c r="BC170" s="5"/>
    </row>
    <row r="171" spans="1:59" x14ac:dyDescent="0.2">
      <c r="A171" s="2">
        <v>60075</v>
      </c>
      <c r="B171" s="395"/>
      <c r="C171" s="196" t="s">
        <v>373</v>
      </c>
      <c r="D171" s="271">
        <f>SUMIF('Budgeting Worksheet'!H784:H788,$B$4,'Budgeting Worksheet'!J784:J788)</f>
        <v>0</v>
      </c>
      <c r="H171" s="271">
        <f>SUMIF('Budgeting Worksheet'!L784:L788,$B$4,'Budgeting Worksheet'!N784:N788)</f>
        <v>0</v>
      </c>
      <c r="L171" s="271">
        <f>SUMIF('Budgeting Worksheet'!P784:P788,$B$4,'Budgeting Worksheet'!R784:R788)</f>
        <v>0</v>
      </c>
      <c r="P171" s="271">
        <f>SUMIF('Budgeting Worksheet'!T784:T788,$B$4,'Budgeting Worksheet'!V784:V788)</f>
        <v>0</v>
      </c>
      <c r="T171" s="271">
        <f>SUMIF('Budgeting Worksheet'!X784:X788,$B$4,'Budgeting Worksheet'!Z784:Z788)</f>
        <v>0</v>
      </c>
      <c r="X171" s="271">
        <f>SUMIF('Budgeting Worksheet'!AB784:AB788,$B$4,'Budgeting Worksheet'!AD784:AD788)</f>
        <v>0</v>
      </c>
      <c r="AB171" s="271">
        <f>SUMIF('Budgeting Worksheet'!AF784:AF788,$B$4,'Budgeting Worksheet'!AH784:AH788)</f>
        <v>0</v>
      </c>
      <c r="AF171" s="271">
        <f>SUMIF('Budgeting Worksheet'!AJ784:AJ788,$B$4,'Budgeting Worksheet'!AL784:AL788)</f>
        <v>0</v>
      </c>
      <c r="AJ171" s="271">
        <f>SUMIF('Budgeting Worksheet'!AN784:AN788,$B$4,'Budgeting Worksheet'!AP784:AP788)</f>
        <v>0</v>
      </c>
      <c r="AN171" s="271">
        <f>SUMIF('Budgeting Worksheet'!AR784:AR788,$B$4,'Budgeting Worksheet'!AT784:AT788)</f>
        <v>0</v>
      </c>
      <c r="AR171" s="271">
        <f>SUMIF('Budgeting Worksheet'!AV784:AV788,$B$4,'Budgeting Worksheet'!AX784:AX788)</f>
        <v>0</v>
      </c>
      <c r="AV171" s="271">
        <f>SUMIF('Budgeting Worksheet'!AZ784:AZ788,$B$4,'Budgeting Worksheet'!BB784:BB788)</f>
        <v>0</v>
      </c>
      <c r="AX171" s="71">
        <f t="shared" si="11"/>
        <v>0</v>
      </c>
      <c r="AZ171" s="78">
        <f ca="1">SUMIF('Budgeting Worksheet'!H784:H788,$B$4,'Budgeting Worksheet'!BJ789)</f>
        <v>0</v>
      </c>
      <c r="BB171" s="86">
        <v>2363.06</v>
      </c>
      <c r="BC171" s="5"/>
    </row>
    <row r="172" spans="1:59" x14ac:dyDescent="0.2">
      <c r="A172" s="2">
        <v>60080</v>
      </c>
      <c r="B172" s="395"/>
      <c r="C172" s="196" t="s">
        <v>374</v>
      </c>
      <c r="D172" s="271">
        <f>SUMIF('Budgeting Worksheet'!H791:H796,$B$4,'Budgeting Worksheet'!J791:J796)</f>
        <v>0</v>
      </c>
      <c r="H172" s="271">
        <f>SUMIF('Budgeting Worksheet'!L791:L796,$B$4,'Budgeting Worksheet'!N791:N796)</f>
        <v>0</v>
      </c>
      <c r="L172" s="271">
        <f>SUMIF('Budgeting Worksheet'!P791:P796,$B$4,'Budgeting Worksheet'!R791:R796)</f>
        <v>0</v>
      </c>
      <c r="P172" s="271">
        <f>SUMIF('Budgeting Worksheet'!T791:T796,$B$4,'Budgeting Worksheet'!V791:V796)</f>
        <v>0</v>
      </c>
      <c r="T172" s="271">
        <f>SUMIF('Budgeting Worksheet'!X791:X796,$B$4,'Budgeting Worksheet'!Z791:Z796)</f>
        <v>0</v>
      </c>
      <c r="X172" s="271">
        <f>SUMIF('Budgeting Worksheet'!AB791:AB796,$B$4,'Budgeting Worksheet'!AD791:AD796)</f>
        <v>0</v>
      </c>
      <c r="AB172" s="271">
        <f>SUMIF('Budgeting Worksheet'!AF791:AF796,$B$4,'Budgeting Worksheet'!AH791:AH796)</f>
        <v>0</v>
      </c>
      <c r="AF172" s="271">
        <f>SUMIF('Budgeting Worksheet'!AJ791:AJ796,$B$4,'Budgeting Worksheet'!AL791:AL796)</f>
        <v>0</v>
      </c>
      <c r="AJ172" s="271">
        <f>SUMIF('Budgeting Worksheet'!AN791:AN796,$B$4,'Budgeting Worksheet'!AP791:AP796)</f>
        <v>0</v>
      </c>
      <c r="AN172" s="271">
        <f>SUMIF('Budgeting Worksheet'!AR791:AR796,$B$4,'Budgeting Worksheet'!AT791:AT796)</f>
        <v>0</v>
      </c>
      <c r="AR172" s="271">
        <f>SUMIF('Budgeting Worksheet'!AV791:AV796,$B$4,'Budgeting Worksheet'!AX791:AX796)</f>
        <v>0</v>
      </c>
      <c r="AV172" s="271">
        <f>SUMIF('Budgeting Worksheet'!AZ791:AZ796,$B$4,'Budgeting Worksheet'!BB791:BB796)</f>
        <v>0</v>
      </c>
      <c r="AX172" s="71">
        <f t="shared" si="11"/>
        <v>0</v>
      </c>
      <c r="AZ172" s="78">
        <f ca="1">SUMIF('Budgeting Worksheet'!H791:H796,$B$4,'Budgeting Worksheet'!BJ797)</f>
        <v>0</v>
      </c>
      <c r="BB172" s="86">
        <v>4764.95</v>
      </c>
      <c r="BC172" s="5"/>
    </row>
    <row r="173" spans="1:59" x14ac:dyDescent="0.2">
      <c r="A173" s="2">
        <v>60085</v>
      </c>
      <c r="B173" s="395"/>
      <c r="C173" s="196" t="s">
        <v>375</v>
      </c>
      <c r="D173" s="271">
        <f>SUMIF('Budgeting Worksheet'!H799:H802,$B$4,'Budgeting Worksheet'!J799:J802)</f>
        <v>0</v>
      </c>
      <c r="H173" s="271">
        <f>SUMIF('Budgeting Worksheet'!L799:L802,$B$4,'Budgeting Worksheet'!N799:N802)</f>
        <v>0</v>
      </c>
      <c r="L173" s="271">
        <f>SUMIF('Budgeting Worksheet'!P799:P802,$B$4,'Budgeting Worksheet'!R799:R802)</f>
        <v>0</v>
      </c>
      <c r="P173" s="271">
        <f>SUMIF('Budgeting Worksheet'!T799:T802,$B$4,'Budgeting Worksheet'!V799:V802)</f>
        <v>0</v>
      </c>
      <c r="T173" s="271">
        <f>SUMIF('Budgeting Worksheet'!X799:X802,$B$4,'Budgeting Worksheet'!Z799:Z802)</f>
        <v>0</v>
      </c>
      <c r="X173" s="271">
        <f>SUMIF('Budgeting Worksheet'!AB799:AB802,$B$4,'Budgeting Worksheet'!AD799:AD802)</f>
        <v>0</v>
      </c>
      <c r="AB173" s="271">
        <f>SUMIF('Budgeting Worksheet'!AF799:AF802,$B$4,'Budgeting Worksheet'!AH799:AH802)</f>
        <v>0</v>
      </c>
      <c r="AF173" s="271">
        <f>SUMIF('Budgeting Worksheet'!AJ799:AJ802,$B$4,'Budgeting Worksheet'!AL799:AL802)</f>
        <v>0</v>
      </c>
      <c r="AJ173" s="271">
        <f>SUMIF('Budgeting Worksheet'!AN799:AN802,$B$4,'Budgeting Worksheet'!AP799:AP802)</f>
        <v>0</v>
      </c>
      <c r="AN173" s="271">
        <f>SUMIF('Budgeting Worksheet'!AR799:AR802,$B$4,'Budgeting Worksheet'!AT799:AT802)</f>
        <v>0</v>
      </c>
      <c r="AR173" s="271">
        <f>SUMIF('Budgeting Worksheet'!AV799:AV802,$B$4,'Budgeting Worksheet'!AX799:AX802)</f>
        <v>0</v>
      </c>
      <c r="AV173" s="271">
        <f>SUMIF('Budgeting Worksheet'!AZ799:AZ802,$B$4,'Budgeting Worksheet'!BB799:BB802)</f>
        <v>0</v>
      </c>
      <c r="AX173" s="71">
        <f t="shared" si="11"/>
        <v>0</v>
      </c>
      <c r="AZ173" s="78">
        <f ca="1">SUMIF('Budgeting Worksheet'!H799:H802,$B$4,'Budgeting Worksheet'!BJ803)</f>
        <v>0</v>
      </c>
      <c r="BB173" s="86">
        <v>47.95</v>
      </c>
      <c r="BC173" s="5"/>
    </row>
    <row r="174" spans="1:59" x14ac:dyDescent="0.2">
      <c r="A174" s="2">
        <v>60090</v>
      </c>
      <c r="B174" s="395"/>
      <c r="C174" s="196" t="s">
        <v>376</v>
      </c>
      <c r="D174" s="271">
        <f>SUMIF('Budgeting Worksheet'!H805:H808,$B$4,'Budgeting Worksheet'!J805:J808)</f>
        <v>0</v>
      </c>
      <c r="H174" s="271">
        <f>SUMIF('Budgeting Worksheet'!L805:L808,$B$4,'Budgeting Worksheet'!N805:N808)</f>
        <v>0</v>
      </c>
      <c r="L174" s="271">
        <f>SUMIF('Budgeting Worksheet'!P805:P808,$B$4,'Budgeting Worksheet'!R805:R808)</f>
        <v>0</v>
      </c>
      <c r="P174" s="271">
        <f>SUMIF('Budgeting Worksheet'!T805:T808,$B$4,'Budgeting Worksheet'!V805:V808)</f>
        <v>0</v>
      </c>
      <c r="T174" s="271">
        <f>SUMIF('Budgeting Worksheet'!X805:X808,$B$4,'Budgeting Worksheet'!Z805:Z808)</f>
        <v>0</v>
      </c>
      <c r="X174" s="271">
        <f>SUMIF('Budgeting Worksheet'!AB805:AB808,$B$4,'Budgeting Worksheet'!AD805:AD808)</f>
        <v>0</v>
      </c>
      <c r="AB174" s="271">
        <f>SUMIF('Budgeting Worksheet'!AF805:AF808,$B$4,'Budgeting Worksheet'!AH805:AH808)</f>
        <v>0</v>
      </c>
      <c r="AF174" s="271">
        <f>SUMIF('Budgeting Worksheet'!AJ805:AJ808,$B$4,'Budgeting Worksheet'!AL805:AL808)</f>
        <v>0</v>
      </c>
      <c r="AJ174" s="271">
        <f>SUMIF('Budgeting Worksheet'!AN805:AN808,$B$4,'Budgeting Worksheet'!AP805:AP808)</f>
        <v>0</v>
      </c>
      <c r="AN174" s="271">
        <f>SUMIF('Budgeting Worksheet'!AR805:AR808,$B$4,'Budgeting Worksheet'!AT805:AT808)</f>
        <v>0</v>
      </c>
      <c r="AR174" s="271">
        <f>SUMIF('Budgeting Worksheet'!AV805:AV808,$B$4,'Budgeting Worksheet'!AX805:AX808)</f>
        <v>0</v>
      </c>
      <c r="AV174" s="271">
        <f>SUMIF('Budgeting Worksheet'!AZ805:AZ808,$B$4,'Budgeting Worksheet'!BB805:BB808)</f>
        <v>0</v>
      </c>
      <c r="AX174" s="71">
        <f t="shared" si="11"/>
        <v>0</v>
      </c>
      <c r="AZ174" s="78">
        <f ca="1">SUMIF('Budgeting Worksheet'!H805:H808,$B$4,'Budgeting Worksheet'!BJ809)</f>
        <v>0</v>
      </c>
      <c r="BB174" s="86">
        <v>2245.5700000000002</v>
      </c>
      <c r="BC174" s="5"/>
    </row>
    <row r="175" spans="1:59" x14ac:dyDescent="0.2">
      <c r="A175" s="2">
        <v>60095</v>
      </c>
      <c r="B175" s="395"/>
      <c r="C175" s="196" t="s">
        <v>377</v>
      </c>
      <c r="D175" s="271">
        <f>SUMIF('Budgeting Worksheet'!H811:H814,$B$4,'Budgeting Worksheet'!J811:J814)</f>
        <v>0</v>
      </c>
      <c r="H175" s="271">
        <f>SUMIF('Budgeting Worksheet'!L811:L814,$B$4,'Budgeting Worksheet'!N811:N814)</f>
        <v>0</v>
      </c>
      <c r="L175" s="271">
        <f>SUMIF('Budgeting Worksheet'!P811:P814,$B$4,'Budgeting Worksheet'!R811:R814)</f>
        <v>0</v>
      </c>
      <c r="P175" s="271">
        <f>SUMIF('Budgeting Worksheet'!T811:T814,$B$4,'Budgeting Worksheet'!V811:V814)</f>
        <v>0</v>
      </c>
      <c r="T175" s="271">
        <f>SUMIF('Budgeting Worksheet'!X811:X814,$B$4,'Budgeting Worksheet'!Z811:Z814)</f>
        <v>0</v>
      </c>
      <c r="X175" s="271">
        <f>SUMIF('Budgeting Worksheet'!AB811:AB814,$B$4,'Budgeting Worksheet'!AD811:AD814)</f>
        <v>0</v>
      </c>
      <c r="AB175" s="271">
        <f>SUMIF('Budgeting Worksheet'!AF811:AF814,$B$4,'Budgeting Worksheet'!AH811:AH814)</f>
        <v>0</v>
      </c>
      <c r="AF175" s="271">
        <f>SUMIF('Budgeting Worksheet'!AJ811:AJ814,$B$4,'Budgeting Worksheet'!AL811:AL814)</f>
        <v>0</v>
      </c>
      <c r="AJ175" s="271">
        <f>SUMIF('Budgeting Worksheet'!AN811:AN814,$B$4,'Budgeting Worksheet'!AP811:AP814)</f>
        <v>0</v>
      </c>
      <c r="AN175" s="271">
        <f>SUMIF('Budgeting Worksheet'!AR811:AR814,$B$4,'Budgeting Worksheet'!AT811:AT814)</f>
        <v>0</v>
      </c>
      <c r="AR175" s="271">
        <f>SUMIF('Budgeting Worksheet'!AV811:AV814,$B$4,'Budgeting Worksheet'!AX811:AX814)</f>
        <v>0</v>
      </c>
      <c r="AV175" s="271">
        <f>SUMIF('Budgeting Worksheet'!AZ811:AZ814,$B$4,'Budgeting Worksheet'!BB811:BB814)</f>
        <v>0</v>
      </c>
      <c r="AX175" s="71">
        <f t="shared" si="11"/>
        <v>0</v>
      </c>
      <c r="AZ175" s="78">
        <f ca="1">SUMIF('Budgeting Worksheet'!H811:H814,$B$4,'Budgeting Worksheet'!BJ815)</f>
        <v>0</v>
      </c>
      <c r="BB175" s="86">
        <v>1604.34</v>
      </c>
      <c r="BC175" s="6"/>
    </row>
    <row r="176" spans="1:59" x14ac:dyDescent="0.2">
      <c r="A176" s="2">
        <v>60097</v>
      </c>
      <c r="B176" s="395"/>
      <c r="C176" s="196" t="s">
        <v>378</v>
      </c>
      <c r="D176" s="271">
        <f>SUMIF('Budgeting Worksheet'!H817:H820,$B$4,'Budgeting Worksheet'!J817:J820)</f>
        <v>0</v>
      </c>
      <c r="H176" s="271">
        <f>SUMIF('Budgeting Worksheet'!L817:L820,$B$4,'Budgeting Worksheet'!N817:N820)</f>
        <v>0</v>
      </c>
      <c r="L176" s="271">
        <f>SUMIF('Budgeting Worksheet'!P817:P820,$B$4,'Budgeting Worksheet'!R817:R820)</f>
        <v>0</v>
      </c>
      <c r="P176" s="271">
        <f>SUMIF('Budgeting Worksheet'!T817:T820,$B$4,'Budgeting Worksheet'!V817:V820)</f>
        <v>0</v>
      </c>
      <c r="T176" s="271">
        <f>SUMIF('Budgeting Worksheet'!X817:X820,$B$4,'Budgeting Worksheet'!Z817:Z820)</f>
        <v>0</v>
      </c>
      <c r="X176" s="271">
        <f>SUMIF('Budgeting Worksheet'!AB817:AB820,$B$4,'Budgeting Worksheet'!AD817:AD820)</f>
        <v>0</v>
      </c>
      <c r="AB176" s="271">
        <f>SUMIF('Budgeting Worksheet'!AF817:AF820,$B$4,'Budgeting Worksheet'!AH817:AH820)</f>
        <v>0</v>
      </c>
      <c r="AF176" s="271">
        <f>SUMIF('Budgeting Worksheet'!AJ817:AJ820,$B$4,'Budgeting Worksheet'!AL817:AL820)</f>
        <v>0</v>
      </c>
      <c r="AJ176" s="271">
        <f>SUMIF('Budgeting Worksheet'!AN817:AN820,$B$4,'Budgeting Worksheet'!AP817:AP820)</f>
        <v>0</v>
      </c>
      <c r="AN176" s="271">
        <f>SUMIF('Budgeting Worksheet'!AR817:AR820,$B$4,'Budgeting Worksheet'!AT817:AT820)</f>
        <v>0</v>
      </c>
      <c r="AR176" s="271">
        <f>SUMIF('Budgeting Worksheet'!AV817:AV820,$B$4,'Budgeting Worksheet'!AX817:AX820)</f>
        <v>0</v>
      </c>
      <c r="AV176" s="271">
        <f>SUMIF('Budgeting Worksheet'!AZ817:AZ820,$B$4,'Budgeting Worksheet'!BB817:BB820)</f>
        <v>0</v>
      </c>
      <c r="AX176" s="71">
        <f t="shared" si="11"/>
        <v>0</v>
      </c>
      <c r="AZ176" s="78">
        <f ca="1">SUMIF('Budgeting Worksheet'!H817:H820,$B$4,'Budgeting Worksheet'!BJ821)</f>
        <v>0</v>
      </c>
      <c r="BB176" s="780">
        <v>0</v>
      </c>
      <c r="BC176" s="5"/>
    </row>
    <row r="177" spans="1:55" x14ac:dyDescent="0.2">
      <c r="B177" s="395" t="s">
        <v>218</v>
      </c>
      <c r="D177" s="650">
        <f>SUM(D162:D176)</f>
        <v>0</v>
      </c>
      <c r="H177" s="650">
        <f>SUM(H162:H176)</f>
        <v>0</v>
      </c>
      <c r="L177" s="650">
        <f>SUM(L162:L176)</f>
        <v>0</v>
      </c>
      <c r="P177" s="650">
        <f>SUM(P162:P176)</f>
        <v>0</v>
      </c>
      <c r="T177" s="650">
        <f>SUM(T162:T176)</f>
        <v>0</v>
      </c>
      <c r="X177" s="650">
        <f>SUM(X162:X176)</f>
        <v>0</v>
      </c>
      <c r="AB177" s="650">
        <f>SUM(AB162:AB176)</f>
        <v>0</v>
      </c>
      <c r="AF177" s="650">
        <f>SUM(AF162:AF176)</f>
        <v>0</v>
      </c>
      <c r="AJ177" s="650">
        <f>SUM(AJ162:AJ176)</f>
        <v>0</v>
      </c>
      <c r="AN177" s="650">
        <f>SUM(AN162:AN176)</f>
        <v>0</v>
      </c>
      <c r="AR177" s="650">
        <f>SUM(AR162:AR176)</f>
        <v>0</v>
      </c>
      <c r="AV177" s="650">
        <f>SUM(AV162:AV176)</f>
        <v>0</v>
      </c>
      <c r="AX177" s="673">
        <f>SUM(AX162:AX176)</f>
        <v>0</v>
      </c>
      <c r="AZ177" s="670">
        <f ca="1">SUM(AZ162:AZ176)</f>
        <v>0</v>
      </c>
      <c r="BB177" s="85">
        <f>SUM(BB162:BB176)</f>
        <v>53750.599999999991</v>
      </c>
      <c r="BC177" s="5"/>
    </row>
    <row r="178" spans="1:55" x14ac:dyDescent="0.2">
      <c r="B178" s="395"/>
      <c r="D178" s="271"/>
      <c r="H178" s="71"/>
      <c r="L178" s="71"/>
      <c r="P178" s="71"/>
      <c r="T178" s="71"/>
      <c r="X178" s="71"/>
      <c r="AB178" s="71"/>
      <c r="AF178" s="71"/>
      <c r="AJ178" s="71"/>
      <c r="AN178" s="71"/>
      <c r="AR178" s="71"/>
      <c r="AV178" s="71"/>
      <c r="AX178" s="71"/>
      <c r="AZ178" s="78"/>
      <c r="BB178" s="86"/>
      <c r="BC178" s="5"/>
    </row>
    <row r="179" spans="1:55" x14ac:dyDescent="0.2">
      <c r="A179" s="4">
        <v>61000</v>
      </c>
      <c r="B179" s="395" t="s">
        <v>551</v>
      </c>
      <c r="D179" s="271"/>
      <c r="H179" s="271"/>
      <c r="L179" s="271"/>
      <c r="P179" s="271"/>
      <c r="T179" s="271"/>
      <c r="X179" s="271"/>
      <c r="AB179" s="271"/>
      <c r="AF179" s="271"/>
      <c r="AJ179" s="271"/>
      <c r="AN179" s="271"/>
      <c r="AR179" s="271"/>
      <c r="AV179" s="271"/>
      <c r="AX179" s="71"/>
      <c r="AZ179" s="78"/>
      <c r="BB179" s="86"/>
      <c r="BC179" s="5"/>
    </row>
    <row r="180" spans="1:55" x14ac:dyDescent="0.2">
      <c r="A180" s="2">
        <v>61000</v>
      </c>
      <c r="B180" s="395"/>
      <c r="C180" s="709" t="s">
        <v>551</v>
      </c>
      <c r="D180" s="271">
        <f>SUMIF('Budgeting Worksheet'!H827:H830,$B$4,'Budgeting Worksheet'!J827:J830)</f>
        <v>0</v>
      </c>
      <c r="H180" s="271">
        <f>SUMIF('Budgeting Worksheet'!L827:L830,$B$4,'Budgeting Worksheet'!N827:N830)</f>
        <v>0</v>
      </c>
      <c r="L180" s="271">
        <f>SUMIF('Budgeting Worksheet'!P827:P830,$B$4,'Budgeting Worksheet'!R827:R830)</f>
        <v>0</v>
      </c>
      <c r="P180" s="271">
        <f>SUMIF('Budgeting Worksheet'!T827:T830,$B$4,'Budgeting Worksheet'!V827:V830)</f>
        <v>0</v>
      </c>
      <c r="T180" s="271">
        <f>SUMIF('Budgeting Worksheet'!X827:X830,$B$4,'Budgeting Worksheet'!Z827:Z830)</f>
        <v>0</v>
      </c>
      <c r="X180" s="271">
        <f>SUMIF('Budgeting Worksheet'!AB827:AB830,$B$4,'Budgeting Worksheet'!AD827:AD830)</f>
        <v>0</v>
      </c>
      <c r="AB180" s="271">
        <f>SUMIF('Budgeting Worksheet'!AF827:AF830,$B$4,'Budgeting Worksheet'!AH827:AH830)</f>
        <v>0</v>
      </c>
      <c r="AF180" s="271">
        <f>SUMIF('Budgeting Worksheet'!AJ827:AJ830,$B$4,'Budgeting Worksheet'!AL827:AL830)</f>
        <v>0</v>
      </c>
      <c r="AJ180" s="271">
        <f>SUMIF('Budgeting Worksheet'!AN827:AN830,$B$4,'Budgeting Worksheet'!AP827:AP830)</f>
        <v>0</v>
      </c>
      <c r="AN180" s="271">
        <f>SUMIF('Budgeting Worksheet'!AR827:AR830,$B$4,'Budgeting Worksheet'!AT827:AT830)</f>
        <v>0</v>
      </c>
      <c r="AR180" s="271">
        <f>SUMIF('Budgeting Worksheet'!AV827:AV830,$B$4,'Budgeting Worksheet'!AX827:AX830)</f>
        <v>0</v>
      </c>
      <c r="AV180" s="271">
        <f>SUMIF('Budgeting Worksheet'!AZ827:AZ830,$B$4,'Budgeting Worksheet'!BB827:BB830)</f>
        <v>0</v>
      </c>
      <c r="AX180" s="71">
        <f t="shared" ref="AX180" si="12">SUM(D180:AV180)</f>
        <v>0</v>
      </c>
      <c r="AZ180" s="78">
        <f ca="1">SUMIF('Budgeting Worksheet'!H827:H830,$B$4,'Budgeting Worksheet'!BJ831)</f>
        <v>0</v>
      </c>
      <c r="BB180" s="86">
        <v>-96.14</v>
      </c>
      <c r="BC180" s="5"/>
    </row>
    <row r="181" spans="1:55" x14ac:dyDescent="0.2">
      <c r="A181" s="4">
        <v>62000</v>
      </c>
      <c r="B181" s="395" t="s">
        <v>379</v>
      </c>
      <c r="D181" s="271"/>
      <c r="H181" s="271"/>
      <c r="L181" s="271"/>
      <c r="P181" s="271"/>
      <c r="T181" s="271"/>
      <c r="X181" s="271"/>
      <c r="AB181" s="271"/>
      <c r="AF181" s="271"/>
      <c r="AJ181" s="271"/>
      <c r="AN181" s="271"/>
      <c r="AR181" s="271"/>
      <c r="AV181" s="271"/>
      <c r="AX181" s="71"/>
      <c r="AZ181" s="78"/>
      <c r="BB181" s="86"/>
      <c r="BC181" s="5"/>
    </row>
    <row r="182" spans="1:55" x14ac:dyDescent="0.2">
      <c r="A182" s="2">
        <v>62010</v>
      </c>
      <c r="B182" s="395"/>
      <c r="C182" s="196" t="s">
        <v>380</v>
      </c>
      <c r="D182" s="271">
        <f>SUMIF('Budgeting Worksheet'!H837:H840,$B$4,'Budgeting Worksheet'!J837:J840)</f>
        <v>0</v>
      </c>
      <c r="H182" s="271">
        <f>SUMIF('Budgeting Worksheet'!L837:L840,$B$4,'Budgeting Worksheet'!N837:N840)</f>
        <v>0</v>
      </c>
      <c r="L182" s="271">
        <f>SUMIF('Budgeting Worksheet'!P837:P840,$B$4,'Budgeting Worksheet'!R837:R840)</f>
        <v>0</v>
      </c>
      <c r="P182" s="271">
        <f>SUMIF('Budgeting Worksheet'!T837:T840,$B$4,'Budgeting Worksheet'!V837:V840)</f>
        <v>0</v>
      </c>
      <c r="T182" s="271">
        <f>SUMIF('Budgeting Worksheet'!X837:X840,$B$4,'Budgeting Worksheet'!Z837:Z840)</f>
        <v>0</v>
      </c>
      <c r="X182" s="271">
        <f>SUMIF('Budgeting Worksheet'!AB837:AB840,$B$4,'Budgeting Worksheet'!AD837:AD840)</f>
        <v>0</v>
      </c>
      <c r="AB182" s="271">
        <f>SUMIF('Budgeting Worksheet'!AF837:AF840,$B$4,'Budgeting Worksheet'!AH837:AH840)</f>
        <v>0</v>
      </c>
      <c r="AF182" s="271">
        <f>SUMIF('Budgeting Worksheet'!AJ837:AJ840,$B$4,'Budgeting Worksheet'!AL837:AL840)</f>
        <v>0</v>
      </c>
      <c r="AJ182" s="271">
        <f>SUMIF('Budgeting Worksheet'!AN837:AN840,$B$4,'Budgeting Worksheet'!AP837:AP840)</f>
        <v>0</v>
      </c>
      <c r="AN182" s="271">
        <f>SUMIF('Budgeting Worksheet'!AR837:AR840,$B$4,'Budgeting Worksheet'!AT837:AT840)</f>
        <v>0</v>
      </c>
      <c r="AR182" s="271">
        <f>SUMIF('Budgeting Worksheet'!AV837:AV840,$B$4,'Budgeting Worksheet'!AX837:AX840)</f>
        <v>0</v>
      </c>
      <c r="AV182" s="271">
        <f>SUMIF('Budgeting Worksheet'!AZ837:AZ840,$B$4,'Budgeting Worksheet'!BB837:BB840)</f>
        <v>0</v>
      </c>
      <c r="AX182" s="71">
        <f t="shared" ref="AX182:AX183" si="13">SUM(D182:AV182)</f>
        <v>0</v>
      </c>
      <c r="AZ182" s="78">
        <f ca="1">SUMIF('Budgeting Worksheet'!H837:H840,$B$4,'Budgeting Worksheet'!BJ841)</f>
        <v>0</v>
      </c>
      <c r="BB182" s="86">
        <v>5600.65</v>
      </c>
      <c r="BC182" s="5"/>
    </row>
    <row r="183" spans="1:55" x14ac:dyDescent="0.2">
      <c r="A183" s="2">
        <v>62020</v>
      </c>
      <c r="B183" s="395"/>
      <c r="C183" s="196" t="s">
        <v>381</v>
      </c>
      <c r="D183" s="271">
        <f>SUMIF('Budgeting Worksheet'!H843:H846,$B$4,'Budgeting Worksheet'!J843:J846)</f>
        <v>0</v>
      </c>
      <c r="H183" s="271">
        <f>SUMIF('Budgeting Worksheet'!L843:L846,$B$4,'Budgeting Worksheet'!N843:N846)</f>
        <v>0</v>
      </c>
      <c r="L183" s="271">
        <f>SUMIF('Budgeting Worksheet'!P843:P846,$B$4,'Budgeting Worksheet'!R843:R846)</f>
        <v>0</v>
      </c>
      <c r="P183" s="271">
        <f>SUMIF('Budgeting Worksheet'!T843:T846,$B$4,'Budgeting Worksheet'!V843:V846)</f>
        <v>0</v>
      </c>
      <c r="T183" s="271">
        <f>SUMIF('Budgeting Worksheet'!X843:X846,$B$4,'Budgeting Worksheet'!Z843:Z846)</f>
        <v>0</v>
      </c>
      <c r="X183" s="271">
        <f>SUMIF('Budgeting Worksheet'!AB843:AB846,$B$4,'Budgeting Worksheet'!AD843:AD846)</f>
        <v>0</v>
      </c>
      <c r="AB183" s="271">
        <f>SUMIF('Budgeting Worksheet'!AF843:AF846,$B$4,'Budgeting Worksheet'!AH843:AH846)</f>
        <v>0</v>
      </c>
      <c r="AF183" s="271">
        <f>SUMIF('Budgeting Worksheet'!AJ843:AJ846,$B$4,'Budgeting Worksheet'!AL843:AL846)</f>
        <v>0</v>
      </c>
      <c r="AJ183" s="271">
        <f>SUMIF('Budgeting Worksheet'!AN843:AN846,$B$4,'Budgeting Worksheet'!AP843:AP846)</f>
        <v>0</v>
      </c>
      <c r="AN183" s="271">
        <f>SUMIF('Budgeting Worksheet'!AR843:AR846,$B$4,'Budgeting Worksheet'!AT843:AT846)</f>
        <v>0</v>
      </c>
      <c r="AR183" s="271">
        <f>SUMIF('Budgeting Worksheet'!AV843:AV846,$B$4,'Budgeting Worksheet'!AX843:AX846)</f>
        <v>0</v>
      </c>
      <c r="AV183" s="271">
        <f>SUMIF('Budgeting Worksheet'!AZ843:AZ846,$B$4,'Budgeting Worksheet'!BB843:BB846)</f>
        <v>0</v>
      </c>
      <c r="AX183" s="71">
        <f t="shared" si="13"/>
        <v>0</v>
      </c>
      <c r="AZ183" s="78">
        <f ca="1">SUMIF('Budgeting Worksheet'!H843:H846,$B$4,'Budgeting Worksheet'!BJ847)</f>
        <v>0</v>
      </c>
      <c r="BB183" s="780">
        <v>518.26</v>
      </c>
      <c r="BC183" s="5"/>
    </row>
    <row r="184" spans="1:55" x14ac:dyDescent="0.2">
      <c r="B184" s="395" t="s">
        <v>382</v>
      </c>
      <c r="C184" s="196"/>
      <c r="D184" s="650">
        <f>SUM(D182:D183)</f>
        <v>0</v>
      </c>
      <c r="H184" s="650">
        <f>SUM(H182:H183)</f>
        <v>0</v>
      </c>
      <c r="L184" s="650">
        <f>SUM(L182:L183)</f>
        <v>0</v>
      </c>
      <c r="P184" s="650">
        <f>SUM(P182:P183)</f>
        <v>0</v>
      </c>
      <c r="T184" s="650">
        <f>SUM(T182:T183)</f>
        <v>0</v>
      </c>
      <c r="X184" s="650">
        <f>SUM(X182:X183)</f>
        <v>0</v>
      </c>
      <c r="AB184" s="650">
        <f>SUM(AB182:AB183)</f>
        <v>0</v>
      </c>
      <c r="AF184" s="650">
        <f>SUM(AF182:AF183)</f>
        <v>0</v>
      </c>
      <c r="AJ184" s="650">
        <f>SUM(AJ182:AJ183)</f>
        <v>0</v>
      </c>
      <c r="AN184" s="650">
        <f>SUM(AN182:AN183)</f>
        <v>0</v>
      </c>
      <c r="AR184" s="650">
        <f>SUM(AR182:AR183)</f>
        <v>0</v>
      </c>
      <c r="AV184" s="650">
        <f>SUM(AV182:AV183)</f>
        <v>0</v>
      </c>
      <c r="AX184" s="650">
        <f>SUM(AX182:AX183)</f>
        <v>0</v>
      </c>
      <c r="AZ184" s="670">
        <f ca="1">SUM(AZ182:AZ183)</f>
        <v>0</v>
      </c>
      <c r="BB184" s="85">
        <f>SUM(BB182:BB183)</f>
        <v>6118.91</v>
      </c>
      <c r="BC184" s="5"/>
    </row>
    <row r="185" spans="1:55" x14ac:dyDescent="0.2">
      <c r="B185" s="395"/>
      <c r="D185" s="271"/>
      <c r="H185" s="271"/>
      <c r="L185" s="271"/>
      <c r="P185" s="271"/>
      <c r="T185" s="271"/>
      <c r="X185" s="271"/>
      <c r="AB185" s="271"/>
      <c r="AF185" s="271"/>
      <c r="AJ185" s="271"/>
      <c r="AN185" s="271"/>
      <c r="AR185" s="271"/>
      <c r="AV185" s="271"/>
      <c r="AX185" s="71"/>
      <c r="AZ185" s="78"/>
      <c r="BB185" s="86"/>
      <c r="BC185" s="5"/>
    </row>
    <row r="186" spans="1:55" x14ac:dyDescent="0.2">
      <c r="A186" s="4">
        <v>63000</v>
      </c>
      <c r="B186" s="395" t="s">
        <v>383</v>
      </c>
      <c r="D186" s="271"/>
      <c r="H186" s="71"/>
      <c r="L186" s="71"/>
      <c r="P186" s="71"/>
      <c r="T186" s="71"/>
      <c r="X186" s="71"/>
      <c r="AB186" s="71"/>
      <c r="AF186" s="71"/>
      <c r="AJ186" s="71"/>
      <c r="AN186" s="71"/>
      <c r="AR186" s="71"/>
      <c r="AV186" s="71"/>
      <c r="AX186" s="71"/>
      <c r="AZ186" s="78"/>
      <c r="BB186" s="86"/>
      <c r="BC186" s="5"/>
    </row>
    <row r="187" spans="1:55" x14ac:dyDescent="0.2">
      <c r="A187" s="2">
        <v>63010</v>
      </c>
      <c r="B187" s="395"/>
      <c r="C187" s="196" t="s">
        <v>384</v>
      </c>
      <c r="D187" s="271">
        <f>SUMIF('Budgeting Worksheet'!H853:H856,$B$4,'Budgeting Worksheet'!J853:J856)</f>
        <v>0</v>
      </c>
      <c r="H187" s="271">
        <f>SUMIF('Budgeting Worksheet'!L853:L856,$B$4,'Budgeting Worksheet'!N853:N856)</f>
        <v>0</v>
      </c>
      <c r="L187" s="271">
        <f>SUMIF('Budgeting Worksheet'!P853:P856,$B$4,'Budgeting Worksheet'!R853:R856)</f>
        <v>0</v>
      </c>
      <c r="P187" s="271">
        <f>SUMIF('Budgeting Worksheet'!T853:T856,$B$4,'Budgeting Worksheet'!V853:V856)</f>
        <v>0</v>
      </c>
      <c r="T187" s="271">
        <f>SUMIF('Budgeting Worksheet'!X853:X856,$B$4,'Budgeting Worksheet'!Z853:Z856)</f>
        <v>0</v>
      </c>
      <c r="X187" s="271">
        <f>SUMIF('Budgeting Worksheet'!AB853:AB856,$B$4,'Budgeting Worksheet'!AD853:AD856)</f>
        <v>0</v>
      </c>
      <c r="AB187" s="271">
        <f>SUMIF('Budgeting Worksheet'!AF853:AF856,$B$4,'Budgeting Worksheet'!AH853:AH856)</f>
        <v>0</v>
      </c>
      <c r="AF187" s="271">
        <f>SUMIF('Budgeting Worksheet'!AJ853:AJ856,$B$4,'Budgeting Worksheet'!AL853:AL856)</f>
        <v>0</v>
      </c>
      <c r="AJ187" s="271">
        <f>SUMIF('Budgeting Worksheet'!AN853:AN856,$B$4,'Budgeting Worksheet'!AP853:AP856)</f>
        <v>0</v>
      </c>
      <c r="AN187" s="271">
        <f>SUMIF('Budgeting Worksheet'!AR853:AR856,$B$4,'Budgeting Worksheet'!AT853:AT856)</f>
        <v>0</v>
      </c>
      <c r="AR187" s="271">
        <f>SUMIF('Budgeting Worksheet'!AV853:AV856,$B$4,'Budgeting Worksheet'!AX853:AX856)</f>
        <v>0</v>
      </c>
      <c r="AV187" s="271">
        <f>SUMIF('Budgeting Worksheet'!AZ853:AZ856,$B$4,'Budgeting Worksheet'!BB853:BB856)</f>
        <v>0</v>
      </c>
      <c r="AX187" s="271">
        <f>SUMIF('Budgeting Worksheet'!BB853:BB856,$B$4,'Budgeting Worksheet'!BD853:BD856)</f>
        <v>0</v>
      </c>
      <c r="AZ187" s="78">
        <f ca="1">SUMIF('Budgeting Worksheet'!H853:H856,$B$4,'Budgeting Worksheet'!BJ857)</f>
        <v>0</v>
      </c>
      <c r="BB187" s="86">
        <v>9123.42</v>
      </c>
      <c r="BC187" s="5"/>
    </row>
    <row r="188" spans="1:55" x14ac:dyDescent="0.2">
      <c r="A188" s="2">
        <v>63020</v>
      </c>
      <c r="B188" s="395"/>
      <c r="C188" s="196" t="s">
        <v>385</v>
      </c>
      <c r="D188" s="271">
        <f>SUMIF('Budgeting Worksheet'!H859:H862,$B$4,'Budgeting Worksheet'!J859:J862)</f>
        <v>0</v>
      </c>
      <c r="H188" s="271">
        <f>SUMIF('Budgeting Worksheet'!L859:L862,$B$4,'Budgeting Worksheet'!N859:N862)</f>
        <v>0</v>
      </c>
      <c r="L188" s="271">
        <f>SUMIF('Budgeting Worksheet'!P859:P862,$B$4,'Budgeting Worksheet'!R859:R862)</f>
        <v>0</v>
      </c>
      <c r="P188" s="271">
        <f>SUMIF('Budgeting Worksheet'!T859:T862,$B$4,'Budgeting Worksheet'!V859:V862)</f>
        <v>0</v>
      </c>
      <c r="T188" s="271">
        <f>SUMIF('Budgeting Worksheet'!X859:X862,$B$4,'Budgeting Worksheet'!Z859:Z862)</f>
        <v>0</v>
      </c>
      <c r="X188" s="271">
        <f>SUMIF('Budgeting Worksheet'!AB859:AB862,$B$4,'Budgeting Worksheet'!AD859:AD862)</f>
        <v>0</v>
      </c>
      <c r="AB188" s="271">
        <f>SUMIF('Budgeting Worksheet'!AF859:AF862,$B$4,'Budgeting Worksheet'!AH859:AH862)</f>
        <v>0</v>
      </c>
      <c r="AF188" s="271">
        <f>SUMIF('Budgeting Worksheet'!AJ859:AJ862,$B$4,'Budgeting Worksheet'!AL859:AL862)</f>
        <v>0</v>
      </c>
      <c r="AJ188" s="271">
        <f>SUMIF('Budgeting Worksheet'!AN859:AN862,$B$4,'Budgeting Worksheet'!AP859:AP862)</f>
        <v>0</v>
      </c>
      <c r="AN188" s="271">
        <f>SUMIF('Budgeting Worksheet'!AR859:AR862,$B$4,'Budgeting Worksheet'!AT859:AT862)</f>
        <v>0</v>
      </c>
      <c r="AR188" s="271">
        <f>SUMIF('Budgeting Worksheet'!AV859:AV862,$B$4,'Budgeting Worksheet'!AX859:AX862)</f>
        <v>0</v>
      </c>
      <c r="AV188" s="271">
        <f>SUMIF('Budgeting Worksheet'!AZ859:AZ862,$B$4,'Budgeting Worksheet'!BB859:BB862)</f>
        <v>0</v>
      </c>
      <c r="AX188" s="271">
        <f>SUMIF('Budgeting Worksheet'!BB859:BB862,$B$4,'Budgeting Worksheet'!BD859:BD862)</f>
        <v>0</v>
      </c>
      <c r="AZ188" s="78">
        <f ca="1">SUMIF('Budgeting Worksheet'!H859:H862,$B$4,'Budgeting Worksheet'!BJ863)</f>
        <v>0</v>
      </c>
      <c r="BB188" s="86">
        <v>172.62</v>
      </c>
      <c r="BC188" s="5"/>
    </row>
    <row r="189" spans="1:55" x14ac:dyDescent="0.2">
      <c r="A189" s="2">
        <v>63030</v>
      </c>
      <c r="B189" s="395"/>
      <c r="C189" s="196" t="s">
        <v>386</v>
      </c>
      <c r="D189" s="271">
        <f>SUMIF('Budgeting Worksheet'!H865:H868,$B$4,'Budgeting Worksheet'!J865:J868)</f>
        <v>0</v>
      </c>
      <c r="H189" s="271">
        <f>SUMIF('Budgeting Worksheet'!L865:L868,$B$4,'Budgeting Worksheet'!N865:N868)</f>
        <v>0</v>
      </c>
      <c r="L189" s="271">
        <f>SUMIF('Budgeting Worksheet'!P865:P868,$B$4,'Budgeting Worksheet'!R865:R868)</f>
        <v>0</v>
      </c>
      <c r="P189" s="271">
        <f>SUMIF('Budgeting Worksheet'!T865:T868,$B$4,'Budgeting Worksheet'!V865:V868)</f>
        <v>0</v>
      </c>
      <c r="T189" s="271">
        <f>SUMIF('Budgeting Worksheet'!X865:X868,$B$4,'Budgeting Worksheet'!Z865:Z868)</f>
        <v>0</v>
      </c>
      <c r="X189" s="271">
        <f>SUMIF('Budgeting Worksheet'!AB865:AB868,$B$4,'Budgeting Worksheet'!AD865:AD868)</f>
        <v>0</v>
      </c>
      <c r="AB189" s="271">
        <f>SUMIF('Budgeting Worksheet'!AF865:AF868,$B$4,'Budgeting Worksheet'!AH865:AH868)</f>
        <v>0</v>
      </c>
      <c r="AF189" s="271">
        <f>SUMIF('Budgeting Worksheet'!AJ865:AJ868,$B$4,'Budgeting Worksheet'!AL865:AL868)</f>
        <v>0</v>
      </c>
      <c r="AJ189" s="271">
        <f>SUMIF('Budgeting Worksheet'!AN865:AN868,$B$4,'Budgeting Worksheet'!AP865:AP868)</f>
        <v>0</v>
      </c>
      <c r="AN189" s="271">
        <f>SUMIF('Budgeting Worksheet'!AR865:AR868,$B$4,'Budgeting Worksheet'!AT865:AT868)</f>
        <v>0</v>
      </c>
      <c r="AR189" s="271">
        <f>SUMIF('Budgeting Worksheet'!AV865:AV868,$B$4,'Budgeting Worksheet'!AX865:AX868)</f>
        <v>0</v>
      </c>
      <c r="AV189" s="271">
        <f>SUMIF('Budgeting Worksheet'!AZ865:AZ868,$B$4,'Budgeting Worksheet'!BB865:BB868)</f>
        <v>0</v>
      </c>
      <c r="AX189" s="271">
        <f>SUMIF('Budgeting Worksheet'!BB865:BB868,$B$4,'Budgeting Worksheet'!BD865:BD868)</f>
        <v>0</v>
      </c>
      <c r="AZ189" s="78">
        <f ca="1">SUMIF('Budgeting Worksheet'!H865:H868,$B$4,'Budgeting Worksheet'!BJ869)</f>
        <v>0</v>
      </c>
      <c r="BB189" s="86">
        <v>72950.52</v>
      </c>
      <c r="BC189" s="5"/>
    </row>
    <row r="190" spans="1:55" x14ac:dyDescent="0.2">
      <c r="A190" s="2">
        <v>63040</v>
      </c>
      <c r="B190" s="395"/>
      <c r="C190" s="196" t="s">
        <v>387</v>
      </c>
      <c r="D190" s="271">
        <f>SUMIF('Budgeting Worksheet'!H871:H874,$B$4,'Budgeting Worksheet'!J871:J874)</f>
        <v>0</v>
      </c>
      <c r="H190" s="271">
        <f>SUMIF('Budgeting Worksheet'!L871:L874,$B$4,'Budgeting Worksheet'!N871:N874)</f>
        <v>0</v>
      </c>
      <c r="L190" s="271">
        <f>SUMIF('Budgeting Worksheet'!P871:P874,$B$4,'Budgeting Worksheet'!R871:R874)</f>
        <v>0</v>
      </c>
      <c r="P190" s="271">
        <f>SUMIF('Budgeting Worksheet'!T871:T874,$B$4,'Budgeting Worksheet'!V871:V874)</f>
        <v>0</v>
      </c>
      <c r="T190" s="271">
        <f>SUMIF('Budgeting Worksheet'!X871:X874,$B$4,'Budgeting Worksheet'!Z871:Z874)</f>
        <v>0</v>
      </c>
      <c r="X190" s="271">
        <f>SUMIF('Budgeting Worksheet'!AB871:AB874,$B$4,'Budgeting Worksheet'!AD871:AD874)</f>
        <v>0</v>
      </c>
      <c r="AB190" s="271">
        <f>SUMIF('Budgeting Worksheet'!AF871:AF874,$B$4,'Budgeting Worksheet'!AH871:AH874)</f>
        <v>0</v>
      </c>
      <c r="AF190" s="271">
        <f>SUMIF('Budgeting Worksheet'!AJ871:AJ874,$B$4,'Budgeting Worksheet'!AL871:AL874)</f>
        <v>0</v>
      </c>
      <c r="AJ190" s="271">
        <f>SUMIF('Budgeting Worksheet'!AN871:AN874,$B$4,'Budgeting Worksheet'!AP871:AP874)</f>
        <v>0</v>
      </c>
      <c r="AN190" s="271">
        <f>SUMIF('Budgeting Worksheet'!AR871:AR874,$B$4,'Budgeting Worksheet'!AT871:AT874)</f>
        <v>0</v>
      </c>
      <c r="AR190" s="271">
        <f>SUMIF('Budgeting Worksheet'!AV871:AV874,$B$4,'Budgeting Worksheet'!AX871:AX874)</f>
        <v>0</v>
      </c>
      <c r="AV190" s="271">
        <f>SUMIF('Budgeting Worksheet'!AZ871:AZ874,$B$4,'Budgeting Worksheet'!BB871:BB874)</f>
        <v>0</v>
      </c>
      <c r="AX190" s="271">
        <f>SUMIF('Budgeting Worksheet'!BB871:BB874,$B$4,'Budgeting Worksheet'!BD871:BD874)</f>
        <v>0</v>
      </c>
      <c r="AZ190" s="78">
        <f ca="1">SUMIF('Budgeting Worksheet'!H871:H874,$B$4,'Budgeting Worksheet'!BJ875)</f>
        <v>0</v>
      </c>
      <c r="BB190" s="780">
        <v>276.66000000000003</v>
      </c>
      <c r="BC190" s="5"/>
    </row>
    <row r="191" spans="1:55" x14ac:dyDescent="0.2">
      <c r="B191" s="395" t="s">
        <v>229</v>
      </c>
      <c r="D191" s="650">
        <f>SUM(D187:D190)</f>
        <v>0</v>
      </c>
      <c r="H191" s="650">
        <f>SUM(H187:H190)</f>
        <v>0</v>
      </c>
      <c r="L191" s="650">
        <f>SUM(L187:L190)</f>
        <v>0</v>
      </c>
      <c r="P191" s="650">
        <f>SUM(P187:P190)</f>
        <v>0</v>
      </c>
      <c r="T191" s="650">
        <f>SUM(T187:T190)</f>
        <v>0</v>
      </c>
      <c r="X191" s="650">
        <f>SUM(X187:X190)</f>
        <v>0</v>
      </c>
      <c r="AB191" s="650">
        <f>SUM(AB187:AB190)</f>
        <v>0</v>
      </c>
      <c r="AF191" s="650">
        <f>SUM(AF187:AF190)</f>
        <v>0</v>
      </c>
      <c r="AJ191" s="650">
        <f>SUM(AJ187:AJ190)</f>
        <v>0</v>
      </c>
      <c r="AN191" s="650">
        <f>SUM(AN187:AN190)</f>
        <v>0</v>
      </c>
      <c r="AR191" s="650">
        <f>SUM(AR187:AR190)</f>
        <v>0</v>
      </c>
      <c r="AV191" s="650">
        <f>SUM(AV187:AV190)</f>
        <v>0</v>
      </c>
      <c r="AX191" s="650">
        <f>SUM(AX187:AX190)</f>
        <v>0</v>
      </c>
      <c r="AZ191" s="669">
        <f ca="1">SUM(AZ187:AZ190)</f>
        <v>0</v>
      </c>
      <c r="BB191" s="85">
        <f>SUM(BB187:BB190)</f>
        <v>82523.22</v>
      </c>
      <c r="BC191" s="5"/>
    </row>
    <row r="192" spans="1:55" x14ac:dyDescent="0.2">
      <c r="B192" s="395"/>
      <c r="D192" s="271"/>
      <c r="H192" s="71"/>
      <c r="L192" s="71"/>
      <c r="P192" s="71"/>
      <c r="T192" s="71"/>
      <c r="X192" s="71"/>
      <c r="AB192" s="71"/>
      <c r="AF192" s="71"/>
      <c r="AJ192" s="71"/>
      <c r="AN192" s="71"/>
      <c r="AR192" s="71"/>
      <c r="AV192" s="71"/>
      <c r="AX192" s="71"/>
      <c r="AZ192" s="78"/>
      <c r="BB192" s="86"/>
      <c r="BC192" s="5"/>
    </row>
    <row r="193" spans="1:55" x14ac:dyDescent="0.2">
      <c r="A193" s="4">
        <v>64000</v>
      </c>
      <c r="B193" s="395" t="s">
        <v>388</v>
      </c>
      <c r="D193" s="271"/>
      <c r="H193" s="71"/>
      <c r="L193" s="71"/>
      <c r="P193" s="71"/>
      <c r="T193" s="71"/>
      <c r="X193" s="71"/>
      <c r="AB193" s="71"/>
      <c r="AF193" s="71"/>
      <c r="AJ193" s="71"/>
      <c r="AN193" s="71"/>
      <c r="AR193" s="71"/>
      <c r="AV193" s="71"/>
      <c r="AX193" s="71"/>
      <c r="AZ193" s="78"/>
      <c r="BB193" s="86"/>
      <c r="BC193" s="5"/>
    </row>
    <row r="194" spans="1:55" x14ac:dyDescent="0.2">
      <c r="A194" s="2">
        <v>64010</v>
      </c>
      <c r="B194" s="395"/>
      <c r="C194" s="196" t="s">
        <v>389</v>
      </c>
      <c r="D194" s="271">
        <f>SUMIF('Budgeting Worksheet'!H881:H886,$B$4,'Budgeting Worksheet'!J881:J886)</f>
        <v>0</v>
      </c>
      <c r="H194" s="271">
        <f>SUMIF('Budgeting Worksheet'!L881:L886,$B$4,'Budgeting Worksheet'!N881:N886)</f>
        <v>0</v>
      </c>
      <c r="L194" s="271">
        <f>SUMIF('Budgeting Worksheet'!P881:P886,$B$4,'Budgeting Worksheet'!R881:R886)</f>
        <v>0</v>
      </c>
      <c r="P194" s="271">
        <f>SUMIF('Budgeting Worksheet'!T881:T886,$B$4,'Budgeting Worksheet'!V881:V886)</f>
        <v>0</v>
      </c>
      <c r="T194" s="271">
        <f>SUMIF('Budgeting Worksheet'!X881:X886,$B$4,'Budgeting Worksheet'!Z881:Z886)</f>
        <v>0</v>
      </c>
      <c r="X194" s="271">
        <f>SUMIF('Budgeting Worksheet'!AB881:AB886,$B$4,'Budgeting Worksheet'!AD881:AD886)</f>
        <v>0</v>
      </c>
      <c r="AB194" s="271">
        <f>SUMIF('Budgeting Worksheet'!AF881:AF886,$B$4,'Budgeting Worksheet'!AH881:AH886)</f>
        <v>0</v>
      </c>
      <c r="AF194" s="271">
        <f>SUMIF('Budgeting Worksheet'!AJ881:AJ886,$B$4,'Budgeting Worksheet'!AL881:AL886)</f>
        <v>0</v>
      </c>
      <c r="AJ194" s="271">
        <f>SUMIF('Budgeting Worksheet'!AN881:AN886,$B$4,'Budgeting Worksheet'!AP881:AP886)</f>
        <v>0</v>
      </c>
      <c r="AN194" s="271">
        <f>SUMIF('Budgeting Worksheet'!AR881:AR886,$B$4,'Budgeting Worksheet'!AT881:AT886)</f>
        <v>0</v>
      </c>
      <c r="AR194" s="271">
        <f>SUMIF('Budgeting Worksheet'!AV881:AV886,$B$4,'Budgeting Worksheet'!AX881:AX886)</f>
        <v>0</v>
      </c>
      <c r="AV194" s="271">
        <f>SUMIF('Budgeting Worksheet'!AZ881:AZ886,$B$4,'Budgeting Worksheet'!BB881:BB886)</f>
        <v>0</v>
      </c>
      <c r="AX194" s="271">
        <f>SUMIF('Budgeting Worksheet'!BB881:BB886,$B$4,'Budgeting Worksheet'!BD881:BD886)</f>
        <v>0</v>
      </c>
      <c r="AZ194" s="78">
        <f ca="1">SUMIF('Budgeting Worksheet'!H881:H886,$B$4,'Budgeting Worksheet'!BJ887)</f>
        <v>0</v>
      </c>
      <c r="BB194" s="86">
        <v>674.85</v>
      </c>
      <c r="BC194" s="5"/>
    </row>
    <row r="195" spans="1:55" x14ac:dyDescent="0.2">
      <c r="A195" s="2">
        <v>64020</v>
      </c>
      <c r="B195" s="395"/>
      <c r="C195" s="196" t="s">
        <v>390</v>
      </c>
      <c r="D195" s="271">
        <f>SUMIF('Budgeting Worksheet'!H889:H894,$B$4,'Budgeting Worksheet'!J889:J894)</f>
        <v>0</v>
      </c>
      <c r="H195" s="271">
        <f>SUMIF('Budgeting Worksheet'!L889:L894,$B$4,'Budgeting Worksheet'!N889:N894)</f>
        <v>0</v>
      </c>
      <c r="L195" s="271">
        <f>SUMIF('Budgeting Worksheet'!P889:P894,$B$4,'Budgeting Worksheet'!R889:R894)</f>
        <v>0</v>
      </c>
      <c r="P195" s="271">
        <f>SUMIF('Budgeting Worksheet'!T889:T894,$B$4,'Budgeting Worksheet'!V889:V894)</f>
        <v>0</v>
      </c>
      <c r="T195" s="271">
        <f>SUMIF('Budgeting Worksheet'!X889:X894,$B$4,'Budgeting Worksheet'!Z889:Z894)</f>
        <v>0</v>
      </c>
      <c r="X195" s="271">
        <f>SUMIF('Budgeting Worksheet'!AB889:AB894,$B$4,'Budgeting Worksheet'!AD889:AD894)</f>
        <v>0</v>
      </c>
      <c r="AB195" s="271">
        <f>SUMIF('Budgeting Worksheet'!AF889:AF894,$B$4,'Budgeting Worksheet'!AH889:AH894)</f>
        <v>0</v>
      </c>
      <c r="AF195" s="271">
        <f>SUMIF('Budgeting Worksheet'!AJ889:AJ894,$B$4,'Budgeting Worksheet'!AL889:AL894)</f>
        <v>0</v>
      </c>
      <c r="AJ195" s="271">
        <f>SUMIF('Budgeting Worksheet'!AN889:AN894,$B$4,'Budgeting Worksheet'!AP889:AP894)</f>
        <v>0</v>
      </c>
      <c r="AN195" s="271">
        <f>SUMIF('Budgeting Worksheet'!AR889:AR894,$B$4,'Budgeting Worksheet'!AT889:AT894)</f>
        <v>0</v>
      </c>
      <c r="AR195" s="271">
        <f>SUMIF('Budgeting Worksheet'!AV889:AV894,$B$4,'Budgeting Worksheet'!AX889:AX894)</f>
        <v>0</v>
      </c>
      <c r="AV195" s="271">
        <f>SUMIF('Budgeting Worksheet'!AZ889:AZ894,$B$4,'Budgeting Worksheet'!BB889:BB894)</f>
        <v>0</v>
      </c>
      <c r="AX195" s="271">
        <f>SUMIF('Budgeting Worksheet'!BB889:BB894,$B$4,'Budgeting Worksheet'!BD889:BD894)</f>
        <v>0</v>
      </c>
      <c r="AZ195" s="78">
        <f ca="1">SUMIF('Budgeting Worksheet'!H889:H894,$B$4,'Budgeting Worksheet'!BJ895)</f>
        <v>0</v>
      </c>
      <c r="BB195" s="86"/>
      <c r="BC195" s="5"/>
    </row>
    <row r="196" spans="1:55" x14ac:dyDescent="0.2">
      <c r="A196" s="2">
        <v>64030</v>
      </c>
      <c r="B196" s="395"/>
      <c r="C196" s="196" t="s">
        <v>391</v>
      </c>
      <c r="D196" s="271">
        <f>SUMIF('Budgeting Worksheet'!H897:H902,$B$4,'Budgeting Worksheet'!J897:J902)</f>
        <v>0</v>
      </c>
      <c r="H196" s="271">
        <f>SUMIF('Budgeting Worksheet'!L897:L902,$B$4,'Budgeting Worksheet'!N897:N902)</f>
        <v>0</v>
      </c>
      <c r="L196" s="271">
        <f>SUMIF('Budgeting Worksheet'!P897:P902,$B$4,'Budgeting Worksheet'!R897:R902)</f>
        <v>0</v>
      </c>
      <c r="P196" s="271">
        <f>SUMIF('Budgeting Worksheet'!T897:T902,$B$4,'Budgeting Worksheet'!V897:V902)</f>
        <v>0</v>
      </c>
      <c r="T196" s="271">
        <f>SUMIF('Budgeting Worksheet'!X897:X902,$B$4,'Budgeting Worksheet'!Z897:Z902)</f>
        <v>0</v>
      </c>
      <c r="X196" s="271">
        <f>SUMIF('Budgeting Worksheet'!AB897:AB902,$B$4,'Budgeting Worksheet'!AD897:AD902)</f>
        <v>0</v>
      </c>
      <c r="AB196" s="271">
        <f>SUMIF('Budgeting Worksheet'!AF897:AF902,$B$4,'Budgeting Worksheet'!AH897:AH902)</f>
        <v>0</v>
      </c>
      <c r="AF196" s="271">
        <f>SUMIF('Budgeting Worksheet'!AJ897:AJ902,$B$4,'Budgeting Worksheet'!AL897:AL902)</f>
        <v>0</v>
      </c>
      <c r="AJ196" s="271">
        <f>SUMIF('Budgeting Worksheet'!AN897:AN902,$B$4,'Budgeting Worksheet'!AP897:AP902)</f>
        <v>0</v>
      </c>
      <c r="AN196" s="271">
        <f>SUMIF('Budgeting Worksheet'!AR897:AR902,$B$4,'Budgeting Worksheet'!AT897:AT902)</f>
        <v>0</v>
      </c>
      <c r="AR196" s="271">
        <f>SUMIF('Budgeting Worksheet'!AV897:AV902,$B$4,'Budgeting Worksheet'!AX897:AX902)</f>
        <v>0</v>
      </c>
      <c r="AV196" s="271">
        <f>SUMIF('Budgeting Worksheet'!AZ897:AZ902,$B$4,'Budgeting Worksheet'!BB897:BB902)</f>
        <v>0</v>
      </c>
      <c r="AX196" s="271">
        <f>SUMIF('Budgeting Worksheet'!BB897:BB902,$B$4,'Budgeting Worksheet'!BD897:BD902)</f>
        <v>0</v>
      </c>
      <c r="AZ196" s="78">
        <f ca="1">SUMIF('Budgeting Worksheet'!H897:H902,$B$4,'Budgeting Worksheet'!BJ903)</f>
        <v>0</v>
      </c>
      <c r="BB196" s="86">
        <v>934.96</v>
      </c>
      <c r="BC196" s="5"/>
    </row>
    <row r="197" spans="1:55" x14ac:dyDescent="0.2">
      <c r="A197" s="2">
        <v>64000</v>
      </c>
      <c r="B197" s="395"/>
      <c r="C197" s="196" t="s">
        <v>392</v>
      </c>
      <c r="D197" s="271">
        <f>SUMIF('Budgeting Worksheet'!H905:H910,$B$4,'Budgeting Worksheet'!J905:J910)</f>
        <v>0</v>
      </c>
      <c r="H197" s="271">
        <f>SUMIF('Budgeting Worksheet'!L905:L910,$B$4,'Budgeting Worksheet'!N905:N910)</f>
        <v>0</v>
      </c>
      <c r="L197" s="271">
        <f>SUMIF('Budgeting Worksheet'!P905:P910,$B$4,'Budgeting Worksheet'!R905:R910)</f>
        <v>0</v>
      </c>
      <c r="P197" s="271">
        <f>SUMIF('Budgeting Worksheet'!T905:T910,$B$4,'Budgeting Worksheet'!V905:V910)</f>
        <v>0</v>
      </c>
      <c r="T197" s="271">
        <f>SUMIF('Budgeting Worksheet'!X905:X910,$B$4,'Budgeting Worksheet'!Z905:Z910)</f>
        <v>0</v>
      </c>
      <c r="X197" s="271">
        <f>SUMIF('Budgeting Worksheet'!AB905:AB910,$B$4,'Budgeting Worksheet'!AD905:AD910)</f>
        <v>0</v>
      </c>
      <c r="AB197" s="271">
        <f>SUMIF('Budgeting Worksheet'!AF905:AF910,$B$4,'Budgeting Worksheet'!AH905:AH910)</f>
        <v>0</v>
      </c>
      <c r="AF197" s="271">
        <f>SUMIF('Budgeting Worksheet'!AJ905:AJ910,$B$4,'Budgeting Worksheet'!AL905:AL910)</f>
        <v>0</v>
      </c>
      <c r="AJ197" s="271">
        <f>SUMIF('Budgeting Worksheet'!AN905:AN910,$B$4,'Budgeting Worksheet'!AP905:AP910)</f>
        <v>0</v>
      </c>
      <c r="AN197" s="271">
        <f>SUMIF('Budgeting Worksheet'!AR905:AR910,$B$4,'Budgeting Worksheet'!AT905:AT910)</f>
        <v>0</v>
      </c>
      <c r="AR197" s="271">
        <f>SUMIF('Budgeting Worksheet'!AV905:AV910,$B$4,'Budgeting Worksheet'!AX905:AX910)</f>
        <v>0</v>
      </c>
      <c r="AV197" s="271">
        <f>SUMIF('Budgeting Worksheet'!AZ905:AZ910,$B$4,'Budgeting Worksheet'!BB905:BB910)</f>
        <v>0</v>
      </c>
      <c r="AX197" s="271">
        <f>SUMIF('Budgeting Worksheet'!BB905:BB910,$B$4,'Budgeting Worksheet'!BD905:BD910)</f>
        <v>0</v>
      </c>
      <c r="AZ197" s="78">
        <f ca="1">SUMIF('Budgeting Worksheet'!H905:H910,$B$4,'Budgeting Worksheet'!BJ911)</f>
        <v>0</v>
      </c>
      <c r="BB197" s="780"/>
      <c r="BC197" s="5"/>
    </row>
    <row r="198" spans="1:55" x14ac:dyDescent="0.2">
      <c r="B198" s="395" t="s">
        <v>231</v>
      </c>
      <c r="D198" s="650">
        <f>SUM(D194:D197)</f>
        <v>0</v>
      </c>
      <c r="H198" s="650">
        <f>SUM(H194:H197)</f>
        <v>0</v>
      </c>
      <c r="L198" s="650">
        <f>SUM(L194:L197)</f>
        <v>0</v>
      </c>
      <c r="P198" s="650">
        <f>SUM(P194:P197)</f>
        <v>0</v>
      </c>
      <c r="T198" s="650">
        <f>SUM(T194:T197)</f>
        <v>0</v>
      </c>
      <c r="X198" s="650">
        <f>SUM(X194:X197)</f>
        <v>0</v>
      </c>
      <c r="AB198" s="650">
        <f>SUM(AB194:AB197)</f>
        <v>0</v>
      </c>
      <c r="AF198" s="650">
        <f>SUM(AF194:AF197)</f>
        <v>0</v>
      </c>
      <c r="AJ198" s="650">
        <f>SUM(AJ194:AJ197)</f>
        <v>0</v>
      </c>
      <c r="AN198" s="650">
        <f>SUM(AN194:AN197)</f>
        <v>0</v>
      </c>
      <c r="AR198" s="650">
        <f>SUM(AR194:AR197)</f>
        <v>0</v>
      </c>
      <c r="AV198" s="650">
        <f>SUM(AV194:AV197)</f>
        <v>0</v>
      </c>
      <c r="AX198" s="650">
        <f>SUM(AX194:AX197)</f>
        <v>0</v>
      </c>
      <c r="AZ198" s="670">
        <f ca="1">SUM(AZ194:AZ197)</f>
        <v>0</v>
      </c>
      <c r="BB198" s="85">
        <f>SUM(BB194:BB197)</f>
        <v>1609.81</v>
      </c>
      <c r="BC198" s="5"/>
    </row>
    <row r="199" spans="1:55" x14ac:dyDescent="0.2">
      <c r="B199" s="395"/>
      <c r="D199" s="271"/>
      <c r="H199" s="71"/>
      <c r="L199" s="71"/>
      <c r="P199" s="71"/>
      <c r="T199" s="71"/>
      <c r="X199" s="71"/>
      <c r="AB199" s="71"/>
      <c r="AF199" s="71"/>
      <c r="AJ199" s="71"/>
      <c r="AN199" s="71"/>
      <c r="AR199" s="71"/>
      <c r="AV199" s="71"/>
      <c r="AX199" s="71"/>
      <c r="AZ199" s="78"/>
      <c r="BB199" s="86"/>
      <c r="BC199" s="5"/>
    </row>
    <row r="200" spans="1:55" x14ac:dyDescent="0.2">
      <c r="A200" s="4">
        <v>65000</v>
      </c>
      <c r="B200" s="395" t="s">
        <v>393</v>
      </c>
      <c r="D200" s="271"/>
      <c r="H200" s="271"/>
      <c r="L200" s="271"/>
      <c r="P200" s="271"/>
      <c r="T200" s="271"/>
      <c r="X200" s="271"/>
      <c r="AB200" s="271"/>
      <c r="AF200" s="271"/>
      <c r="AJ200" s="271"/>
      <c r="AN200" s="271"/>
      <c r="AR200" s="271"/>
      <c r="AV200" s="271"/>
      <c r="AX200" s="71"/>
      <c r="AZ200" s="78"/>
      <c r="BB200" s="86"/>
      <c r="BC200" s="5"/>
    </row>
    <row r="201" spans="1:55" x14ac:dyDescent="0.2">
      <c r="A201" s="2">
        <v>65010</v>
      </c>
      <c r="B201" s="395"/>
      <c r="C201" s="196" t="s">
        <v>394</v>
      </c>
      <c r="D201" s="271">
        <f>SUMIF('Budgeting Worksheet'!H917:H922,$B$4,'Budgeting Worksheet'!J917:J922)</f>
        <v>0</v>
      </c>
      <c r="H201" s="271">
        <f>SUMIF('Budgeting Worksheet'!L917:L922,$B$4,'Budgeting Worksheet'!N917:N922)</f>
        <v>0</v>
      </c>
      <c r="L201" s="271">
        <f>SUMIF('Budgeting Worksheet'!P917:P922,$B$4,'Budgeting Worksheet'!R917:R922)</f>
        <v>0</v>
      </c>
      <c r="P201" s="271">
        <f>SUMIF('Budgeting Worksheet'!T917:T922,$B$4,'Budgeting Worksheet'!V917:V922)</f>
        <v>0</v>
      </c>
      <c r="T201" s="271">
        <f>SUMIF('Budgeting Worksheet'!X917:X922,$B$4,'Budgeting Worksheet'!Z917:Z922)</f>
        <v>0</v>
      </c>
      <c r="X201" s="271">
        <f>SUMIF('Budgeting Worksheet'!AB917:AB922,$B$4,'Budgeting Worksheet'!AD917:AD922)</f>
        <v>0</v>
      </c>
      <c r="AB201" s="271">
        <f>SUMIF('Budgeting Worksheet'!AF917:AF922,$B$4,'Budgeting Worksheet'!AH917:AH922)</f>
        <v>0</v>
      </c>
      <c r="AF201" s="271">
        <f>SUMIF('Budgeting Worksheet'!AJ917:AJ922,$B$4,'Budgeting Worksheet'!AL917:AL922)</f>
        <v>0</v>
      </c>
      <c r="AJ201" s="271">
        <f>SUMIF('Budgeting Worksheet'!AN917:AN922,$B$4,'Budgeting Worksheet'!AP917:AP922)</f>
        <v>0</v>
      </c>
      <c r="AN201" s="271">
        <f>SUMIF('Budgeting Worksheet'!AR917:AR922,$B$4,'Budgeting Worksheet'!AT917:AT922)</f>
        <v>0</v>
      </c>
      <c r="AR201" s="271">
        <f>SUMIF('Budgeting Worksheet'!AV917:AV922,$B$4,'Budgeting Worksheet'!AX917:AX922)</f>
        <v>0</v>
      </c>
      <c r="AV201" s="271">
        <f>SUMIF('Budgeting Worksheet'!AZ917:AZ922,$B$4,'Budgeting Worksheet'!BB917:BB922)</f>
        <v>0</v>
      </c>
      <c r="AX201" s="271">
        <f>SUMIF('Budgeting Worksheet'!BB917:BB922,$B$4,'Budgeting Worksheet'!BD917:BD922)</f>
        <v>0</v>
      </c>
      <c r="AZ201" s="78">
        <f ca="1">SUMIF('Budgeting Worksheet'!H917:H922,$B$4,'Budgeting Worksheet'!BJ923)</f>
        <v>0</v>
      </c>
      <c r="BB201" s="86">
        <v>227.95</v>
      </c>
      <c r="BC201" s="5"/>
    </row>
    <row r="202" spans="1:55" x14ac:dyDescent="0.2">
      <c r="A202" s="2">
        <v>65020</v>
      </c>
      <c r="B202" s="395"/>
      <c r="C202" s="196" t="s">
        <v>395</v>
      </c>
      <c r="D202" s="271">
        <f>SUMIF('Budgeting Worksheet'!H925:H930,$B$4,'Budgeting Worksheet'!J925:J930)</f>
        <v>0</v>
      </c>
      <c r="H202" s="271">
        <f>SUMIF('Budgeting Worksheet'!L925:L930,$B$4,'Budgeting Worksheet'!N925:N930)</f>
        <v>0</v>
      </c>
      <c r="L202" s="271">
        <f>SUMIF('Budgeting Worksheet'!P925:P930,$B$4,'Budgeting Worksheet'!R925:R930)</f>
        <v>0</v>
      </c>
      <c r="P202" s="271">
        <f>SUMIF('Budgeting Worksheet'!T925:T930,$B$4,'Budgeting Worksheet'!V925:V930)</f>
        <v>0</v>
      </c>
      <c r="T202" s="271">
        <f>SUMIF('Budgeting Worksheet'!X925:X930,$B$4,'Budgeting Worksheet'!Z925:Z930)</f>
        <v>0</v>
      </c>
      <c r="X202" s="271">
        <f>SUMIF('Budgeting Worksheet'!AB925:AB930,$B$4,'Budgeting Worksheet'!AD925:AD930)</f>
        <v>0</v>
      </c>
      <c r="AB202" s="271">
        <f>SUMIF('Budgeting Worksheet'!AF925:AF930,$B$4,'Budgeting Worksheet'!AH925:AH930)</f>
        <v>0</v>
      </c>
      <c r="AF202" s="271">
        <f>SUMIF('Budgeting Worksheet'!AJ925:AJ930,$B$4,'Budgeting Worksheet'!AL925:AL930)</f>
        <v>0</v>
      </c>
      <c r="AJ202" s="271">
        <f>SUMIF('Budgeting Worksheet'!AN925:AN930,$B$4,'Budgeting Worksheet'!AP925:AP930)</f>
        <v>0</v>
      </c>
      <c r="AN202" s="271">
        <f>SUMIF('Budgeting Worksheet'!AR925:AR930,$B$4,'Budgeting Worksheet'!AT925:AT930)</f>
        <v>0</v>
      </c>
      <c r="AR202" s="271">
        <f>SUMIF('Budgeting Worksheet'!AV925:AV930,$B$4,'Budgeting Worksheet'!AX925:AX930)</f>
        <v>0</v>
      </c>
      <c r="AV202" s="271">
        <f>SUMIF('Budgeting Worksheet'!AZ925:AZ930,$B$4,'Budgeting Worksheet'!BB925:BB930)</f>
        <v>0</v>
      </c>
      <c r="AX202" s="271">
        <f>SUMIF('Budgeting Worksheet'!BB925:BB930,$B$4,'Budgeting Worksheet'!BD925:BD930)</f>
        <v>0</v>
      </c>
      <c r="AZ202" s="78">
        <f ca="1">SUMIF('Budgeting Worksheet'!H925:H930,$B$4,'Budgeting Worksheet'!BJ931)</f>
        <v>0</v>
      </c>
      <c r="BB202" s="780">
        <v>147.59</v>
      </c>
      <c r="BC202" s="5"/>
    </row>
    <row r="203" spans="1:55" x14ac:dyDescent="0.2">
      <c r="B203" s="395" t="s">
        <v>232</v>
      </c>
      <c r="C203" s="196"/>
      <c r="D203" s="650">
        <f>SUM(D201:D202)</f>
        <v>0</v>
      </c>
      <c r="H203" s="650">
        <f>SUM(H201:H202)</f>
        <v>0</v>
      </c>
      <c r="L203" s="650">
        <f>SUM(L201:L202)</f>
        <v>0</v>
      </c>
      <c r="P203" s="650">
        <f>SUM(P201:P202)</f>
        <v>0</v>
      </c>
      <c r="T203" s="650">
        <f>SUM(T201:T202)</f>
        <v>0</v>
      </c>
      <c r="X203" s="650">
        <f>SUM(X201:X202)</f>
        <v>0</v>
      </c>
      <c r="AB203" s="650">
        <f>SUM(AB201:AB202)</f>
        <v>0</v>
      </c>
      <c r="AF203" s="650">
        <f>SUM(AF201:AF202)</f>
        <v>0</v>
      </c>
      <c r="AJ203" s="650">
        <f>SUM(AJ201:AJ202)</f>
        <v>0</v>
      </c>
      <c r="AN203" s="650">
        <f>SUM(AN201:AN202)</f>
        <v>0</v>
      </c>
      <c r="AR203" s="650">
        <f>SUM(AR201:AR202)</f>
        <v>0</v>
      </c>
      <c r="AV203" s="650">
        <f>SUM(AV201:AV202)</f>
        <v>0</v>
      </c>
      <c r="AX203" s="650">
        <f>SUM(AX201:AX202)</f>
        <v>0</v>
      </c>
      <c r="AZ203" s="670">
        <f ca="1">SUM(AZ201:AZ202)</f>
        <v>0</v>
      </c>
      <c r="BB203" s="85">
        <f>SUM(BB201:BB202)</f>
        <v>375.53999999999996</v>
      </c>
      <c r="BC203" s="5"/>
    </row>
    <row r="204" spans="1:55" x14ac:dyDescent="0.2">
      <c r="B204" s="395"/>
      <c r="D204" s="271"/>
      <c r="H204" s="271"/>
      <c r="L204" s="271"/>
      <c r="P204" s="271"/>
      <c r="T204" s="271"/>
      <c r="X204" s="271"/>
      <c r="AB204" s="271"/>
      <c r="AF204" s="271"/>
      <c r="AJ204" s="271"/>
      <c r="AN204" s="271"/>
      <c r="AR204" s="271"/>
      <c r="AV204" s="271"/>
      <c r="AX204" s="71"/>
      <c r="AZ204" s="78"/>
      <c r="BB204" s="86"/>
      <c r="BC204" s="5"/>
    </row>
    <row r="205" spans="1:55" x14ac:dyDescent="0.2">
      <c r="A205" s="4">
        <v>66000</v>
      </c>
      <c r="B205" s="395" t="s">
        <v>396</v>
      </c>
      <c r="D205" s="271"/>
      <c r="H205" s="271"/>
      <c r="L205" s="271"/>
      <c r="P205" s="271"/>
      <c r="T205" s="271"/>
      <c r="X205" s="271"/>
      <c r="AB205" s="271"/>
      <c r="AF205" s="271"/>
      <c r="AJ205" s="271"/>
      <c r="AN205" s="271"/>
      <c r="AR205" s="271"/>
      <c r="AV205" s="271"/>
      <c r="AX205" s="71"/>
      <c r="AZ205" s="78"/>
      <c r="BB205" s="86"/>
      <c r="BC205" s="5"/>
    </row>
    <row r="206" spans="1:55" x14ac:dyDescent="0.2">
      <c r="A206" s="2">
        <v>66010</v>
      </c>
      <c r="B206" s="395"/>
      <c r="C206" s="196" t="s">
        <v>397</v>
      </c>
      <c r="D206" s="271">
        <f>SUMIF('Budgeting Worksheet'!H937:H942,$B$4,'Budgeting Worksheet'!J937:J942)</f>
        <v>0</v>
      </c>
      <c r="H206" s="271">
        <f>SUMIF('Budgeting Worksheet'!L937:L942,$B$4,'Budgeting Worksheet'!N937:N942)</f>
        <v>0</v>
      </c>
      <c r="L206" s="271">
        <f>SUMIF('Budgeting Worksheet'!P937:P942,$B$4,'Budgeting Worksheet'!R937:R942)</f>
        <v>0</v>
      </c>
      <c r="P206" s="271">
        <f>SUMIF('Budgeting Worksheet'!T937:T942,$B$4,'Budgeting Worksheet'!V937:V942)</f>
        <v>0</v>
      </c>
      <c r="T206" s="271">
        <f>SUMIF('Budgeting Worksheet'!X937:X942,$B$4,'Budgeting Worksheet'!Z937:Z942)</f>
        <v>0</v>
      </c>
      <c r="X206" s="271">
        <f>SUMIF('Budgeting Worksheet'!AB937:AB942,$B$4,'Budgeting Worksheet'!AD937:AD942)</f>
        <v>0</v>
      </c>
      <c r="AB206" s="271">
        <f>SUMIF('Budgeting Worksheet'!AF937:AF942,$B$4,'Budgeting Worksheet'!AH937:AH942)</f>
        <v>0</v>
      </c>
      <c r="AF206" s="271">
        <f>SUMIF('Budgeting Worksheet'!AJ937:AJ942,$B$4,'Budgeting Worksheet'!AL937:AL942)</f>
        <v>0</v>
      </c>
      <c r="AJ206" s="271">
        <f>SUMIF('Budgeting Worksheet'!AN937:AN942,$B$4,'Budgeting Worksheet'!AP937:AP942)</f>
        <v>0</v>
      </c>
      <c r="AN206" s="271">
        <f>SUMIF('Budgeting Worksheet'!AR937:AR942,$B$4,'Budgeting Worksheet'!AT937:AT942)</f>
        <v>0</v>
      </c>
      <c r="AR206" s="271">
        <f>SUMIF('Budgeting Worksheet'!AV937:AV942,$B$4,'Budgeting Worksheet'!AX937:AX942)</f>
        <v>0</v>
      </c>
      <c r="AV206" s="271">
        <f>SUMIF('Budgeting Worksheet'!AZ937:AZ942,$B$4,'Budgeting Worksheet'!BB937:BB942)</f>
        <v>0</v>
      </c>
      <c r="AX206" s="271">
        <f>SUMIF('Budgeting Worksheet'!BB937:BB942,$B$4,'Budgeting Worksheet'!BD937:BD942)</f>
        <v>0</v>
      </c>
      <c r="AZ206" s="78">
        <f ca="1">SUMIF('Budgeting Worksheet'!H937:H942,$B$4,'Budgeting Worksheet'!BJ943)</f>
        <v>0</v>
      </c>
      <c r="BB206" s="86">
        <v>3401.54</v>
      </c>
      <c r="BC206" s="5"/>
    </row>
    <row r="207" spans="1:55" x14ac:dyDescent="0.2">
      <c r="A207" s="2">
        <v>66020</v>
      </c>
      <c r="B207" s="395"/>
      <c r="C207" s="196" t="s">
        <v>471</v>
      </c>
      <c r="D207" s="271">
        <f>SUMIF('Budgeting Worksheet'!H945:H950,$B$4,'Budgeting Worksheet'!J945:J950)</f>
        <v>0</v>
      </c>
      <c r="H207" s="271">
        <f>SUMIF('Budgeting Worksheet'!L945:L950,$B$4,'Budgeting Worksheet'!N945:N950)</f>
        <v>0</v>
      </c>
      <c r="L207" s="271">
        <f>SUMIF('Budgeting Worksheet'!P945:P950,$B$4,'Budgeting Worksheet'!R945:R950)</f>
        <v>0</v>
      </c>
      <c r="P207" s="271">
        <f>SUMIF('Budgeting Worksheet'!T945:T950,$B$4,'Budgeting Worksheet'!V945:V950)</f>
        <v>0</v>
      </c>
      <c r="T207" s="271">
        <f>SUMIF('Budgeting Worksheet'!X945:X950,$B$4,'Budgeting Worksheet'!Z945:Z950)</f>
        <v>0</v>
      </c>
      <c r="X207" s="271">
        <f>SUMIF('Budgeting Worksheet'!AB945:AB950,$B$4,'Budgeting Worksheet'!AD945:AD950)</f>
        <v>0</v>
      </c>
      <c r="AB207" s="271">
        <f>SUMIF('Budgeting Worksheet'!AF945:AF950,$B$4,'Budgeting Worksheet'!AH945:AH950)</f>
        <v>0</v>
      </c>
      <c r="AF207" s="271">
        <f>SUMIF('Budgeting Worksheet'!AJ945:AJ950,$B$4,'Budgeting Worksheet'!AL945:AL950)</f>
        <v>0</v>
      </c>
      <c r="AJ207" s="271">
        <f>SUMIF('Budgeting Worksheet'!AN945:AN950,$B$4,'Budgeting Worksheet'!AP945:AP950)</f>
        <v>0</v>
      </c>
      <c r="AN207" s="271">
        <f>SUMIF('Budgeting Worksheet'!AR945:AR950,$B$4,'Budgeting Worksheet'!AT945:AT950)</f>
        <v>0</v>
      </c>
      <c r="AR207" s="271">
        <f>SUMIF('Budgeting Worksheet'!AV945:AV950,$B$4,'Budgeting Worksheet'!AX945:AX950)</f>
        <v>0</v>
      </c>
      <c r="AV207" s="271">
        <f>SUMIF('Budgeting Worksheet'!AZ945:AZ950,$B$4,'Budgeting Worksheet'!BB945:BB950)</f>
        <v>0</v>
      </c>
      <c r="AX207" s="271">
        <f>SUMIF('Budgeting Worksheet'!BB945:BB950,$B$4,'Budgeting Worksheet'!BD945:BD950)</f>
        <v>0</v>
      </c>
      <c r="AZ207" s="78">
        <f ca="1">SUMIF('Budgeting Worksheet'!H945:H950,$B$4,'Budgeting Worksheet'!BJ951)</f>
        <v>0</v>
      </c>
      <c r="BB207" s="86">
        <v>29361.87</v>
      </c>
      <c r="BC207" s="5"/>
    </row>
    <row r="208" spans="1:55" x14ac:dyDescent="0.2">
      <c r="A208" s="2">
        <v>66000</v>
      </c>
      <c r="B208" s="395"/>
      <c r="C208" s="709" t="s">
        <v>548</v>
      </c>
      <c r="D208" s="271">
        <f>SUMIF('Budgeting Worksheet'!H953:H958,$B$4,'Budgeting Worksheet'!J953:J958)</f>
        <v>0</v>
      </c>
      <c r="H208" s="271">
        <f>SUMIF('Budgeting Worksheet'!L953:L958,$B$4,'Budgeting Worksheet'!N953:N958)</f>
        <v>0</v>
      </c>
      <c r="L208" s="271">
        <f>SUMIF('Budgeting Worksheet'!P953:P958,$B$4,'Budgeting Worksheet'!R953:R958)</f>
        <v>0</v>
      </c>
      <c r="P208" s="271">
        <f>SUMIF('Budgeting Worksheet'!T953:T958,$B$4,'Budgeting Worksheet'!V953:V958)</f>
        <v>0</v>
      </c>
      <c r="T208" s="271">
        <f>SUMIF('Budgeting Worksheet'!X953:X958,$B$4,'Budgeting Worksheet'!Z953:Z958)</f>
        <v>0</v>
      </c>
      <c r="X208" s="271">
        <f>SUMIF('Budgeting Worksheet'!AB953:AB958,$B$4,'Budgeting Worksheet'!AD953:AD958)</f>
        <v>0</v>
      </c>
      <c r="AB208" s="271">
        <f>SUMIF('Budgeting Worksheet'!AF953:AF958,$B$4,'Budgeting Worksheet'!AH953:AH958)</f>
        <v>0</v>
      </c>
      <c r="AF208" s="271">
        <f>SUMIF('Budgeting Worksheet'!AJ953:AJ958,$B$4,'Budgeting Worksheet'!AL953:AL958)</f>
        <v>0</v>
      </c>
      <c r="AJ208" s="271">
        <f>SUMIF('Budgeting Worksheet'!AN953:AN958,$B$4,'Budgeting Worksheet'!AP953:AP958)</f>
        <v>0</v>
      </c>
      <c r="AN208" s="271">
        <f>SUMIF('Budgeting Worksheet'!AR953:AR958,$B$4,'Budgeting Worksheet'!AT953:AT958)</f>
        <v>0</v>
      </c>
      <c r="AR208" s="271">
        <f>SUMIF('Budgeting Worksheet'!AV953:AV958,$B$4,'Budgeting Worksheet'!AX953:AX958)</f>
        <v>0</v>
      </c>
      <c r="AV208" s="271">
        <f>SUMIF('Budgeting Worksheet'!AZ953:AZ958,$B$4,'Budgeting Worksheet'!BB953:BB958)</f>
        <v>0</v>
      </c>
      <c r="AX208" s="271">
        <f>SUMIF('Budgeting Worksheet'!BB953:BB958,$B$4,'Budgeting Worksheet'!BD953:BD958)</f>
        <v>0</v>
      </c>
      <c r="AZ208" s="78">
        <f ca="1">SUMIF('Budgeting Worksheet'!H953:H958,$B$4,'Budgeting Worksheet'!BJ959)</f>
        <v>0</v>
      </c>
      <c r="BB208" s="86">
        <v>138</v>
      </c>
      <c r="BC208" s="5"/>
    </row>
    <row r="209" spans="1:55" x14ac:dyDescent="0.2">
      <c r="B209" s="395" t="s">
        <v>237</v>
      </c>
      <c r="D209" s="650">
        <f>SUM(D206:D208)</f>
        <v>0</v>
      </c>
      <c r="H209" s="650">
        <f>SUM(H206:H208)</f>
        <v>0</v>
      </c>
      <c r="L209" s="650">
        <f>SUM(L206:L208)</f>
        <v>0</v>
      </c>
      <c r="P209" s="650">
        <f>SUM(P206:P208)</f>
        <v>0</v>
      </c>
      <c r="T209" s="650">
        <f>SUM(T206:T208)</f>
        <v>0</v>
      </c>
      <c r="X209" s="650">
        <f>SUM(X206:X208)</f>
        <v>0</v>
      </c>
      <c r="AB209" s="650">
        <f>SUM(AB206:AB208)</f>
        <v>0</v>
      </c>
      <c r="AF209" s="650">
        <f>SUM(AF206:AF208)</f>
        <v>0</v>
      </c>
      <c r="AJ209" s="650">
        <f>SUM(AJ206:AJ208)</f>
        <v>0</v>
      </c>
      <c r="AN209" s="650">
        <f>SUM(AN206:AN208)</f>
        <v>0</v>
      </c>
      <c r="AR209" s="650">
        <f>SUM(AR206:AR208)</f>
        <v>0</v>
      </c>
      <c r="AV209" s="650">
        <f>SUM(AV206:AV208)</f>
        <v>0</v>
      </c>
      <c r="AX209" s="650">
        <f>SUM(AX206:AX208)</f>
        <v>0</v>
      </c>
      <c r="AZ209" s="645">
        <f ca="1">SUM(AZ206:AZ208)</f>
        <v>0</v>
      </c>
      <c r="BB209" s="87">
        <f>SUM(BB206:BB208)</f>
        <v>32901.410000000003</v>
      </c>
      <c r="BC209" s="5"/>
    </row>
    <row r="210" spans="1:55" x14ac:dyDescent="0.2">
      <c r="B210" s="395"/>
      <c r="D210" s="271"/>
      <c r="H210" s="271"/>
      <c r="L210" s="271"/>
      <c r="P210" s="271"/>
      <c r="T210" s="271"/>
      <c r="X210" s="271"/>
      <c r="AB210" s="271"/>
      <c r="AF210" s="271"/>
      <c r="AJ210" s="271"/>
      <c r="AN210" s="271"/>
      <c r="AR210" s="271"/>
      <c r="AV210" s="271"/>
      <c r="AX210" s="71"/>
      <c r="AZ210" s="78"/>
      <c r="BB210" s="86"/>
      <c r="BC210" s="5"/>
    </row>
    <row r="211" spans="1:55" x14ac:dyDescent="0.2">
      <c r="A211" s="4">
        <v>68000</v>
      </c>
      <c r="B211" s="395" t="s">
        <v>398</v>
      </c>
      <c r="D211" s="271"/>
      <c r="H211" s="71"/>
      <c r="L211" s="71"/>
      <c r="P211" s="71"/>
      <c r="T211" s="71"/>
      <c r="X211" s="71"/>
      <c r="AB211" s="71"/>
      <c r="AF211" s="71"/>
      <c r="AJ211" s="71"/>
      <c r="AN211" s="71"/>
      <c r="AR211" s="71"/>
      <c r="AV211" s="71"/>
      <c r="AX211" s="71"/>
      <c r="AZ211" s="78"/>
      <c r="BB211" s="86"/>
      <c r="BC211" s="5"/>
    </row>
    <row r="212" spans="1:55" x14ac:dyDescent="0.2">
      <c r="A212" s="2">
        <v>68010</v>
      </c>
      <c r="B212" s="395"/>
      <c r="C212" s="196" t="s">
        <v>399</v>
      </c>
      <c r="D212" s="271">
        <f>SUMIF('Budgeting Worksheet'!H966:H969,$B$4,'Budgeting Worksheet'!J966:J969)</f>
        <v>3000</v>
      </c>
      <c r="H212" s="271">
        <f>SUMIF('Budgeting Worksheet'!L966:L969,$B$4,'Budgeting Worksheet'!N966:N969)</f>
        <v>0</v>
      </c>
      <c r="L212" s="271">
        <f>SUMIF('Budgeting Worksheet'!P966:P969,$B$4,'Budgeting Worksheet'!R966:R969)</f>
        <v>0</v>
      </c>
      <c r="P212" s="271">
        <f>SUMIF('Budgeting Worksheet'!T966:T969,$B$4,'Budgeting Worksheet'!V966:V969)</f>
        <v>0</v>
      </c>
      <c r="T212" s="271">
        <f>SUMIF('Budgeting Worksheet'!X966:X969,$B$4,'Budgeting Worksheet'!Z966:Z969)</f>
        <v>0</v>
      </c>
      <c r="X212" s="271">
        <f>SUMIF('Budgeting Worksheet'!AB966:AB969,$B$4,'Budgeting Worksheet'!AD966:AD969)</f>
        <v>0</v>
      </c>
      <c r="AB212" s="271">
        <f>SUMIF('Budgeting Worksheet'!AF966:AF969,$B$4,'Budgeting Worksheet'!AH966:AH969)</f>
        <v>0</v>
      </c>
      <c r="AF212" s="271">
        <f>SUMIF('Budgeting Worksheet'!AJ966:AJ969,$B$4,'Budgeting Worksheet'!AL966:AL969)</f>
        <v>0</v>
      </c>
      <c r="AJ212" s="271">
        <f>SUMIF('Budgeting Worksheet'!AN966:AN969,$B$4,'Budgeting Worksheet'!AP966:AP969)</f>
        <v>0</v>
      </c>
      <c r="AN212" s="271">
        <f>SUMIF('Budgeting Worksheet'!AR966:AR969,$B$4,'Budgeting Worksheet'!AT966:AT969)</f>
        <v>0</v>
      </c>
      <c r="AR212" s="271">
        <f>SUMIF('Budgeting Worksheet'!AV966:AV969,$B$4,'Budgeting Worksheet'!AX966:AX969)</f>
        <v>0</v>
      </c>
      <c r="AV212" s="271">
        <f>SUMIF('Budgeting Worksheet'!AZ966:AZ969,$B$4,'Budgeting Worksheet'!BB966:BB969)</f>
        <v>0</v>
      </c>
      <c r="AX212" s="271">
        <f>SUMIF('Budgeting Worksheet'!BB966:BB969,$B$4,'Budgeting Worksheet'!BD966:BD969)</f>
        <v>0</v>
      </c>
      <c r="AZ212" s="78">
        <f ca="1">SUMIF('Budgeting Worksheet'!H966:H969,$B$4,'Budgeting Worksheet'!BJ970)</f>
        <v>7821.84</v>
      </c>
      <c r="BB212" s="86">
        <v>2442.73</v>
      </c>
      <c r="BC212" s="5"/>
    </row>
    <row r="213" spans="1:55" x14ac:dyDescent="0.2">
      <c r="A213" s="2">
        <v>68020</v>
      </c>
      <c r="B213" s="395"/>
      <c r="C213" s="196" t="s">
        <v>400</v>
      </c>
      <c r="D213" s="271">
        <f>SUMIF('Budgeting Worksheet'!H972:H975,$B$4,'Budgeting Worksheet'!J972:J975)</f>
        <v>1172</v>
      </c>
      <c r="H213" s="271">
        <f>SUMIF('Budgeting Worksheet'!L972:L975,$B$4,'Budgeting Worksheet'!N972:N975)</f>
        <v>1172</v>
      </c>
      <c r="L213" s="271">
        <f>SUMIF('Budgeting Worksheet'!P972:P975,$B$4,'Budgeting Worksheet'!R972:R975)</f>
        <v>1172</v>
      </c>
      <c r="P213" s="271">
        <f>SUMIF('Budgeting Worksheet'!T972:T975,$B$4,'Budgeting Worksheet'!V972:V975)</f>
        <v>1172</v>
      </c>
      <c r="T213" s="271">
        <f>SUMIF('Budgeting Worksheet'!X972:X975,$B$4,'Budgeting Worksheet'!Z972:Z975)</f>
        <v>1172</v>
      </c>
      <c r="X213" s="271">
        <f>SUMIF('Budgeting Worksheet'!AB972:AB975,$B$4,'Budgeting Worksheet'!AD972:AD975)</f>
        <v>1172</v>
      </c>
      <c r="AB213" s="271">
        <f>SUMIF('Budgeting Worksheet'!AF972:AF975,$B$4,'Budgeting Worksheet'!AH972:AH975)</f>
        <v>1172</v>
      </c>
      <c r="AF213" s="271">
        <f>SUMIF('Budgeting Worksheet'!AJ972:AJ975,$B$4,'Budgeting Worksheet'!AL972:AL975)</f>
        <v>1172</v>
      </c>
      <c r="AJ213" s="271">
        <f>SUMIF('Budgeting Worksheet'!AN972:AN975,$B$4,'Budgeting Worksheet'!AP972:AP975)</f>
        <v>1172</v>
      </c>
      <c r="AN213" s="271">
        <f>SUMIF('Budgeting Worksheet'!AR972:AR975,$B$4,'Budgeting Worksheet'!AT972:AT975)</f>
        <v>1172</v>
      </c>
      <c r="AR213" s="271">
        <f>SUMIF('Budgeting Worksheet'!AV972:AV975,$B$4,'Budgeting Worksheet'!AX972:AX975)</f>
        <v>1172</v>
      </c>
      <c r="AV213" s="271">
        <f>SUMIF('Budgeting Worksheet'!AZ972:AZ975,$B$4,'Budgeting Worksheet'!BB972:BB975)</f>
        <v>1172</v>
      </c>
      <c r="AX213" s="271">
        <f>SUMIF('Budgeting Worksheet'!BB972:BB975,$B$4,'Budgeting Worksheet'!BD972:BD975)</f>
        <v>0</v>
      </c>
      <c r="AZ213" s="78">
        <f ca="1">SUMIF('Budgeting Worksheet'!H972:H975,$B$4,'Budgeting Worksheet'!BJ976)</f>
        <v>13924.5</v>
      </c>
      <c r="BB213" s="86">
        <v>10152.98</v>
      </c>
      <c r="BC213" s="5"/>
    </row>
    <row r="214" spans="1:55" x14ac:dyDescent="0.2">
      <c r="A214" s="2">
        <v>68030</v>
      </c>
      <c r="B214" s="395"/>
      <c r="C214" s="196" t="s">
        <v>401</v>
      </c>
      <c r="D214" s="271">
        <f>SUMIF('Budgeting Worksheet'!H978:H981,$B$4,'Budgeting Worksheet'!J978:J981)</f>
        <v>8000</v>
      </c>
      <c r="H214" s="271">
        <f>SUMIF('Budgeting Worksheet'!L978:L981,$B$4,'Budgeting Worksheet'!N978:N981)</f>
        <v>0</v>
      </c>
      <c r="L214" s="271">
        <f>SUMIF('Budgeting Worksheet'!P978:P981,$B$4,'Budgeting Worksheet'!R978:R981)</f>
        <v>0</v>
      </c>
      <c r="P214" s="271">
        <f>SUMIF('Budgeting Worksheet'!T978:T981,$B$4,'Budgeting Worksheet'!V978:V981)</f>
        <v>0</v>
      </c>
      <c r="T214" s="271">
        <f>SUMIF('Budgeting Worksheet'!X978:X981,$B$4,'Budgeting Worksheet'!Z978:Z981)</f>
        <v>0</v>
      </c>
      <c r="X214" s="271">
        <f>SUMIF('Budgeting Worksheet'!AB978:AB981,$B$4,'Budgeting Worksheet'!AD978:AD981)</f>
        <v>0</v>
      </c>
      <c r="AB214" s="271">
        <f>SUMIF('Budgeting Worksheet'!AF978:AF981,$B$4,'Budgeting Worksheet'!AH978:AH981)</f>
        <v>0</v>
      </c>
      <c r="AF214" s="271">
        <f>SUMIF('Budgeting Worksheet'!AJ978:AJ981,$B$4,'Budgeting Worksheet'!AL978:AL981)</f>
        <v>0</v>
      </c>
      <c r="AJ214" s="271">
        <f>SUMIF('Budgeting Worksheet'!AN978:AN981,$B$4,'Budgeting Worksheet'!AP978:AP981)</f>
        <v>0</v>
      </c>
      <c r="AN214" s="271">
        <f>SUMIF('Budgeting Worksheet'!AR978:AR981,$B$4,'Budgeting Worksheet'!AT978:AT981)</f>
        <v>0</v>
      </c>
      <c r="AR214" s="271">
        <f>SUMIF('Budgeting Worksheet'!AV978:AV981,$B$4,'Budgeting Worksheet'!AX978:AX981)</f>
        <v>0</v>
      </c>
      <c r="AV214" s="271">
        <f>SUMIF('Budgeting Worksheet'!AZ978:AZ981,$B$4,'Budgeting Worksheet'!BB978:BB981)</f>
        <v>0</v>
      </c>
      <c r="AX214" s="271">
        <f>SUMIF('Budgeting Worksheet'!BB978:BB981,$B$4,'Budgeting Worksheet'!BD978:BD981)</f>
        <v>0</v>
      </c>
      <c r="AZ214" s="78">
        <f ca="1">SUMIF('Budgeting Worksheet'!H978:H981,$B$4,'Budgeting Worksheet'!BJ982)</f>
        <v>9841.619999999999</v>
      </c>
      <c r="BB214" s="86">
        <v>7794.75</v>
      </c>
      <c r="BC214" s="5"/>
    </row>
    <row r="215" spans="1:55" x14ac:dyDescent="0.2">
      <c r="A215" s="2">
        <v>68040</v>
      </c>
      <c r="C215" s="196" t="s">
        <v>402</v>
      </c>
      <c r="D215" s="271">
        <f>SUMIF('Budgeting Worksheet'!H984:H990,$B$4,'Budgeting Worksheet'!J984:J990)</f>
        <v>76020</v>
      </c>
      <c r="H215" s="271">
        <f>SUMIF('Budgeting Worksheet'!L984:L990,$B$4,'Budgeting Worksheet'!N984:N990)</f>
        <v>0</v>
      </c>
      <c r="L215" s="271">
        <f>SUMIF('Budgeting Worksheet'!P984:P990,$B$4,'Budgeting Worksheet'!R984:R990)</f>
        <v>0</v>
      </c>
      <c r="P215" s="271">
        <f>SUMIF('Budgeting Worksheet'!T984:T990,$B$4,'Budgeting Worksheet'!V984:V990)</f>
        <v>0</v>
      </c>
      <c r="T215" s="271">
        <f>SUMIF('Budgeting Worksheet'!X984:X990,$B$4,'Budgeting Worksheet'!Z984:Z990)</f>
        <v>0</v>
      </c>
      <c r="X215" s="271">
        <f>SUMIF('Budgeting Worksheet'!AB984:AB990,$B$4,'Budgeting Worksheet'!AD984:AD990)</f>
        <v>0</v>
      </c>
      <c r="AB215" s="271">
        <f>SUMIF('Budgeting Worksheet'!AF984:AF990,$B$4,'Budgeting Worksheet'!AH984:AH990)</f>
        <v>0</v>
      </c>
      <c r="AF215" s="271">
        <f>SUMIF('Budgeting Worksheet'!AJ984:AJ990,$B$4,'Budgeting Worksheet'!AL984:AL990)</f>
        <v>0</v>
      </c>
      <c r="AJ215" s="271">
        <f>SUMIF('Budgeting Worksheet'!AN984:AN990,$B$4,'Budgeting Worksheet'!AP984:AP990)</f>
        <v>0</v>
      </c>
      <c r="AN215" s="271">
        <f>SUMIF('Budgeting Worksheet'!AR984:AR990,$B$4,'Budgeting Worksheet'!AT984:AT990)</f>
        <v>0</v>
      </c>
      <c r="AR215" s="271">
        <f>SUMIF('Budgeting Worksheet'!AV984:AV990,$B$4,'Budgeting Worksheet'!AX984:AX990)</f>
        <v>0</v>
      </c>
      <c r="AV215" s="271">
        <f>SUMIF('Budgeting Worksheet'!AZ984:AZ990,$B$4,'Budgeting Worksheet'!BB984:BB990)</f>
        <v>0</v>
      </c>
      <c r="AX215" s="271">
        <f>SUMIF('Budgeting Worksheet'!BB984:BB990,$B$4,'Budgeting Worksheet'!BD984:BD990)</f>
        <v>0</v>
      </c>
      <c r="AZ215" s="78">
        <f ca="1">SUMIF('Budgeting Worksheet'!H984:H990,$B$4,'Budgeting Worksheet'!BJ991)</f>
        <v>61914.7</v>
      </c>
      <c r="BB215" s="86">
        <v>64106.14</v>
      </c>
      <c r="BC215" s="5"/>
    </row>
    <row r="216" spans="1:55" x14ac:dyDescent="0.2">
      <c r="A216" s="2">
        <v>68050</v>
      </c>
      <c r="C216" s="196" t="s">
        <v>403</v>
      </c>
      <c r="D216" s="271">
        <f>SUMIF('Budgeting Worksheet'!H993:H996,$B$4,'Budgeting Worksheet'!J993:J996)</f>
        <v>10000</v>
      </c>
      <c r="E216" s="196"/>
      <c r="F216" s="196"/>
      <c r="G216" s="196"/>
      <c r="H216" s="271">
        <f>SUMIF('Budgeting Worksheet'!L993:L996,$B$4,'Budgeting Worksheet'!N993:N996)</f>
        <v>0</v>
      </c>
      <c r="I216" s="196"/>
      <c r="J216" s="196"/>
      <c r="K216" s="196"/>
      <c r="L216" s="271">
        <f>SUMIF('Budgeting Worksheet'!P993:P996,$B$4,'Budgeting Worksheet'!R993:R996)</f>
        <v>0</v>
      </c>
      <c r="M216" s="196"/>
      <c r="N216" s="196"/>
      <c r="O216" s="196"/>
      <c r="P216" s="271">
        <f>SUMIF('Budgeting Worksheet'!T993:T996,$B$4,'Budgeting Worksheet'!V993:V996)</f>
        <v>0</v>
      </c>
      <c r="Q216" s="196"/>
      <c r="R216" s="196"/>
      <c r="S216" s="196"/>
      <c r="T216" s="271">
        <f>SUMIF('Budgeting Worksheet'!X993:X996,$B$4,'Budgeting Worksheet'!Z993:Z996)</f>
        <v>0</v>
      </c>
      <c r="U216" s="196"/>
      <c r="V216" s="196"/>
      <c r="W216" s="196"/>
      <c r="X216" s="271">
        <f>SUMIF('Budgeting Worksheet'!AB993:AB996,$B$4,'Budgeting Worksheet'!AD993:AD996)</f>
        <v>0</v>
      </c>
      <c r="Y216" s="196"/>
      <c r="Z216" s="196"/>
      <c r="AA216" s="196"/>
      <c r="AB216" s="271">
        <f>SUMIF('Budgeting Worksheet'!AF993:AF996,$B$4,'Budgeting Worksheet'!AH993:AH996)</f>
        <v>0</v>
      </c>
      <c r="AC216" s="196"/>
      <c r="AD216" s="196"/>
      <c r="AE216" s="196"/>
      <c r="AF216" s="271">
        <f>SUMIF('Budgeting Worksheet'!AJ993:AJ996,$B$4,'Budgeting Worksheet'!AL993:AL996)</f>
        <v>0</v>
      </c>
      <c r="AG216" s="196"/>
      <c r="AH216" s="196"/>
      <c r="AI216" s="196"/>
      <c r="AJ216" s="271">
        <f>SUMIF('Budgeting Worksheet'!AN993:AN996,$B$4,'Budgeting Worksheet'!AP993:AP996)</f>
        <v>0</v>
      </c>
      <c r="AK216" s="196"/>
      <c r="AL216" s="196"/>
      <c r="AM216" s="196"/>
      <c r="AN216" s="271">
        <f>SUMIF('Budgeting Worksheet'!AR993:AR996,$B$4,'Budgeting Worksheet'!AT993:AT996)</f>
        <v>0</v>
      </c>
      <c r="AO216" s="196"/>
      <c r="AP216" s="196"/>
      <c r="AQ216" s="196"/>
      <c r="AR216" s="271">
        <f>SUMIF('Budgeting Worksheet'!AV993:AV996,$B$4,'Budgeting Worksheet'!AX993:AX996)</f>
        <v>0</v>
      </c>
      <c r="AS216" s="196"/>
      <c r="AT216" s="196"/>
      <c r="AU216" s="196"/>
      <c r="AV216" s="271">
        <f>SUMIF('Budgeting Worksheet'!AZ993:AZ996,$B$4,'Budgeting Worksheet'!BB993:BB996)</f>
        <v>0</v>
      </c>
      <c r="AW216" s="196"/>
      <c r="AX216" s="271">
        <f>SUMIF('Budgeting Worksheet'!BB993:BB996,$B$4,'Budgeting Worksheet'!BD993:BD996)</f>
        <v>0</v>
      </c>
      <c r="AZ216" s="78">
        <f ca="1">SUMIF('Budgeting Worksheet'!H993:H996,$B$4,'Budgeting Worksheet'!BJ997)</f>
        <v>0</v>
      </c>
      <c r="BB216" s="86">
        <v>2250</v>
      </c>
      <c r="BC216" s="5"/>
    </row>
    <row r="217" spans="1:55" s="395" customFormat="1" x14ac:dyDescent="0.2">
      <c r="A217" s="2">
        <v>68060</v>
      </c>
      <c r="B217" s="409"/>
      <c r="C217" s="196" t="s">
        <v>404</v>
      </c>
      <c r="D217" s="271">
        <f>SUMIF('Budgeting Worksheet'!H999:H1002,$B$4,'Budgeting Worksheet'!J999:J1002)</f>
        <v>2666.6666666666665</v>
      </c>
      <c r="H217" s="271">
        <f>SUMIF('Budgeting Worksheet'!L999:L1002,$B$4,'Budgeting Worksheet'!N999:N1002)</f>
        <v>2666.6666666666665</v>
      </c>
      <c r="L217" s="271">
        <f>SUMIF('Budgeting Worksheet'!P999:P1002,$B$4,'Budgeting Worksheet'!R999:R1002)</f>
        <v>2666.6666666666665</v>
      </c>
      <c r="P217" s="271">
        <f>SUMIF('Budgeting Worksheet'!T999:T1002,$B$4,'Budgeting Worksheet'!V999:V1002)</f>
        <v>2666.6666666666665</v>
      </c>
      <c r="T217" s="271">
        <f>SUMIF('Budgeting Worksheet'!X999:X1002,$B$4,'Budgeting Worksheet'!Z999:Z1002)</f>
        <v>2666.6666666666665</v>
      </c>
      <c r="X217" s="271">
        <f>SUMIF('Budgeting Worksheet'!AB999:AB1002,$B$4,'Budgeting Worksheet'!AD999:AD1002)</f>
        <v>2666.6666666666665</v>
      </c>
      <c r="AB217" s="271">
        <f>SUMIF('Budgeting Worksheet'!AF999:AF1002,$B$4,'Budgeting Worksheet'!AH999:AH1002)</f>
        <v>2666.6666666666665</v>
      </c>
      <c r="AF217" s="271">
        <f>SUMIF('Budgeting Worksheet'!AJ999:AJ1002,$B$4,'Budgeting Worksheet'!AL999:AL1002)</f>
        <v>2666.6666666666665</v>
      </c>
      <c r="AJ217" s="271">
        <f>SUMIF('Budgeting Worksheet'!AN999:AN1002,$B$4,'Budgeting Worksheet'!AP999:AP1002)</f>
        <v>2666.6666666666665</v>
      </c>
      <c r="AN217" s="271">
        <f>SUMIF('Budgeting Worksheet'!AR999:AR1002,$B$4,'Budgeting Worksheet'!AT999:AT1002)</f>
        <v>2666.6666666666665</v>
      </c>
      <c r="AR217" s="271">
        <f>SUMIF('Budgeting Worksheet'!AV999:AV1002,$B$4,'Budgeting Worksheet'!AX999:AX1002)</f>
        <v>2666.6666666666665</v>
      </c>
      <c r="AV217" s="271">
        <f>SUMIF('Budgeting Worksheet'!AZ999:AZ1002,$B$4,'Budgeting Worksheet'!BB999:BB1002)</f>
        <v>2666.6666666666665</v>
      </c>
      <c r="AX217" s="271">
        <f>SUMIF('Budgeting Worksheet'!BB999:BB1002,$B$4,'Budgeting Worksheet'!BD999:BD1002)</f>
        <v>0</v>
      </c>
      <c r="AZ217" s="78">
        <f ca="1">SUMIF('Budgeting Worksheet'!H999:H1002,$B$4,'Budgeting Worksheet'!BJ1003)</f>
        <v>42594.75</v>
      </c>
      <c r="BB217" s="86">
        <v>43222.75</v>
      </c>
      <c r="BC217" s="6"/>
    </row>
    <row r="218" spans="1:55" x14ac:dyDescent="0.2">
      <c r="A218" s="2">
        <v>68070</v>
      </c>
      <c r="C218" s="196" t="s">
        <v>405</v>
      </c>
      <c r="D218" s="271">
        <f>SUMIF('Budgeting Worksheet'!H1005:H1008,$B$4,'Budgeting Worksheet'!J1005:J1008)</f>
        <v>0</v>
      </c>
      <c r="H218" s="271">
        <f>SUMIF('Budgeting Worksheet'!L1005:L1008,$B$4,'Budgeting Worksheet'!N1005:N1008)</f>
        <v>0</v>
      </c>
      <c r="L218" s="271">
        <f>SUMIF('Budgeting Worksheet'!P1005:P1008,$B$4,'Budgeting Worksheet'!R1005:R1008)</f>
        <v>0</v>
      </c>
      <c r="P218" s="271">
        <f>SUMIF('Budgeting Worksheet'!T1005:T1008,$B$4,'Budgeting Worksheet'!V1005:V1008)</f>
        <v>0</v>
      </c>
      <c r="T218" s="271">
        <f>SUMIF('Budgeting Worksheet'!X1005:X1008,$B$4,'Budgeting Worksheet'!Z1005:Z1008)</f>
        <v>0</v>
      </c>
      <c r="X218" s="271">
        <f>SUMIF('Budgeting Worksheet'!AB1005:AB1008,$B$4,'Budgeting Worksheet'!AD1005:AD1008)</f>
        <v>0</v>
      </c>
      <c r="AB218" s="271">
        <f>SUMIF('Budgeting Worksheet'!AF1005:AF1008,$B$4,'Budgeting Worksheet'!AH1005:AH1008)</f>
        <v>0</v>
      </c>
      <c r="AF218" s="271">
        <f>SUMIF('Budgeting Worksheet'!AJ1005:AJ1008,$B$4,'Budgeting Worksheet'!AL1005:AL1008)</f>
        <v>0</v>
      </c>
      <c r="AJ218" s="271">
        <f>SUMIF('Budgeting Worksheet'!AN1005:AN1008,$B$4,'Budgeting Worksheet'!AP1005:AP1008)</f>
        <v>0</v>
      </c>
      <c r="AN218" s="271">
        <f>SUMIF('Budgeting Worksheet'!AR1005:AR1008,$B$4,'Budgeting Worksheet'!AT1005:AT1008)</f>
        <v>0</v>
      </c>
      <c r="AR218" s="271">
        <f>SUMIF('Budgeting Worksheet'!AV1005:AV1008,$B$4,'Budgeting Worksheet'!AX1005:AX1008)</f>
        <v>0</v>
      </c>
      <c r="AV218" s="271">
        <f>SUMIF('Budgeting Worksheet'!AZ1005:AZ1008,$B$4,'Budgeting Worksheet'!BB1005:BB1008)</f>
        <v>0</v>
      </c>
      <c r="AX218" s="271">
        <f>SUMIF('Budgeting Worksheet'!BB1005:BB1008,$B$4,'Budgeting Worksheet'!BD1005:BD1008)</f>
        <v>0</v>
      </c>
      <c r="AZ218" s="78">
        <f ca="1">SUMIF('Budgeting Worksheet'!H1005:H1008,$B$4,'Budgeting Worksheet'!BJ1009)</f>
        <v>0</v>
      </c>
      <c r="BB218" s="86">
        <v>142829.97</v>
      </c>
      <c r="BC218" s="5"/>
    </row>
    <row r="219" spans="1:55" x14ac:dyDescent="0.2">
      <c r="A219" s="2">
        <v>68080</v>
      </c>
      <c r="C219" s="196" t="s">
        <v>406</v>
      </c>
      <c r="D219" s="271">
        <f>SUMIF('Budgeting Worksheet'!H1011:H1014,$B$4,'Budgeting Worksheet'!J1011:J1014)</f>
        <v>1000</v>
      </c>
      <c r="H219" s="271">
        <f>SUMIF('Budgeting Worksheet'!L1011:L1014,$B$4,'Budgeting Worksheet'!N1011:N1014)</f>
        <v>0</v>
      </c>
      <c r="L219" s="271">
        <f>SUMIF('Budgeting Worksheet'!P1011:P1014,$B$4,'Budgeting Worksheet'!R1011:R1014)</f>
        <v>0</v>
      </c>
      <c r="P219" s="271">
        <f>SUMIF('Budgeting Worksheet'!T1011:T1014,$B$4,'Budgeting Worksheet'!V1011:V1014)</f>
        <v>0</v>
      </c>
      <c r="T219" s="271">
        <f>SUMIF('Budgeting Worksheet'!X1011:X1014,$B$4,'Budgeting Worksheet'!Z1011:Z1014)</f>
        <v>0</v>
      </c>
      <c r="X219" s="271">
        <f>SUMIF('Budgeting Worksheet'!AB1011:AB1014,$B$4,'Budgeting Worksheet'!AD1011:AD1014)</f>
        <v>0</v>
      </c>
      <c r="AB219" s="271">
        <f>SUMIF('Budgeting Worksheet'!AF1011:AF1014,$B$4,'Budgeting Worksheet'!AH1011:AH1014)</f>
        <v>0</v>
      </c>
      <c r="AF219" s="271">
        <f>SUMIF('Budgeting Worksheet'!AJ1011:AJ1014,$B$4,'Budgeting Worksheet'!AL1011:AL1014)</f>
        <v>0</v>
      </c>
      <c r="AJ219" s="271">
        <f>SUMIF('Budgeting Worksheet'!AN1011:AN1014,$B$4,'Budgeting Worksheet'!AP1011:AP1014)</f>
        <v>0</v>
      </c>
      <c r="AN219" s="271">
        <f>SUMIF('Budgeting Worksheet'!AR1011:AR1014,$B$4,'Budgeting Worksheet'!AT1011:AT1014)</f>
        <v>0</v>
      </c>
      <c r="AR219" s="271">
        <f>SUMIF('Budgeting Worksheet'!AV1011:AV1014,$B$4,'Budgeting Worksheet'!AX1011:AX1014)</f>
        <v>0</v>
      </c>
      <c r="AV219" s="271">
        <f>SUMIF('Budgeting Worksheet'!AZ1011:AZ1014,$B$4,'Budgeting Worksheet'!BB1011:BB1014)</f>
        <v>0</v>
      </c>
      <c r="AX219" s="271">
        <f>SUMIF('Budgeting Worksheet'!BB1011:BB1014,$B$4,'Budgeting Worksheet'!BD1011:BD1014)</f>
        <v>0</v>
      </c>
      <c r="AZ219" s="78">
        <f ca="1">SUMIF('Budgeting Worksheet'!H1011:H1014,$B$4,'Budgeting Worksheet'!BJ1015)</f>
        <v>201.4</v>
      </c>
      <c r="BB219" s="648">
        <v>1622.45</v>
      </c>
      <c r="BC219" s="5"/>
    </row>
    <row r="220" spans="1:55" x14ac:dyDescent="0.2">
      <c r="A220" s="2">
        <v>68099</v>
      </c>
      <c r="C220" s="196" t="s">
        <v>407</v>
      </c>
      <c r="D220" s="271">
        <f>SUMIF('Budgeting Worksheet'!H1017:H1020,$B$4,'Budgeting Worksheet'!J1017:J1020)</f>
        <v>60</v>
      </c>
      <c r="H220" s="271">
        <f>SUMIF('Budgeting Worksheet'!L1017:L1020,$B$4,'Budgeting Worksheet'!N1017:N1020)</f>
        <v>60</v>
      </c>
      <c r="L220" s="271">
        <f>SUMIF('Budgeting Worksheet'!P1017:P1020,$B$4,'Budgeting Worksheet'!R1017:R1020)</f>
        <v>0</v>
      </c>
      <c r="P220" s="271">
        <f>SUMIF('Budgeting Worksheet'!T1017:T1020,$B$4,'Budgeting Worksheet'!V1017:V1020)</f>
        <v>0</v>
      </c>
      <c r="T220" s="271">
        <f>SUMIF('Budgeting Worksheet'!X1017:X1020,$B$4,'Budgeting Worksheet'!Z1017:Z1020)</f>
        <v>0</v>
      </c>
      <c r="X220" s="271">
        <f>SUMIF('Budgeting Worksheet'!AB1017:AB1020,$B$4,'Budgeting Worksheet'!AD1017:AD1020)</f>
        <v>0</v>
      </c>
      <c r="AB220" s="271">
        <f>SUMIF('Budgeting Worksheet'!AF1017:AF1020,$B$4,'Budgeting Worksheet'!AH1017:AH1020)</f>
        <v>0</v>
      </c>
      <c r="AF220" s="271">
        <f>SUMIF('Budgeting Worksheet'!AJ1017:AJ1020,$B$4,'Budgeting Worksheet'!AL1017:AL1020)</f>
        <v>0</v>
      </c>
      <c r="AJ220" s="271">
        <f>SUMIF('Budgeting Worksheet'!AN1017:AN1020,$B$4,'Budgeting Worksheet'!AP1017:AP1020)</f>
        <v>0</v>
      </c>
      <c r="AN220" s="271">
        <f>SUMIF('Budgeting Worksheet'!AR1017:AR1020,$B$4,'Budgeting Worksheet'!AT1017:AT1020)</f>
        <v>0</v>
      </c>
      <c r="AR220" s="271">
        <f>SUMIF('Budgeting Worksheet'!AV1017:AV1020,$B$4,'Budgeting Worksheet'!AX1017:AX1020)</f>
        <v>0</v>
      </c>
      <c r="AV220" s="271">
        <f>SUMIF('Budgeting Worksheet'!AZ1017:AZ1020,$B$4,'Budgeting Worksheet'!BB1017:BB1020)</f>
        <v>0</v>
      </c>
      <c r="AX220" s="271">
        <f>SUMIF('Budgeting Worksheet'!BB1017:BB1020,$B$4,'Budgeting Worksheet'!BD1017:BD1020)</f>
        <v>0</v>
      </c>
      <c r="AZ220" s="78">
        <f ca="1">SUMIF('Budgeting Worksheet'!H1017:H1020,$B$4,'Budgeting Worksheet'!BJ1021)</f>
        <v>960</v>
      </c>
      <c r="BB220" s="780">
        <v>840</v>
      </c>
      <c r="BC220" s="5"/>
    </row>
    <row r="221" spans="1:55" x14ac:dyDescent="0.2">
      <c r="B221" s="395" t="s">
        <v>408</v>
      </c>
      <c r="D221" s="650">
        <f>SUM(D212:D220)</f>
        <v>101918.66666666667</v>
      </c>
      <c r="H221" s="650">
        <f>SUM(H212:H220)</f>
        <v>3898.6666666666665</v>
      </c>
      <c r="L221" s="650">
        <f>SUM(L212:L220)</f>
        <v>3838.6666666666665</v>
      </c>
      <c r="P221" s="650">
        <f>SUM(P212:P220)</f>
        <v>3838.6666666666665</v>
      </c>
      <c r="T221" s="650">
        <f>SUM(T212:T220)</f>
        <v>3838.6666666666665</v>
      </c>
      <c r="X221" s="650">
        <f>SUM(X212:X220)</f>
        <v>3838.6666666666665</v>
      </c>
      <c r="AB221" s="650">
        <f>SUM(AB212:AB220)</f>
        <v>3838.6666666666665</v>
      </c>
      <c r="AF221" s="650">
        <f>SUM(AF212:AF220)</f>
        <v>3838.6666666666665</v>
      </c>
      <c r="AJ221" s="650">
        <f>SUM(AJ212:AJ220)</f>
        <v>3838.6666666666665</v>
      </c>
      <c r="AN221" s="650">
        <f>SUM(AN212:AN220)</f>
        <v>3838.6666666666665</v>
      </c>
      <c r="AR221" s="650">
        <f>SUM(AR212:AR220)</f>
        <v>3838.6666666666665</v>
      </c>
      <c r="AV221" s="650">
        <f>SUM(AV212:AV220)</f>
        <v>3838.6666666666665</v>
      </c>
      <c r="AX221" s="650">
        <f>SUM(AX212:AX220)</f>
        <v>0</v>
      </c>
      <c r="AZ221" s="670">
        <f ca="1">SUM(AZ212:AZ220)</f>
        <v>137258.81</v>
      </c>
      <c r="BB221" s="85">
        <f>SUM(BB212:BB220)</f>
        <v>275261.77</v>
      </c>
      <c r="BC221" s="5"/>
    </row>
    <row r="222" spans="1:55" x14ac:dyDescent="0.2">
      <c r="B222" s="395"/>
      <c r="D222" s="271"/>
      <c r="H222" s="71"/>
      <c r="L222" s="71"/>
      <c r="P222" s="71"/>
      <c r="T222" s="71"/>
      <c r="X222" s="71"/>
      <c r="AB222" s="71"/>
      <c r="AF222" s="71"/>
      <c r="AJ222" s="71"/>
      <c r="AN222" s="71"/>
      <c r="AR222" s="71"/>
      <c r="AV222" s="71"/>
      <c r="AX222" s="71"/>
      <c r="AZ222" s="78"/>
      <c r="BB222" s="86"/>
      <c r="BC222" s="5"/>
    </row>
    <row r="223" spans="1:55" x14ac:dyDescent="0.2">
      <c r="A223" s="4">
        <v>68500</v>
      </c>
      <c r="B223" s="395" t="s">
        <v>409</v>
      </c>
      <c r="D223" s="271"/>
      <c r="H223" s="271"/>
      <c r="L223" s="271"/>
      <c r="P223" s="271"/>
      <c r="T223" s="271"/>
      <c r="X223" s="271"/>
      <c r="AB223" s="271"/>
      <c r="AF223" s="271"/>
      <c r="AJ223" s="271"/>
      <c r="AN223" s="271"/>
      <c r="AR223" s="271"/>
      <c r="AV223" s="271"/>
      <c r="AX223" s="71"/>
      <c r="AZ223" s="78"/>
      <c r="BB223" s="86"/>
      <c r="BC223" s="5"/>
    </row>
    <row r="224" spans="1:55" x14ac:dyDescent="0.2">
      <c r="A224" s="2">
        <v>68510</v>
      </c>
      <c r="C224" s="196" t="s">
        <v>410</v>
      </c>
      <c r="D224" s="271">
        <f>SUMIF('Budgeting Worksheet'!H1027:H1032,$B$4,'Budgeting Worksheet'!J1027:J1032)</f>
        <v>0</v>
      </c>
      <c r="H224" s="271">
        <f>SUMIF('Budgeting Worksheet'!L1027:L1032,$B$4,'Budgeting Worksheet'!N1027:N1032)</f>
        <v>0</v>
      </c>
      <c r="L224" s="271">
        <f>SUMIF('Budgeting Worksheet'!P1027:P1032,$B$4,'Budgeting Worksheet'!R1027:R1032)</f>
        <v>0</v>
      </c>
      <c r="P224" s="271">
        <f>SUMIF('Budgeting Worksheet'!T1027:T1032,$B$4,'Budgeting Worksheet'!V1027:V1032)</f>
        <v>0</v>
      </c>
      <c r="T224" s="271">
        <f>SUMIF('Budgeting Worksheet'!X1027:X1032,$B$4,'Budgeting Worksheet'!Z1027:Z1032)</f>
        <v>0</v>
      </c>
      <c r="X224" s="271">
        <f>SUMIF('Budgeting Worksheet'!AB1027:AB1032,$B$4,'Budgeting Worksheet'!AD1027:AD1032)</f>
        <v>0</v>
      </c>
      <c r="AB224" s="271">
        <f>SUMIF('Budgeting Worksheet'!AF1027:AF1032,$B$4,'Budgeting Worksheet'!AH1027:AH1032)</f>
        <v>0</v>
      </c>
      <c r="AF224" s="271">
        <f>SUMIF('Budgeting Worksheet'!AJ1027:AJ1032,$B$4,'Budgeting Worksheet'!AL1027:AL1032)</f>
        <v>0</v>
      </c>
      <c r="AJ224" s="271">
        <f>SUMIF('Budgeting Worksheet'!AN1027:AN1032,$B$4,'Budgeting Worksheet'!AP1027:AP1032)</f>
        <v>0</v>
      </c>
      <c r="AN224" s="271">
        <f>SUMIF('Budgeting Worksheet'!AR1027:AR1032,$B$4,'Budgeting Worksheet'!AT1027:AT1032)</f>
        <v>0</v>
      </c>
      <c r="AR224" s="271">
        <f>SUMIF('Budgeting Worksheet'!AV1027:AV1032,$B$4,'Budgeting Worksheet'!AX1027:AX1032)</f>
        <v>0</v>
      </c>
      <c r="AV224" s="271">
        <f>SUMIF('Budgeting Worksheet'!AZ1027:AZ1032,$B$4,'Budgeting Worksheet'!BB1027:BB1032)</f>
        <v>0</v>
      </c>
      <c r="AX224" s="271">
        <f>SUMIF('Budgeting Worksheet'!BB1027:BB1032,$B$4,'Budgeting Worksheet'!BD1027:BD1032)</f>
        <v>0</v>
      </c>
      <c r="AZ224" s="78">
        <f ca="1">SUMIF('Budgeting Worksheet'!H1027:H1032,$B$4,'Budgeting Worksheet'!BJ1033)</f>
        <v>0</v>
      </c>
      <c r="BB224" s="86">
        <v>0</v>
      </c>
      <c r="BC224" s="5"/>
    </row>
    <row r="225" spans="1:55" x14ac:dyDescent="0.2">
      <c r="A225" s="2">
        <v>68520</v>
      </c>
      <c r="C225" s="196" t="s">
        <v>411</v>
      </c>
      <c r="D225" s="271">
        <f>SUMIF('Budgeting Worksheet'!H1035:H1040,$B$4,'Budgeting Worksheet'!J1035:J1040)</f>
        <v>1150</v>
      </c>
      <c r="H225" s="271">
        <f>SUMIF('Budgeting Worksheet'!L1035:L1040,$B$4,'Budgeting Worksheet'!N1035:N1040)</f>
        <v>0</v>
      </c>
      <c r="L225" s="271">
        <f>SUMIF('Budgeting Worksheet'!P1035:P1040,$B$4,'Budgeting Worksheet'!R1035:R1040)</f>
        <v>0</v>
      </c>
      <c r="P225" s="271">
        <f>SUMIF('Budgeting Worksheet'!T1035:T1040,$B$4,'Budgeting Worksheet'!V1035:V1040)</f>
        <v>0</v>
      </c>
      <c r="T225" s="271">
        <f>SUMIF('Budgeting Worksheet'!X1035:X1040,$B$4,'Budgeting Worksheet'!Z1035:Z1040)</f>
        <v>0</v>
      </c>
      <c r="X225" s="271">
        <f>SUMIF('Budgeting Worksheet'!AB1035:AB1040,$B$4,'Budgeting Worksheet'!AD1035:AD1040)</f>
        <v>0</v>
      </c>
      <c r="AB225" s="271">
        <f>SUMIF('Budgeting Worksheet'!AF1035:AF1040,$B$4,'Budgeting Worksheet'!AH1035:AH1040)</f>
        <v>0</v>
      </c>
      <c r="AF225" s="271">
        <f>SUMIF('Budgeting Worksheet'!AJ1035:AJ1040,$B$4,'Budgeting Worksheet'!AL1035:AL1040)</f>
        <v>0</v>
      </c>
      <c r="AJ225" s="271">
        <f>SUMIF('Budgeting Worksheet'!AN1035:AN1040,$B$4,'Budgeting Worksheet'!AP1035:AP1040)</f>
        <v>0</v>
      </c>
      <c r="AN225" s="271">
        <f>SUMIF('Budgeting Worksheet'!AR1035:AR1040,$B$4,'Budgeting Worksheet'!AT1035:AT1040)</f>
        <v>0</v>
      </c>
      <c r="AR225" s="271">
        <f>SUMIF('Budgeting Worksheet'!AV1035:AV1040,$B$4,'Budgeting Worksheet'!AX1035:AX1040)</f>
        <v>0</v>
      </c>
      <c r="AV225" s="271">
        <f>SUMIF('Budgeting Worksheet'!AZ1035:AZ1040,$B$4,'Budgeting Worksheet'!BB1035:BB1040)</f>
        <v>0</v>
      </c>
      <c r="AX225" s="271">
        <f>SUMIF('Budgeting Worksheet'!BB1035:BB1040,$B$4,'Budgeting Worksheet'!BD1035:BD1040)</f>
        <v>0</v>
      </c>
      <c r="AZ225" s="78">
        <f ca="1">SUMIF('Budgeting Worksheet'!H1035:H1040,$B$4,'Budgeting Worksheet'!BJ1041)</f>
        <v>450</v>
      </c>
      <c r="BB225" s="86">
        <v>612.5</v>
      </c>
      <c r="BC225" s="5"/>
    </row>
    <row r="226" spans="1:55" x14ac:dyDescent="0.2">
      <c r="A226" s="2">
        <v>68530</v>
      </c>
      <c r="C226" s="196" t="s">
        <v>412</v>
      </c>
      <c r="D226" s="271">
        <f>SUMIF('Budgeting Worksheet'!H1043:H1048,$B$4,'Budgeting Worksheet'!J1043:J1048)</f>
        <v>0</v>
      </c>
      <c r="H226" s="271">
        <f>SUMIF('Budgeting Worksheet'!L1043:L1048,$B$4,'Budgeting Worksheet'!N1043:N1048)</f>
        <v>0</v>
      </c>
      <c r="L226" s="271">
        <f>SUMIF('Budgeting Worksheet'!P1043:P1048,$B$4,'Budgeting Worksheet'!R1043:R1048)</f>
        <v>0</v>
      </c>
      <c r="P226" s="271">
        <f>SUMIF('Budgeting Worksheet'!T1043:T1048,$B$4,'Budgeting Worksheet'!V1043:V1048)</f>
        <v>0</v>
      </c>
      <c r="T226" s="271">
        <f>SUMIF('Budgeting Worksheet'!X1043:X1048,$B$4,'Budgeting Worksheet'!Z1043:Z1048)</f>
        <v>0</v>
      </c>
      <c r="X226" s="271">
        <f>SUMIF('Budgeting Worksheet'!AB1043:AB1048,$B$4,'Budgeting Worksheet'!AD1043:AD1048)</f>
        <v>0</v>
      </c>
      <c r="AB226" s="271">
        <f>SUMIF('Budgeting Worksheet'!AF1043:AF1048,$B$4,'Budgeting Worksheet'!AH1043:AH1048)</f>
        <v>0</v>
      </c>
      <c r="AF226" s="271">
        <f>SUMIF('Budgeting Worksheet'!AJ1043:AJ1048,$B$4,'Budgeting Worksheet'!AL1043:AL1048)</f>
        <v>0</v>
      </c>
      <c r="AJ226" s="271">
        <f>SUMIF('Budgeting Worksheet'!AN1043:AN1048,$B$4,'Budgeting Worksheet'!AP1043:AP1048)</f>
        <v>0</v>
      </c>
      <c r="AN226" s="271">
        <f>SUMIF('Budgeting Worksheet'!AR1043:AR1048,$B$4,'Budgeting Worksheet'!AT1043:AT1048)</f>
        <v>0</v>
      </c>
      <c r="AR226" s="271">
        <f>SUMIF('Budgeting Worksheet'!AV1043:AV1048,$B$4,'Budgeting Worksheet'!AX1043:AX1048)</f>
        <v>0</v>
      </c>
      <c r="AV226" s="271">
        <f>SUMIF('Budgeting Worksheet'!AZ1043:AZ1048,$B$4,'Budgeting Worksheet'!BB1043:BB1048)</f>
        <v>0</v>
      </c>
      <c r="AX226" s="271">
        <f>SUMIF('Budgeting Worksheet'!BB1043:BB1048,$B$4,'Budgeting Worksheet'!BD1043:BD1048)</f>
        <v>0</v>
      </c>
      <c r="AZ226" s="78">
        <f ca="1">SUMIF('Budgeting Worksheet'!H1043:H1048,$B$4,'Budgeting Worksheet'!BJ1049)</f>
        <v>0</v>
      </c>
      <c r="BB226" s="86"/>
      <c r="BC226" s="5"/>
    </row>
    <row r="227" spans="1:55" x14ac:dyDescent="0.2">
      <c r="A227" s="2">
        <v>68540</v>
      </c>
      <c r="C227" s="196" t="s">
        <v>413</v>
      </c>
      <c r="D227" s="271">
        <f>SUMIF('Budgeting Worksheet'!H1051:H1056,$B$4,'Budgeting Worksheet'!J1051:J1056)</f>
        <v>0</v>
      </c>
      <c r="H227" s="271">
        <f>SUMIF('Budgeting Worksheet'!L1051:L1056,$B$4,'Budgeting Worksheet'!N1051:N1056)</f>
        <v>0</v>
      </c>
      <c r="L227" s="271">
        <f>SUMIF('Budgeting Worksheet'!P1051:P1056,$B$4,'Budgeting Worksheet'!R1051:R1056)</f>
        <v>0</v>
      </c>
      <c r="P227" s="271">
        <f>SUMIF('Budgeting Worksheet'!T1051:T1056,$B$4,'Budgeting Worksheet'!V1051:V1056)</f>
        <v>0</v>
      </c>
      <c r="T227" s="271">
        <f>SUMIF('Budgeting Worksheet'!X1051:X1056,$B$4,'Budgeting Worksheet'!Z1051:Z1056)</f>
        <v>0</v>
      </c>
      <c r="X227" s="271">
        <f>SUMIF('Budgeting Worksheet'!AB1051:AB1056,$B$4,'Budgeting Worksheet'!AD1051:AD1056)</f>
        <v>0</v>
      </c>
      <c r="AB227" s="271">
        <f>SUMIF('Budgeting Worksheet'!AF1051:AF1056,$B$4,'Budgeting Worksheet'!AH1051:AH1056)</f>
        <v>0</v>
      </c>
      <c r="AF227" s="271">
        <f>SUMIF('Budgeting Worksheet'!AJ1051:AJ1056,$B$4,'Budgeting Worksheet'!AL1051:AL1056)</f>
        <v>0</v>
      </c>
      <c r="AJ227" s="271">
        <f>SUMIF('Budgeting Worksheet'!AN1051:AN1056,$B$4,'Budgeting Worksheet'!AP1051:AP1056)</f>
        <v>0</v>
      </c>
      <c r="AN227" s="271">
        <f>SUMIF('Budgeting Worksheet'!AR1051:AR1056,$B$4,'Budgeting Worksheet'!AT1051:AT1056)</f>
        <v>0</v>
      </c>
      <c r="AR227" s="271">
        <f>SUMIF('Budgeting Worksheet'!AV1051:AV1056,$B$4,'Budgeting Worksheet'!AX1051:AX1056)</f>
        <v>0</v>
      </c>
      <c r="AV227" s="271">
        <f>SUMIF('Budgeting Worksheet'!AZ1051:AZ1056,$B$4,'Budgeting Worksheet'!BB1051:BB1056)</f>
        <v>0</v>
      </c>
      <c r="AX227" s="271">
        <f>SUMIF('Budgeting Worksheet'!BB1051:BB1056,$B$4,'Budgeting Worksheet'!BD1051:BD1056)</f>
        <v>0</v>
      </c>
      <c r="AZ227" s="78">
        <f ca="1">SUMIF('Budgeting Worksheet'!H1051:H1056,$B$4,'Budgeting Worksheet'!BJ1057)</f>
        <v>0</v>
      </c>
      <c r="BB227" s="780"/>
      <c r="BC227" s="5"/>
    </row>
    <row r="228" spans="1:55" x14ac:dyDescent="0.2">
      <c r="B228" s="395" t="s">
        <v>414</v>
      </c>
      <c r="D228" s="650">
        <f>SUM(D224:D227)</f>
        <v>1150</v>
      </c>
      <c r="H228" s="650">
        <f>SUM(H224:H227)</f>
        <v>0</v>
      </c>
      <c r="L228" s="650">
        <f>SUM(L224:L227)</f>
        <v>0</v>
      </c>
      <c r="P228" s="650">
        <f>SUM(P224:P227)</f>
        <v>0</v>
      </c>
      <c r="T228" s="650">
        <f>SUM(T224:T227)</f>
        <v>0</v>
      </c>
      <c r="X228" s="650">
        <f>SUM(X224:X227)</f>
        <v>0</v>
      </c>
      <c r="AB228" s="650">
        <f>SUM(AB224:AB227)</f>
        <v>0</v>
      </c>
      <c r="AF228" s="650">
        <f>SUM(AF224:AF227)</f>
        <v>0</v>
      </c>
      <c r="AJ228" s="650">
        <f>SUM(AJ224:AJ227)</f>
        <v>0</v>
      </c>
      <c r="AN228" s="650">
        <f>SUM(AN224:AN227)</f>
        <v>0</v>
      </c>
      <c r="AR228" s="650">
        <f>SUM(AR224:AR227)</f>
        <v>0</v>
      </c>
      <c r="AV228" s="650">
        <f>SUM(AV224:AV227)</f>
        <v>0</v>
      </c>
      <c r="AX228" s="650">
        <f>SUM(AX224:AX227)</f>
        <v>0</v>
      </c>
      <c r="AZ228" s="669">
        <f ca="1">SUM(AZ224:AZ227)</f>
        <v>450</v>
      </c>
      <c r="BB228" s="85">
        <f>SUM(BB224:BB227)</f>
        <v>612.5</v>
      </c>
      <c r="BC228" s="5"/>
    </row>
    <row r="229" spans="1:55" x14ac:dyDescent="0.2">
      <c r="B229" s="395"/>
      <c r="D229" s="271"/>
      <c r="H229" s="271"/>
      <c r="L229" s="271"/>
      <c r="P229" s="271"/>
      <c r="T229" s="271"/>
      <c r="X229" s="271"/>
      <c r="AB229" s="271"/>
      <c r="AF229" s="271"/>
      <c r="AJ229" s="271"/>
      <c r="AN229" s="271"/>
      <c r="AR229" s="271"/>
      <c r="AV229" s="271"/>
      <c r="AX229" s="71"/>
      <c r="AZ229" s="78"/>
      <c r="BB229" s="86"/>
      <c r="BC229" s="5"/>
    </row>
    <row r="230" spans="1:55" x14ac:dyDescent="0.2">
      <c r="A230" s="4">
        <v>68600</v>
      </c>
      <c r="B230" s="395" t="s">
        <v>415</v>
      </c>
      <c r="D230" s="433">
        <f>SUMIF('Budgeting Worksheet'!H1063:H1066,$B$4,'Budgeting Worksheet'!J1063:J1066)</f>
        <v>0</v>
      </c>
      <c r="H230" s="433">
        <f>SUMIF('Budgeting Worksheet'!L1063:L1066,$B$4,'Budgeting Worksheet'!N1063:N1066)</f>
        <v>0</v>
      </c>
      <c r="L230" s="433">
        <f>SUMIF('Budgeting Worksheet'!P1063:P1066,$B$4,'Budgeting Worksheet'!R1063:R1066)</f>
        <v>0</v>
      </c>
      <c r="P230" s="433">
        <f>SUMIF('Budgeting Worksheet'!T1063:T1066,$B$4,'Budgeting Worksheet'!V1063:V1066)</f>
        <v>0</v>
      </c>
      <c r="T230" s="433">
        <f>SUMIF('Budgeting Worksheet'!X1063:X1066,$B$4,'Budgeting Worksheet'!Z1063:Z1066)</f>
        <v>0</v>
      </c>
      <c r="X230" s="433">
        <f>SUMIF('Budgeting Worksheet'!AB1063:AB1066,$B$4,'Budgeting Worksheet'!AD1063:AD1066)</f>
        <v>0</v>
      </c>
      <c r="AB230" s="433">
        <f>SUMIF('Budgeting Worksheet'!AF1063:AF1066,$B$4,'Budgeting Worksheet'!AH1063:AH1066)</f>
        <v>0</v>
      </c>
      <c r="AF230" s="433">
        <f>SUMIF('Budgeting Worksheet'!AJ1063:AJ1066,$B$4,'Budgeting Worksheet'!AL1063:AL1066)</f>
        <v>0</v>
      </c>
      <c r="AJ230" s="433">
        <f>SUMIF('Budgeting Worksheet'!AN1063:AN1066,$B$4,'Budgeting Worksheet'!AP1063:AP1066)</f>
        <v>0</v>
      </c>
      <c r="AN230" s="433">
        <f>SUMIF('Budgeting Worksheet'!AR1063:AR1066,$B$4,'Budgeting Worksheet'!AT1063:AT1066)</f>
        <v>0</v>
      </c>
      <c r="AR230" s="433">
        <f>SUMIF('Budgeting Worksheet'!AV1063:AV1066,$B$4,'Budgeting Worksheet'!AX1063:AX1066)</f>
        <v>0</v>
      </c>
      <c r="AV230" s="433">
        <f>SUMIF('Budgeting Worksheet'!AZ1063:AZ1066,$B$4,'Budgeting Worksheet'!BB1063:BB1066)</f>
        <v>0</v>
      </c>
      <c r="AX230" s="433">
        <f>SUMIF('Budgeting Worksheet'!BB1063:BB1066,$B$4,'Budgeting Worksheet'!BD1063:BD1066)</f>
        <v>0</v>
      </c>
      <c r="AZ230" s="77">
        <f ca="1">SUMIF('Budgeting Worksheet'!H1063:H1066,$B$4,'Budgeting Worksheet'!BJ1067)</f>
        <v>0</v>
      </c>
      <c r="BB230" s="86"/>
      <c r="BC230" s="5"/>
    </row>
    <row r="231" spans="1:55" x14ac:dyDescent="0.2">
      <c r="B231" s="395"/>
      <c r="D231" s="271"/>
      <c r="H231" s="271"/>
      <c r="L231" s="271"/>
      <c r="P231" s="271"/>
      <c r="T231" s="271"/>
      <c r="X231" s="271"/>
      <c r="AB231" s="271"/>
      <c r="AF231" s="271"/>
      <c r="AJ231" s="271"/>
      <c r="AN231" s="271"/>
      <c r="AR231" s="271"/>
      <c r="AV231" s="271"/>
      <c r="AX231" s="70"/>
      <c r="AZ231" s="77"/>
      <c r="BB231" s="85"/>
      <c r="BC231" s="5"/>
    </row>
    <row r="232" spans="1:55" ht="13.5" thickBot="1" x14ac:dyDescent="0.25">
      <c r="B232" s="196"/>
      <c r="D232" s="71"/>
      <c r="H232" s="71"/>
      <c r="L232" s="71"/>
      <c r="P232" s="71"/>
      <c r="T232" s="71"/>
      <c r="X232" s="71"/>
      <c r="AB232" s="71"/>
      <c r="AF232" s="71"/>
      <c r="AJ232" s="71"/>
      <c r="AN232" s="71"/>
      <c r="AR232" s="71"/>
      <c r="AV232" s="71"/>
      <c r="AX232" s="71"/>
      <c r="AZ232" s="78"/>
      <c r="BB232" s="86"/>
      <c r="BC232" s="5"/>
    </row>
    <row r="233" spans="1:55" s="17" customFormat="1" ht="15.75" thickBot="1" x14ac:dyDescent="0.3">
      <c r="A233" s="8" t="s">
        <v>472</v>
      </c>
      <c r="B233" s="49"/>
      <c r="C233" s="49"/>
      <c r="D233" s="72">
        <f t="shared" ref="D233" si="14">SUM(D230,D228,D221,D209,D203,D198,D191,D184,D177)</f>
        <v>103068.66666666667</v>
      </c>
      <c r="E233" s="49"/>
      <c r="F233" s="49"/>
      <c r="G233" s="49"/>
      <c r="H233" s="72">
        <f t="shared" ref="H233" si="15">SUM(H230,H228,H221,H209,H203,H198,H191,H184,H177)</f>
        <v>3898.6666666666665</v>
      </c>
      <c r="I233" s="49"/>
      <c r="J233" s="49"/>
      <c r="K233" s="49"/>
      <c r="L233" s="72">
        <f t="shared" ref="L233" si="16">SUM(L230,L228,L221,L209,L203,L198,L191,L184,L177)</f>
        <v>3838.6666666666665</v>
      </c>
      <c r="M233" s="49"/>
      <c r="N233" s="49"/>
      <c r="O233" s="49"/>
      <c r="P233" s="72">
        <f t="shared" ref="P233" si="17">SUM(P230,P228,P221,P209,P203,P198,P191,P184,P177)</f>
        <v>3838.6666666666665</v>
      </c>
      <c r="Q233" s="49"/>
      <c r="R233" s="49"/>
      <c r="S233" s="49"/>
      <c r="T233" s="72">
        <f t="shared" ref="T233" si="18">SUM(T230,T228,T221,T209,T203,T198,T191,T184,T177)</f>
        <v>3838.6666666666665</v>
      </c>
      <c r="U233" s="49"/>
      <c r="V233" s="49"/>
      <c r="W233" s="49"/>
      <c r="X233" s="72">
        <f t="shared" ref="X233" si="19">SUM(X230,X228,X221,X209,X203,X198,X191,X184,X177)</f>
        <v>3838.6666666666665</v>
      </c>
      <c r="Y233" s="49"/>
      <c r="Z233" s="49"/>
      <c r="AA233" s="49"/>
      <c r="AB233" s="72">
        <f t="shared" ref="AB233" si="20">SUM(AB230,AB228,AB221,AB209,AB203,AB198,AB191,AB184,AB177)</f>
        <v>3838.6666666666665</v>
      </c>
      <c r="AC233" s="49"/>
      <c r="AD233" s="49"/>
      <c r="AE233" s="49"/>
      <c r="AF233" s="72">
        <f t="shared" ref="AF233" si="21">SUM(AF230,AF228,AF221,AF209,AF203,AF198,AF191,AF184,AF177)</f>
        <v>3838.6666666666665</v>
      </c>
      <c r="AG233" s="49"/>
      <c r="AH233" s="49"/>
      <c r="AI233" s="49"/>
      <c r="AJ233" s="72">
        <f t="shared" ref="AJ233" si="22">SUM(AJ230,AJ228,AJ221,AJ209,AJ203,AJ198,AJ191,AJ184,AJ177)</f>
        <v>3838.6666666666665</v>
      </c>
      <c r="AK233" s="49"/>
      <c r="AL233" s="49"/>
      <c r="AM233" s="49"/>
      <c r="AN233" s="72">
        <f t="shared" ref="AN233" si="23">SUM(AN230,AN228,AN221,AN209,AN203,AN198,AN191,AN184,AN177)</f>
        <v>3838.6666666666665</v>
      </c>
      <c r="AO233" s="49"/>
      <c r="AP233" s="49"/>
      <c r="AQ233" s="49"/>
      <c r="AR233" s="72">
        <f t="shared" ref="AR233" si="24">SUM(AR230,AR228,AR221,AR209,AR203,AR198,AR191,AR184,AR177)</f>
        <v>3838.6666666666665</v>
      </c>
      <c r="AS233" s="49"/>
      <c r="AT233" s="49"/>
      <c r="AU233" s="49"/>
      <c r="AV233" s="72">
        <f>SUM(AV230,AV228,AV221,AV209,AV203,AV198,AV191,AV184,AV177)</f>
        <v>3838.6666666666665</v>
      </c>
      <c r="AW233" s="49"/>
      <c r="AX233" s="72">
        <f>SUM(AX230,AX228,AX221,AX209,AX203,AX198,AX191,AX184,AX177)</f>
        <v>0</v>
      </c>
      <c r="AY233" s="49"/>
      <c r="AZ233" s="79">
        <f ca="1">SUM(AZ230,AZ228,AZ221,AZ209,AZ203,AZ184,AZ191,AZ177)</f>
        <v>137708.81</v>
      </c>
      <c r="BA233" s="49"/>
      <c r="BB233" s="88">
        <f>SUM(BB177,BB184,BB191,BB198,BB203,BB209,BB221,BB228,BB230)</f>
        <v>453153.76</v>
      </c>
      <c r="BC233" s="16"/>
    </row>
    <row r="234" spans="1:55" x14ac:dyDescent="0.2">
      <c r="B234" s="196"/>
      <c r="D234" s="71"/>
      <c r="H234" s="71"/>
      <c r="L234" s="71"/>
      <c r="P234" s="71"/>
      <c r="T234" s="71"/>
      <c r="X234" s="71"/>
      <c r="AB234" s="71"/>
      <c r="AF234" s="71"/>
      <c r="AJ234" s="71"/>
      <c r="AN234" s="71"/>
      <c r="AR234" s="71"/>
      <c r="AV234" s="71"/>
      <c r="AX234" s="71"/>
      <c r="AZ234" s="78"/>
      <c r="BB234" s="86"/>
      <c r="BC234" s="5"/>
    </row>
    <row r="235" spans="1:55" x14ac:dyDescent="0.2">
      <c r="B235" s="196"/>
      <c r="D235" s="71"/>
      <c r="H235" s="71"/>
      <c r="L235" s="71"/>
      <c r="P235" s="71"/>
      <c r="T235" s="71"/>
      <c r="X235" s="71"/>
      <c r="AB235" s="71"/>
      <c r="AF235" s="71"/>
      <c r="AJ235" s="71"/>
      <c r="AN235" s="71"/>
      <c r="AR235" s="71"/>
      <c r="AV235" s="71"/>
      <c r="AX235" s="71"/>
      <c r="AZ235" s="78"/>
      <c r="BB235" s="86"/>
      <c r="BC235" s="5"/>
    </row>
    <row r="236" spans="1:55" ht="15.75" x14ac:dyDescent="0.25">
      <c r="A236" s="54" t="s">
        <v>473</v>
      </c>
      <c r="D236" s="71"/>
      <c r="H236" s="71"/>
      <c r="L236" s="71"/>
      <c r="P236" s="71"/>
      <c r="T236" s="71"/>
      <c r="X236" s="71"/>
      <c r="AB236" s="71"/>
      <c r="AF236" s="71"/>
      <c r="AJ236" s="71"/>
      <c r="AN236" s="71"/>
      <c r="AR236" s="71"/>
      <c r="AV236" s="71"/>
      <c r="AX236" s="71"/>
      <c r="AZ236" s="78"/>
      <c r="BB236" s="86"/>
      <c r="BC236" s="5"/>
    </row>
    <row r="237" spans="1:55" x14ac:dyDescent="0.2">
      <c r="B237" s="196"/>
      <c r="D237" s="71"/>
      <c r="H237" s="71"/>
      <c r="L237" s="71"/>
      <c r="P237" s="71"/>
      <c r="T237" s="71"/>
      <c r="X237" s="71"/>
      <c r="AB237" s="71"/>
      <c r="AF237" s="71"/>
      <c r="AJ237" s="71"/>
      <c r="AN237" s="71"/>
      <c r="AR237" s="71"/>
      <c r="AV237" s="71"/>
      <c r="AX237" s="71"/>
      <c r="AZ237" s="78"/>
      <c r="BB237" s="86"/>
      <c r="BC237" s="5"/>
    </row>
    <row r="238" spans="1:55" x14ac:dyDescent="0.2">
      <c r="A238" s="4">
        <v>70000</v>
      </c>
      <c r="B238" s="395" t="s">
        <v>416</v>
      </c>
      <c r="D238" s="271"/>
      <c r="H238" s="271"/>
      <c r="L238" s="271"/>
      <c r="P238" s="271"/>
      <c r="T238" s="271"/>
      <c r="X238" s="271"/>
      <c r="AB238" s="271"/>
      <c r="AF238" s="271"/>
      <c r="AJ238" s="271"/>
      <c r="AN238" s="271"/>
      <c r="AR238" s="271"/>
      <c r="AV238" s="271"/>
      <c r="AX238" s="70"/>
      <c r="AZ238" s="77"/>
      <c r="BB238" s="85"/>
      <c r="BC238" s="5"/>
    </row>
    <row r="239" spans="1:55" x14ac:dyDescent="0.2">
      <c r="A239" s="2">
        <v>70010</v>
      </c>
      <c r="B239" s="395"/>
      <c r="C239" s="196" t="s">
        <v>417</v>
      </c>
      <c r="D239" s="271">
        <f>SUMIF('Budgeting Worksheet'!H1076:H1079,$B$4,'Budgeting Worksheet'!J1076:J1079)</f>
        <v>0</v>
      </c>
      <c r="H239" s="271">
        <f>SUMIF('Budgeting Worksheet'!L1076:L1079,$B$4,'Budgeting Worksheet'!N1076:N1079)</f>
        <v>0</v>
      </c>
      <c r="L239" s="271">
        <f>SUMIF('Budgeting Worksheet'!P1076:P1079,$B$4,'Budgeting Worksheet'!R1076:R1079)</f>
        <v>0</v>
      </c>
      <c r="P239" s="271">
        <f>SUMIF('Budgeting Worksheet'!T1076:T1079,$B$4,'Budgeting Worksheet'!V1076:V1079)</f>
        <v>0</v>
      </c>
      <c r="T239" s="271">
        <f>SUMIF('Budgeting Worksheet'!X1076:X1079,$B$4,'Budgeting Worksheet'!Z1076:Z1079)</f>
        <v>0</v>
      </c>
      <c r="X239" s="271">
        <f>SUMIF('Budgeting Worksheet'!AB1076:AB1079,$B$4,'Budgeting Worksheet'!AD1076:AD1079)</f>
        <v>0</v>
      </c>
      <c r="AB239" s="271">
        <f>SUMIF('Budgeting Worksheet'!AF1076:AF1079,$B$4,'Budgeting Worksheet'!AH1076:AH1079)</f>
        <v>0</v>
      </c>
      <c r="AF239" s="271">
        <f>SUMIF('Budgeting Worksheet'!AJ1076:AJ1079,$B$4,'Budgeting Worksheet'!AL1076:AL1079)</f>
        <v>0</v>
      </c>
      <c r="AJ239" s="271">
        <f>SUMIF('Budgeting Worksheet'!AN1076:AN1079,$B$4,'Budgeting Worksheet'!AP1076:AP1079)</f>
        <v>0</v>
      </c>
      <c r="AN239" s="271">
        <f>SUMIF('Budgeting Worksheet'!AR1076:AR1079,$B$4,'Budgeting Worksheet'!AT1076:AT1079)</f>
        <v>0</v>
      </c>
      <c r="AR239" s="271">
        <f>SUMIF('Budgeting Worksheet'!AV1076:AV1079,$B$4,'Budgeting Worksheet'!AX1076:AX1079)</f>
        <v>0</v>
      </c>
      <c r="AV239" s="271">
        <f>SUMIF('Budgeting Worksheet'!AZ1076:AZ1079,$B$4,'Budgeting Worksheet'!BB1076:BB1079)</f>
        <v>0</v>
      </c>
      <c r="AX239" s="271">
        <f>SUMIF('Budgeting Worksheet'!BB1076:BB1079,$B$4,'Budgeting Worksheet'!BD1076:BD1079)</f>
        <v>0</v>
      </c>
      <c r="AZ239" s="78">
        <f ca="1">SUMIF('Budgeting Worksheet'!H1076:H1079,$B$4,'Budgeting Worksheet'!BJ1080)</f>
        <v>0</v>
      </c>
      <c r="BB239" s="86"/>
      <c r="BC239" s="5"/>
    </row>
    <row r="240" spans="1:55" x14ac:dyDescent="0.2">
      <c r="A240" s="2">
        <v>70100</v>
      </c>
      <c r="B240" s="395"/>
      <c r="C240" s="196" t="s">
        <v>418</v>
      </c>
      <c r="D240" s="271">
        <f>SUMIF('Budgeting Worksheet'!H1082:H1085,$B$4,'Budgeting Worksheet'!J1082:J1085)</f>
        <v>0</v>
      </c>
      <c r="H240" s="271">
        <f>SUMIF('Budgeting Worksheet'!L1082:L1085,$B$4,'Budgeting Worksheet'!N1082:N1085)</f>
        <v>0</v>
      </c>
      <c r="L240" s="271">
        <f>SUMIF('Budgeting Worksheet'!P1082:P1085,$B$4,'Budgeting Worksheet'!R1082:R1085)</f>
        <v>0</v>
      </c>
      <c r="P240" s="271">
        <f>SUMIF('Budgeting Worksheet'!T1082:T1085,$B$4,'Budgeting Worksheet'!V1082:V1085)</f>
        <v>0</v>
      </c>
      <c r="T240" s="271">
        <f>SUMIF('Budgeting Worksheet'!X1082:X1085,$B$4,'Budgeting Worksheet'!Z1082:Z1085)</f>
        <v>0</v>
      </c>
      <c r="X240" s="271">
        <f>SUMIF('Budgeting Worksheet'!AB1082:AB1085,$B$4,'Budgeting Worksheet'!AD1082:AD1085)</f>
        <v>0</v>
      </c>
      <c r="AB240" s="271">
        <f>SUMIF('Budgeting Worksheet'!AF1082:AF1085,$B$4,'Budgeting Worksheet'!AH1082:AH1085)</f>
        <v>0</v>
      </c>
      <c r="AF240" s="271">
        <f>SUMIF('Budgeting Worksheet'!AJ1082:AJ1085,$B$4,'Budgeting Worksheet'!AL1082:AL1085)</f>
        <v>0</v>
      </c>
      <c r="AJ240" s="271">
        <f>SUMIF('Budgeting Worksheet'!AN1082:AN1085,$B$4,'Budgeting Worksheet'!AP1082:AP1085)</f>
        <v>0</v>
      </c>
      <c r="AN240" s="271">
        <f>SUMIF('Budgeting Worksheet'!AR1082:AR1085,$B$4,'Budgeting Worksheet'!AT1082:AT1085)</f>
        <v>0</v>
      </c>
      <c r="AR240" s="271">
        <f>SUMIF('Budgeting Worksheet'!AV1082:AV1085,$B$4,'Budgeting Worksheet'!AX1082:AX1085)</f>
        <v>0</v>
      </c>
      <c r="AV240" s="271">
        <f>SUMIF('Budgeting Worksheet'!AZ1082:AZ1085,$B$4,'Budgeting Worksheet'!BB1082:BB1085)</f>
        <v>0</v>
      </c>
      <c r="AX240" s="271">
        <f>SUMIF('Budgeting Worksheet'!BB1082:BB1085,$B$4,'Budgeting Worksheet'!BD1082:BD1085)</f>
        <v>0</v>
      </c>
      <c r="AZ240" s="78">
        <f ca="1">SUMIF('Budgeting Worksheet'!H1082:H1085,$B$4,'Budgeting Worksheet'!BJ1086)</f>
        <v>0</v>
      </c>
      <c r="BB240" s="85"/>
      <c r="BC240" s="5"/>
    </row>
    <row r="241" spans="1:55" x14ac:dyDescent="0.2">
      <c r="A241" s="2">
        <v>70200</v>
      </c>
      <c r="B241" s="395"/>
      <c r="C241" s="196" t="s">
        <v>419</v>
      </c>
      <c r="D241" s="271">
        <f>SUMIF('Budgeting Worksheet'!H1088:H1091,$B$4,'Budgeting Worksheet'!J1088:J1091)</f>
        <v>0</v>
      </c>
      <c r="H241" s="271">
        <f>SUMIF('Budgeting Worksheet'!L1088:L1091,$B$4,'Budgeting Worksheet'!N1088:N1091)</f>
        <v>0</v>
      </c>
      <c r="L241" s="271">
        <f>SUMIF('Budgeting Worksheet'!P1088:P1091,$B$4,'Budgeting Worksheet'!R1088:R1091)</f>
        <v>0</v>
      </c>
      <c r="P241" s="271">
        <f>SUMIF('Budgeting Worksheet'!T1088:T1091,$B$4,'Budgeting Worksheet'!V1088:V1091)</f>
        <v>0</v>
      </c>
      <c r="T241" s="271">
        <f>SUMIF('Budgeting Worksheet'!X1088:X1091,$B$4,'Budgeting Worksheet'!Z1088:Z1091)</f>
        <v>0</v>
      </c>
      <c r="X241" s="271">
        <f>SUMIF('Budgeting Worksheet'!AB1088:AB1091,$B$4,'Budgeting Worksheet'!AD1088:AD1091)</f>
        <v>0</v>
      </c>
      <c r="AB241" s="271">
        <f>SUMIF('Budgeting Worksheet'!AF1088:AF1091,$B$4,'Budgeting Worksheet'!AH1088:AH1091)</f>
        <v>0</v>
      </c>
      <c r="AF241" s="271">
        <f>SUMIF('Budgeting Worksheet'!AJ1088:AJ1091,$B$4,'Budgeting Worksheet'!AL1088:AL1091)</f>
        <v>0</v>
      </c>
      <c r="AJ241" s="271">
        <f>SUMIF('Budgeting Worksheet'!AN1088:AN1091,$B$4,'Budgeting Worksheet'!AP1088:AP1091)</f>
        <v>0</v>
      </c>
      <c r="AN241" s="271">
        <f>SUMIF('Budgeting Worksheet'!AR1088:AR1091,$B$4,'Budgeting Worksheet'!AT1088:AT1091)</f>
        <v>0</v>
      </c>
      <c r="AR241" s="271">
        <f>SUMIF('Budgeting Worksheet'!AV1088:AV1091,$B$4,'Budgeting Worksheet'!AX1088:AX1091)</f>
        <v>0</v>
      </c>
      <c r="AV241" s="271">
        <f>SUMIF('Budgeting Worksheet'!AZ1088:AZ1091,$B$4,'Budgeting Worksheet'!BB1088:BB1091)</f>
        <v>0</v>
      </c>
      <c r="AX241" s="271">
        <f>SUMIF('Budgeting Worksheet'!BB1088:BB1091,$B$4,'Budgeting Worksheet'!BD1088:BD1091)</f>
        <v>0</v>
      </c>
      <c r="AZ241" s="78">
        <f ca="1">SUMIF('Budgeting Worksheet'!H1088:H1091,$B$4,'Budgeting Worksheet'!BJ1092)</f>
        <v>0</v>
      </c>
      <c r="BB241" s="86"/>
      <c r="BC241" s="5"/>
    </row>
    <row r="242" spans="1:55" x14ac:dyDescent="0.2">
      <c r="B242" s="395" t="s">
        <v>420</v>
      </c>
      <c r="D242" s="650">
        <f>SUM(D239:D241)</f>
        <v>0</v>
      </c>
      <c r="H242" s="650">
        <f>SUM(H239:H241)</f>
        <v>0</v>
      </c>
      <c r="L242" s="650">
        <f>SUM(L239:L241)</f>
        <v>0</v>
      </c>
      <c r="P242" s="650">
        <f>SUM(P239:P241)</f>
        <v>0</v>
      </c>
      <c r="T242" s="650">
        <f>SUM(T239:T241)</f>
        <v>0</v>
      </c>
      <c r="X242" s="650">
        <f>SUM(X239:X241)</f>
        <v>0</v>
      </c>
      <c r="AB242" s="650">
        <f>SUM(AB239:AB241)</f>
        <v>0</v>
      </c>
      <c r="AF242" s="650">
        <f>SUM(AF239:AF241)</f>
        <v>0</v>
      </c>
      <c r="AJ242" s="650">
        <f>SUM(AJ239:AJ241)</f>
        <v>0</v>
      </c>
      <c r="AN242" s="650">
        <f>SUM(AN239:AN241)</f>
        <v>0</v>
      </c>
      <c r="AR242" s="650">
        <f>SUM(AR239:AR241)</f>
        <v>0</v>
      </c>
      <c r="AV242" s="650">
        <f>SUM(AV239:AV241)</f>
        <v>0</v>
      </c>
      <c r="AX242" s="650">
        <f>SUM(AX239:AX241)</f>
        <v>0</v>
      </c>
      <c r="AZ242" s="670">
        <f ca="1">SUM(AZ239:AZ241)</f>
        <v>0</v>
      </c>
      <c r="BB242" s="85"/>
      <c r="BC242" s="5"/>
    </row>
    <row r="243" spans="1:55" x14ac:dyDescent="0.2">
      <c r="B243" s="196"/>
      <c r="D243" s="271"/>
      <c r="H243" s="271"/>
      <c r="L243" s="271"/>
      <c r="P243" s="271"/>
      <c r="T243" s="271"/>
      <c r="X243" s="271"/>
      <c r="AB243" s="271"/>
      <c r="AF243" s="271"/>
      <c r="AJ243" s="271"/>
      <c r="AN243" s="271"/>
      <c r="AR243" s="271"/>
      <c r="AV243" s="271"/>
      <c r="AX243" s="71"/>
      <c r="AZ243" s="78"/>
      <c r="BB243" s="86"/>
      <c r="BC243" s="5"/>
    </row>
    <row r="244" spans="1:55" x14ac:dyDescent="0.2">
      <c r="A244" s="4">
        <v>80000</v>
      </c>
      <c r="B244" s="395" t="s">
        <v>421</v>
      </c>
      <c r="D244" s="271"/>
      <c r="H244" s="271"/>
      <c r="L244" s="271"/>
      <c r="P244" s="271"/>
      <c r="T244" s="271"/>
      <c r="X244" s="271"/>
      <c r="AB244" s="271"/>
      <c r="AF244" s="271"/>
      <c r="AJ244" s="271"/>
      <c r="AN244" s="271"/>
      <c r="AR244" s="271"/>
      <c r="AV244" s="271"/>
      <c r="AX244" s="71"/>
      <c r="AZ244" s="78"/>
      <c r="BB244" s="86"/>
      <c r="BC244" s="5"/>
    </row>
    <row r="245" spans="1:55" x14ac:dyDescent="0.2">
      <c r="A245" s="2">
        <v>80005</v>
      </c>
      <c r="B245" s="395"/>
      <c r="C245" s="196" t="s">
        <v>422</v>
      </c>
      <c r="D245" s="271">
        <f>SUMIF('Budgeting Worksheet'!H1097:H1100,$B$4,'Budgeting Worksheet'!J1097:J1100)</f>
        <v>0</v>
      </c>
      <c r="H245" s="271">
        <f>SUMIF('Budgeting Worksheet'!L1097:L1100,$B$4,'Budgeting Worksheet'!N1097:N1100)</f>
        <v>0</v>
      </c>
      <c r="L245" s="271">
        <f>SUMIF('Budgeting Worksheet'!P1097:P1100,$B$4,'Budgeting Worksheet'!R1097:R1100)</f>
        <v>0</v>
      </c>
      <c r="P245" s="271">
        <f>SUMIF('Budgeting Worksheet'!T1097:T1100,$B$4,'Budgeting Worksheet'!V1097:V1100)</f>
        <v>0</v>
      </c>
      <c r="T245" s="271">
        <f>SUMIF('Budgeting Worksheet'!X1097:X1100,$B$4,'Budgeting Worksheet'!Z1097:Z1100)</f>
        <v>0</v>
      </c>
      <c r="X245" s="271">
        <f>SUMIF('Budgeting Worksheet'!AB1097:AB1100,$B$4,'Budgeting Worksheet'!AD1097:AD1100)</f>
        <v>0</v>
      </c>
      <c r="AB245" s="271">
        <f>SUMIF('Budgeting Worksheet'!AF1097:AF1100,$B$4,'Budgeting Worksheet'!AH1097:AH1100)</f>
        <v>0</v>
      </c>
      <c r="AF245" s="271">
        <f>SUMIF('Budgeting Worksheet'!AJ1097:AJ1100,$B$4,'Budgeting Worksheet'!AL1097:AL1100)</f>
        <v>0</v>
      </c>
      <c r="AJ245" s="271">
        <f>SUMIF('Budgeting Worksheet'!AN1097:AN1100,$B$4,'Budgeting Worksheet'!AP1097:AP1100)</f>
        <v>0</v>
      </c>
      <c r="AN245" s="271">
        <f>SUMIF('Budgeting Worksheet'!AR1097:AR1100,$B$4,'Budgeting Worksheet'!AT1097:AT1100)</f>
        <v>0</v>
      </c>
      <c r="AR245" s="271">
        <f>SUMIF('Budgeting Worksheet'!AV1097:AV1100,$B$4,'Budgeting Worksheet'!AX1097:AX1100)</f>
        <v>0</v>
      </c>
      <c r="AV245" s="271">
        <f>SUMIF('Budgeting Worksheet'!AZ1097:AZ1100,$B$4,'Budgeting Worksheet'!BB1097:BB1100)</f>
        <v>0</v>
      </c>
      <c r="AX245" s="271">
        <f>SUMIF('Budgeting Worksheet'!BB1097:BB1100,$B$4,'Budgeting Worksheet'!BD1097:BD1100)</f>
        <v>0</v>
      </c>
      <c r="AZ245" s="78">
        <f ca="1">SUMIF('Budgeting Worksheet'!H1097:H1100,$B$4,'Budgeting Worksheet'!BJ1101)</f>
        <v>0</v>
      </c>
      <c r="BB245" s="86"/>
      <c r="BC245" s="5"/>
    </row>
    <row r="246" spans="1:55" x14ac:dyDescent="0.2">
      <c r="A246" s="2">
        <v>80010</v>
      </c>
      <c r="C246" s="196" t="s">
        <v>423</v>
      </c>
      <c r="D246" s="271">
        <f>SUMIF('Budgeting Worksheet'!H1103:H1106,$B$4,'Budgeting Worksheet'!J1103:J1106)</f>
        <v>0</v>
      </c>
      <c r="H246" s="271">
        <f>SUMIF('Budgeting Worksheet'!L1103:L1106,$B$4,'Budgeting Worksheet'!N1103:N1106)</f>
        <v>0</v>
      </c>
      <c r="L246" s="271">
        <f>SUMIF('Budgeting Worksheet'!P1103:P1106,$B$4,'Budgeting Worksheet'!R1103:R1106)</f>
        <v>0</v>
      </c>
      <c r="P246" s="271">
        <f>SUMIF('Budgeting Worksheet'!T1103:T1106,$B$4,'Budgeting Worksheet'!V1103:V1106)</f>
        <v>0</v>
      </c>
      <c r="T246" s="271">
        <f>SUMIF('Budgeting Worksheet'!X1103:X1106,$B$4,'Budgeting Worksheet'!Z1103:Z1106)</f>
        <v>0</v>
      </c>
      <c r="X246" s="271">
        <f>SUMIF('Budgeting Worksheet'!AB1103:AB1106,$B$4,'Budgeting Worksheet'!AD1103:AD1106)</f>
        <v>0</v>
      </c>
      <c r="AB246" s="271">
        <f>SUMIF('Budgeting Worksheet'!AF1103:AF1106,$B$4,'Budgeting Worksheet'!AH1103:AH1106)</f>
        <v>0</v>
      </c>
      <c r="AF246" s="271">
        <f>SUMIF('Budgeting Worksheet'!AJ1103:AJ1106,$B$4,'Budgeting Worksheet'!AL1103:AL1106)</f>
        <v>0</v>
      </c>
      <c r="AJ246" s="271">
        <f>SUMIF('Budgeting Worksheet'!AN1103:AN1106,$B$4,'Budgeting Worksheet'!AP1103:AP1106)</f>
        <v>0</v>
      </c>
      <c r="AN246" s="271">
        <f>SUMIF('Budgeting Worksheet'!AR1103:AR1106,$B$4,'Budgeting Worksheet'!AT1103:AT1106)</f>
        <v>0</v>
      </c>
      <c r="AR246" s="271">
        <f>SUMIF('Budgeting Worksheet'!AV1103:AV1106,$B$4,'Budgeting Worksheet'!AX1103:AX1106)</f>
        <v>0</v>
      </c>
      <c r="AV246" s="271">
        <f>SUMIF('Budgeting Worksheet'!AZ1103:AZ1106,$B$4,'Budgeting Worksheet'!BB1103:BB1106)</f>
        <v>0</v>
      </c>
      <c r="AX246" s="271">
        <f>SUMIF('Budgeting Worksheet'!BB1103:BB1106,$B$4,'Budgeting Worksheet'!BD1103:BD1106)</f>
        <v>0</v>
      </c>
      <c r="AZ246" s="78">
        <f ca="1">SUMIF('Budgeting Worksheet'!H1103:H1106,$B$4,'Budgeting Worksheet'!BJ1107)</f>
        <v>0</v>
      </c>
      <c r="BB246" s="86"/>
      <c r="BC246" s="5"/>
    </row>
    <row r="247" spans="1:55" x14ac:dyDescent="0.2">
      <c r="A247" s="2">
        <v>80020</v>
      </c>
      <c r="B247" s="395"/>
      <c r="C247" s="196" t="s">
        <v>486</v>
      </c>
      <c r="D247" s="271">
        <f>SUMIF('Budgeting Worksheet'!H1115:H1118,$B$4,'Budgeting Worksheet'!J1115:J1118)</f>
        <v>0</v>
      </c>
      <c r="H247" s="271">
        <f>SUMIF('Budgeting Worksheet'!L1115:L1118,$B$4,'Budgeting Worksheet'!N1115:N1118)</f>
        <v>0</v>
      </c>
      <c r="L247" s="271">
        <f>SUMIF('Budgeting Worksheet'!P1115:P1118,$B$4,'Budgeting Worksheet'!R1115:R1118)</f>
        <v>0</v>
      </c>
      <c r="P247" s="271">
        <f>SUMIF('Budgeting Worksheet'!T1115:T1118,$B$4,'Budgeting Worksheet'!V1115:V1118)</f>
        <v>0</v>
      </c>
      <c r="T247" s="271">
        <f>SUMIF('Budgeting Worksheet'!X1115:X1118,$B$4,'Budgeting Worksheet'!Z1115:Z1118)</f>
        <v>0</v>
      </c>
      <c r="X247" s="271">
        <f>SUMIF('Budgeting Worksheet'!AB1115:AB1118,$B$4,'Budgeting Worksheet'!AD1115:AD1118)</f>
        <v>0</v>
      </c>
      <c r="AB247" s="271">
        <f>SUMIF('Budgeting Worksheet'!AF1115:AF1118,$B$4,'Budgeting Worksheet'!AH1115:AH1118)</f>
        <v>0</v>
      </c>
      <c r="AF247" s="271">
        <f>SUMIF('Budgeting Worksheet'!AJ1115:AJ1118,$B$4,'Budgeting Worksheet'!AL1115:AL1118)</f>
        <v>0</v>
      </c>
      <c r="AJ247" s="271">
        <f>SUMIF('Budgeting Worksheet'!AN1115:AN1118,$B$4,'Budgeting Worksheet'!AP1115:AP1118)</f>
        <v>0</v>
      </c>
      <c r="AN247" s="271">
        <f>SUMIF('Budgeting Worksheet'!AR1115:AR1118,$B$4,'Budgeting Worksheet'!AT1115:AT1118)</f>
        <v>0</v>
      </c>
      <c r="AR247" s="271">
        <f>SUMIF('Budgeting Worksheet'!AV1115:AV1118,$B$4,'Budgeting Worksheet'!AX1115:AX1118)</f>
        <v>0</v>
      </c>
      <c r="AV247" s="271">
        <f>SUMIF('Budgeting Worksheet'!AZ1115:AZ1118,$B$4,'Budgeting Worksheet'!BB1115:BB1118)</f>
        <v>0</v>
      </c>
      <c r="AX247" s="271">
        <f>SUMIF('Budgeting Worksheet'!BB1115:BB1118,$B$4,'Budgeting Worksheet'!BD1115:BD1118)</f>
        <v>0</v>
      </c>
      <c r="AZ247" s="78">
        <f ca="1">SUMIF('Budgeting Worksheet'!H1109:H1112,$B$4,'Budgeting Worksheet'!BJ1113)</f>
        <v>0</v>
      </c>
      <c r="BB247" s="86"/>
      <c r="BC247" s="5"/>
    </row>
    <row r="248" spans="1:55" x14ac:dyDescent="0.2">
      <c r="A248" s="2">
        <v>80050</v>
      </c>
      <c r="C248" s="196" t="s">
        <v>424</v>
      </c>
      <c r="D248" s="271">
        <f>SUMIF('Budgeting Worksheet'!H1121:H1124,$B$4,'Budgeting Worksheet'!J1121:J1124)</f>
        <v>4000</v>
      </c>
      <c r="H248" s="271">
        <f>SUMIF('Budgeting Worksheet'!L1121:L1124,$B$4,'Budgeting Worksheet'!N1121:N1124)</f>
        <v>0</v>
      </c>
      <c r="L248" s="271">
        <f>SUMIF('Budgeting Worksheet'!P1121:P1124,$B$4,'Budgeting Worksheet'!R1121:R1124)</f>
        <v>0</v>
      </c>
      <c r="P248" s="271">
        <f>SUMIF('Budgeting Worksheet'!T1121:T1124,$B$4,'Budgeting Worksheet'!V1121:V1124)</f>
        <v>0</v>
      </c>
      <c r="T248" s="271">
        <f>SUMIF('Budgeting Worksheet'!X1121:X1124,$B$4,'Budgeting Worksheet'!Z1121:Z1124)</f>
        <v>0</v>
      </c>
      <c r="X248" s="271">
        <f>SUMIF('Budgeting Worksheet'!AB1121:AB1124,$B$4,'Budgeting Worksheet'!AD1121:AD1124)</f>
        <v>0</v>
      </c>
      <c r="AB248" s="271">
        <f>SUMIF('Budgeting Worksheet'!AF1121:AF1124,$B$4,'Budgeting Worksheet'!AH1121:AH1124)</f>
        <v>0</v>
      </c>
      <c r="AF248" s="271">
        <f>SUMIF('Budgeting Worksheet'!AJ1121:AJ1124,$B$4,'Budgeting Worksheet'!AL1121:AL1124)</f>
        <v>0</v>
      </c>
      <c r="AJ248" s="271">
        <f>SUMIF('Budgeting Worksheet'!AN1121:AN1124,$B$4,'Budgeting Worksheet'!AP1121:AP1124)</f>
        <v>0</v>
      </c>
      <c r="AN248" s="271">
        <f>SUMIF('Budgeting Worksheet'!AR1121:AR1124,$B$4,'Budgeting Worksheet'!AT1121:AT1124)</f>
        <v>0</v>
      </c>
      <c r="AR248" s="271">
        <f>SUMIF('Budgeting Worksheet'!AV1121:AV1124,$B$4,'Budgeting Worksheet'!AX1121:AX1124)</f>
        <v>0</v>
      </c>
      <c r="AV248" s="271">
        <f>SUMIF('Budgeting Worksheet'!AZ1121:AZ1124,$B$4,'Budgeting Worksheet'!BB1121:BB1124)</f>
        <v>0</v>
      </c>
      <c r="AX248" s="271">
        <f>SUMIF('Budgeting Worksheet'!BB1121:BB1124,$B$4,'Budgeting Worksheet'!BD1121:BD1124)</f>
        <v>0</v>
      </c>
      <c r="AZ248" s="78">
        <f ca="1">SUMIF('Budgeting Worksheet'!H1115:H1118,$B$4,'Budgeting Worksheet'!BJ1119)</f>
        <v>251135.67</v>
      </c>
      <c r="BB248" s="86"/>
      <c r="BC248" s="5"/>
    </row>
    <row r="249" spans="1:55" x14ac:dyDescent="0.2">
      <c r="A249" s="2">
        <v>80060</v>
      </c>
      <c r="C249" s="196" t="s">
        <v>494</v>
      </c>
      <c r="D249" s="271">
        <f>SUMIF('Budgeting Worksheet'!H1127:H1130,$B$4,'Budgeting Worksheet'!J1127:J1130)</f>
        <v>0</v>
      </c>
      <c r="H249" s="271">
        <f>SUMIF('Budgeting Worksheet'!L1127:L1130,$B$4,'Budgeting Worksheet'!N1127:N1130)</f>
        <v>0</v>
      </c>
      <c r="L249" s="271">
        <f>SUMIF('Budgeting Worksheet'!P1127:P1130,$B$4,'Budgeting Worksheet'!R1127:R1130)</f>
        <v>0</v>
      </c>
      <c r="P249" s="271">
        <f>SUMIF('Budgeting Worksheet'!T1127:T1130,$B$4,'Budgeting Worksheet'!V1127:V1130)</f>
        <v>0</v>
      </c>
      <c r="T249" s="271">
        <f>SUMIF('Budgeting Worksheet'!X1127:X1130,$B$4,'Budgeting Worksheet'!Z1127:Z1130)</f>
        <v>0</v>
      </c>
      <c r="X249" s="271">
        <f>SUMIF('Budgeting Worksheet'!AB1127:AB1130,$B$4,'Budgeting Worksheet'!AD1127:AD1130)</f>
        <v>0</v>
      </c>
      <c r="AB249" s="271">
        <f>SUMIF('Budgeting Worksheet'!AF1127:AF1130,$B$4,'Budgeting Worksheet'!AH1127:AH1130)</f>
        <v>0</v>
      </c>
      <c r="AF249" s="271">
        <f>SUMIF('Budgeting Worksheet'!AJ1127:AJ1130,$B$4,'Budgeting Worksheet'!AL1127:AL1130)</f>
        <v>0</v>
      </c>
      <c r="AJ249" s="271">
        <f>SUMIF('Budgeting Worksheet'!AN1127:AN1130,$B$4,'Budgeting Worksheet'!AP1127:AP1130)</f>
        <v>0</v>
      </c>
      <c r="AN249" s="271">
        <f>SUMIF('Budgeting Worksheet'!AR1127:AR1130,$B$4,'Budgeting Worksheet'!AT1127:AT1130)</f>
        <v>0</v>
      </c>
      <c r="AR249" s="271">
        <f>SUMIF('Budgeting Worksheet'!AV1127:AV1130,$B$4,'Budgeting Worksheet'!AX1127:AX1130)</f>
        <v>0</v>
      </c>
      <c r="AV249" s="271">
        <f>SUMIF('Budgeting Worksheet'!AZ1127:AZ1130,$B$4,'Budgeting Worksheet'!BB1127:BB1130)</f>
        <v>0</v>
      </c>
      <c r="AX249" s="271">
        <f>SUMIF('Budgeting Worksheet'!BB1127:BB1130,$B$4,'Budgeting Worksheet'!BD1127:BD1130)</f>
        <v>0</v>
      </c>
      <c r="AZ249" s="78">
        <f ca="1">SUMIF('Budgeting Worksheet'!H1121:H1124,$B$4,'Budgeting Worksheet'!BJ1125)</f>
        <v>0</v>
      </c>
      <c r="BB249" s="86"/>
      <c r="BC249" s="5"/>
    </row>
    <row r="250" spans="1:55" x14ac:dyDescent="0.2">
      <c r="A250" s="2">
        <v>80070</v>
      </c>
      <c r="C250" s="196" t="s">
        <v>426</v>
      </c>
      <c r="D250" s="271"/>
      <c r="H250" s="271"/>
      <c r="L250" s="271"/>
      <c r="P250" s="271"/>
      <c r="T250" s="271"/>
      <c r="X250" s="271"/>
      <c r="AB250" s="271"/>
      <c r="AF250" s="271"/>
      <c r="AJ250" s="271"/>
      <c r="AN250" s="271"/>
      <c r="AR250" s="271">
        <f>SUMIF('Budgeting Worksheet'!AV1128:AV1131,$B$4,'Budgeting Worksheet'!AX1128:AX1131)</f>
        <v>0</v>
      </c>
      <c r="AV250" s="271">
        <f>SUMIF('Budgeting Worksheet'!AZ1128:AZ1131,$B$4,'Budgeting Worksheet'!BB1128:BB1131)</f>
        <v>0</v>
      </c>
      <c r="AX250" s="271">
        <f>SUMIF('Budgeting Worksheet'!BB1128:BB1131,$B$4,'Budgeting Worksheet'!BD1128:BD1131)</f>
        <v>0</v>
      </c>
      <c r="AZ250" s="78">
        <f ca="1">SUMIF('Budgeting Worksheet'!H1127:H1130,$B$4,'Budgeting Worksheet'!BJ1131)</f>
        <v>0</v>
      </c>
      <c r="BB250" s="86"/>
      <c r="BC250" s="5"/>
    </row>
    <row r="251" spans="1:55" x14ac:dyDescent="0.2">
      <c r="B251" s="395" t="s">
        <v>247</v>
      </c>
      <c r="D251" s="650">
        <f>SUM(D245:D249)</f>
        <v>4000</v>
      </c>
      <c r="H251" s="650">
        <f>SUM(H245:H249)</f>
        <v>0</v>
      </c>
      <c r="L251" s="650">
        <f>SUM(L245:L249)</f>
        <v>0</v>
      </c>
      <c r="P251" s="650">
        <f>SUM(P245:P249)</f>
        <v>0</v>
      </c>
      <c r="T251" s="650">
        <f>SUM(T245:T249)</f>
        <v>0</v>
      </c>
      <c r="X251" s="650">
        <f>SUM(X245:X249)</f>
        <v>0</v>
      </c>
      <c r="AB251" s="650">
        <f>SUM(AB245:AB249)</f>
        <v>0</v>
      </c>
      <c r="AF251" s="650">
        <f>SUM(AF245:AF249)</f>
        <v>0</v>
      </c>
      <c r="AJ251" s="650">
        <f>SUM(AJ245:AJ249)</f>
        <v>0</v>
      </c>
      <c r="AN251" s="650">
        <f>SUM(AN245:AN249)</f>
        <v>0</v>
      </c>
      <c r="AR251" s="650">
        <f>SUM(AR245:AR250)</f>
        <v>0</v>
      </c>
      <c r="AV251" s="650">
        <f>SUM(AV245:AV250)</f>
        <v>0</v>
      </c>
      <c r="AX251" s="650">
        <f>SUM(AX245:AX250)</f>
        <v>0</v>
      </c>
      <c r="AZ251" s="669">
        <f ca="1">SUM(AZ245:AZ250)</f>
        <v>251135.67</v>
      </c>
      <c r="BB251" s="86"/>
      <c r="BC251" s="5"/>
    </row>
    <row r="252" spans="1:55" x14ac:dyDescent="0.2">
      <c r="B252" s="196"/>
      <c r="D252" s="271"/>
      <c r="H252" s="271"/>
      <c r="L252" s="271"/>
      <c r="P252" s="271"/>
      <c r="T252" s="271"/>
      <c r="X252" s="271"/>
      <c r="AB252" s="271"/>
      <c r="AF252" s="271"/>
      <c r="AJ252" s="271"/>
      <c r="AN252" s="271"/>
      <c r="AR252" s="271"/>
      <c r="AV252" s="271"/>
      <c r="AX252" s="271"/>
      <c r="AZ252" s="78"/>
      <c r="BB252" s="86"/>
      <c r="BC252" s="5"/>
    </row>
    <row r="253" spans="1:55" ht="13.5" thickBot="1" x14ac:dyDescent="0.25">
      <c r="B253" s="196"/>
      <c r="D253" s="71"/>
      <c r="H253" s="71"/>
      <c r="L253" s="71"/>
      <c r="P253" s="71"/>
      <c r="T253" s="71"/>
      <c r="X253" s="71"/>
      <c r="AB253" s="71"/>
      <c r="AF253" s="71"/>
      <c r="AJ253" s="71"/>
      <c r="AN253" s="71"/>
      <c r="AR253" s="71"/>
      <c r="AV253" s="71"/>
      <c r="AX253" s="71"/>
      <c r="AZ253" s="78"/>
      <c r="BB253" s="86"/>
      <c r="BC253" s="5"/>
    </row>
    <row r="254" spans="1:55" s="17" customFormat="1" ht="15.75" thickBot="1" x14ac:dyDescent="0.3">
      <c r="A254" s="8" t="s">
        <v>474</v>
      </c>
      <c r="B254" s="49"/>
      <c r="C254" s="49"/>
      <c r="D254" s="72">
        <f>SUM(,D251,D242)</f>
        <v>4000</v>
      </c>
      <c r="E254" s="49"/>
      <c r="F254" s="49"/>
      <c r="G254" s="49"/>
      <c r="H254" s="72">
        <f>SUM(,H251,H242)</f>
        <v>0</v>
      </c>
      <c r="I254" s="49"/>
      <c r="J254" s="49"/>
      <c r="K254" s="49"/>
      <c r="L254" s="72">
        <f>SUM(,L251,L242)</f>
        <v>0</v>
      </c>
      <c r="M254" s="49"/>
      <c r="N254" s="49"/>
      <c r="O254" s="49"/>
      <c r="P254" s="72">
        <f>SUM(,P251,P242)</f>
        <v>0</v>
      </c>
      <c r="Q254" s="49"/>
      <c r="R254" s="49"/>
      <c r="S254" s="49"/>
      <c r="T254" s="72">
        <f>SUM(,T251,T242)</f>
        <v>0</v>
      </c>
      <c r="U254" s="49"/>
      <c r="V254" s="49"/>
      <c r="W254" s="49"/>
      <c r="X254" s="72">
        <f>SUM(,X251,X242)</f>
        <v>0</v>
      </c>
      <c r="Y254" s="49"/>
      <c r="Z254" s="49"/>
      <c r="AA254" s="49"/>
      <c r="AB254" s="72">
        <f>SUM(,AB251,AB242)</f>
        <v>0</v>
      </c>
      <c r="AC254" s="49"/>
      <c r="AD254" s="49"/>
      <c r="AE254" s="49"/>
      <c r="AF254" s="72">
        <f>SUM(,AF251,AF242)</f>
        <v>0</v>
      </c>
      <c r="AG254" s="49"/>
      <c r="AH254" s="49"/>
      <c r="AI254" s="49"/>
      <c r="AJ254" s="72">
        <f>SUM(,AJ251,AJ242)</f>
        <v>0</v>
      </c>
      <c r="AK254" s="49"/>
      <c r="AL254" s="49"/>
      <c r="AM254" s="49"/>
      <c r="AN254" s="72">
        <f>SUM(,AN251,AN242)</f>
        <v>0</v>
      </c>
      <c r="AO254" s="49"/>
      <c r="AP254" s="49"/>
      <c r="AQ254" s="49"/>
      <c r="AR254" s="72">
        <f>SUM(,AR251,AR242)</f>
        <v>0</v>
      </c>
      <c r="AS254" s="49"/>
      <c r="AT254" s="49"/>
      <c r="AU254" s="49"/>
      <c r="AV254" s="72">
        <f>SUM(,AV251,AV242)</f>
        <v>0</v>
      </c>
      <c r="AW254" s="49"/>
      <c r="AX254" s="72">
        <f>SUM(,AX251,AX242)</f>
        <v>0</v>
      </c>
      <c r="AY254" s="49"/>
      <c r="AZ254" s="79">
        <f ca="1">SUM(,AZ240,AZ238)</f>
        <v>0</v>
      </c>
      <c r="BA254" s="49"/>
      <c r="BB254" s="88">
        <f>SUM(BB240,BB238)</f>
        <v>0</v>
      </c>
      <c r="BC254" s="16"/>
    </row>
    <row r="255" spans="1:55" x14ac:dyDescent="0.2">
      <c r="B255" s="196"/>
      <c r="D255" s="71"/>
      <c r="H255" s="71"/>
      <c r="L255" s="71"/>
      <c r="P255" s="71"/>
      <c r="T255" s="71"/>
      <c r="X255" s="71"/>
      <c r="AB255" s="71"/>
      <c r="AF255" s="71"/>
      <c r="AJ255" s="71"/>
      <c r="AN255" s="71"/>
      <c r="AR255" s="71"/>
      <c r="AV255" s="71"/>
      <c r="AX255" s="71"/>
      <c r="AZ255" s="78"/>
      <c r="BB255" s="86"/>
      <c r="BC255" s="5"/>
    </row>
    <row r="256" spans="1:55" x14ac:dyDescent="0.2">
      <c r="A256" s="2">
        <v>99991</v>
      </c>
      <c r="B256" s="196" t="s">
        <v>427</v>
      </c>
      <c r="D256" s="271">
        <f>SUMIF('Budgeting Worksheet'!H1153:H1156,$B$4,'Budgeting Worksheet'!J1153:J1156)</f>
        <v>0</v>
      </c>
      <c r="H256" s="271">
        <f>SUMIF('Budgeting Worksheet'!L1153:L1156,$B$4,'Budgeting Worksheet'!N1153:N1156)</f>
        <v>0</v>
      </c>
      <c r="L256" s="271">
        <f>SUMIF('Budgeting Worksheet'!P1153:P1156,$B$4,'Budgeting Worksheet'!R1153:R1156)</f>
        <v>0</v>
      </c>
      <c r="P256" s="271">
        <f>SUMIF('Budgeting Worksheet'!T1153:T1156,$B$4,'Budgeting Worksheet'!V1153:V1156)</f>
        <v>0</v>
      </c>
      <c r="T256" s="271">
        <f>SUMIF('Budgeting Worksheet'!X1153:X1156,$B$4,'Budgeting Worksheet'!Z1153:Z1156)</f>
        <v>0</v>
      </c>
      <c r="X256" s="271">
        <f>SUMIF('Budgeting Worksheet'!AB1153:AB1156,$B$4,'Budgeting Worksheet'!AD1153:AD1156)</f>
        <v>0</v>
      </c>
      <c r="AB256" s="271">
        <f>SUMIF('Budgeting Worksheet'!AF1153:AF1156,$B$4,'Budgeting Worksheet'!AH1153:AH1156)</f>
        <v>0</v>
      </c>
      <c r="AF256" s="271">
        <f>SUMIF('Budgeting Worksheet'!AJ1153:AJ1156,$B$4,'Budgeting Worksheet'!AL1153:AL1156)</f>
        <v>0</v>
      </c>
      <c r="AJ256" s="271">
        <f>SUMIF('Budgeting Worksheet'!AN1153:AN1156,$B$4,'Budgeting Worksheet'!AP1153:AP1156)</f>
        <v>0</v>
      </c>
      <c r="AN256" s="271">
        <f>SUMIF('Budgeting Worksheet'!AR1153:AR1156,$B$4,'Budgeting Worksheet'!AT1153:AT1156)</f>
        <v>0</v>
      </c>
      <c r="AR256" s="271">
        <f>SUMIF('Budgeting Worksheet'!AV1153:AV1156,$B$4,'Budgeting Worksheet'!AX1153:AX1156)</f>
        <v>0</v>
      </c>
      <c r="AV256" s="271">
        <f>SUMIF('Budgeting Worksheet'!AZ1153:AZ1156,$B$4,'Budgeting Worksheet'!BB1153:BB1156)</f>
        <v>0</v>
      </c>
      <c r="AX256" s="271">
        <f>SUMIF('Budgeting Worksheet'!BB1153:BB1156,$B$4,'Budgeting Worksheet'!BD1153:BD1156)</f>
        <v>0</v>
      </c>
      <c r="AZ256" s="78"/>
      <c r="BB256" s="86"/>
      <c r="BC256" s="5"/>
    </row>
    <row r="257" spans="1:55" x14ac:dyDescent="0.2">
      <c r="A257" s="2">
        <v>99992</v>
      </c>
      <c r="B257" s="196" t="s">
        <v>428</v>
      </c>
      <c r="C257" s="196"/>
      <c r="D257" s="271">
        <f>SUMIF('Budgeting Worksheet'!H1159:H1162,$B$4,'Budgeting Worksheet'!J1159:J1162)</f>
        <v>0</v>
      </c>
      <c r="H257" s="271">
        <f>SUMIF('Budgeting Worksheet'!L1159:L1162,$B$4,'Budgeting Worksheet'!N1159:N1162)</f>
        <v>0</v>
      </c>
      <c r="L257" s="271">
        <f>SUMIF('Budgeting Worksheet'!P1159:P1162,$B$4,'Budgeting Worksheet'!R1159:R1162)</f>
        <v>0</v>
      </c>
      <c r="P257" s="271">
        <f>SUMIF('Budgeting Worksheet'!T1159:T1162,$B$4,'Budgeting Worksheet'!V1159:V1162)</f>
        <v>0</v>
      </c>
      <c r="T257" s="271">
        <f>SUMIF('Budgeting Worksheet'!X1159:X1162,$B$4,'Budgeting Worksheet'!Z1159:Z1162)</f>
        <v>0</v>
      </c>
      <c r="X257" s="271">
        <f>SUMIF('Budgeting Worksheet'!AB1159:AB1162,$B$4,'Budgeting Worksheet'!AD1159:AD1162)</f>
        <v>0</v>
      </c>
      <c r="AB257" s="271">
        <f>SUMIF('Budgeting Worksheet'!AF1159:AF1162,$B$4,'Budgeting Worksheet'!AH1159:AH1162)</f>
        <v>0</v>
      </c>
      <c r="AF257" s="271">
        <f>SUMIF('Budgeting Worksheet'!AJ1159:AJ1162,$B$4,'Budgeting Worksheet'!AL1159:AL1162)</f>
        <v>0</v>
      </c>
      <c r="AJ257" s="271">
        <f>SUMIF('Budgeting Worksheet'!AN1159:AN1162,$B$4,'Budgeting Worksheet'!AP1159:AP1162)</f>
        <v>0</v>
      </c>
      <c r="AN257" s="271">
        <f>SUMIF('Budgeting Worksheet'!AR1159:AR1162,$B$4,'Budgeting Worksheet'!AT1159:AT1162)</f>
        <v>0</v>
      </c>
      <c r="AR257" s="271">
        <f>SUMIF('Budgeting Worksheet'!AV1159:AV1162,$B$4,'Budgeting Worksheet'!AX1159:AX1162)</f>
        <v>0</v>
      </c>
      <c r="AV257" s="271">
        <f>SUMIF('Budgeting Worksheet'!AZ1159:AZ1162,$B$4,'Budgeting Worksheet'!BB1159:BB1162)</f>
        <v>0</v>
      </c>
      <c r="AX257" s="271">
        <f>SUMIF('Budgeting Worksheet'!BB1159:BB1162,$B$4,'Budgeting Worksheet'!BD1159:BD1162)</f>
        <v>0</v>
      </c>
      <c r="AZ257" s="78"/>
      <c r="BB257" s="86"/>
      <c r="BC257" s="5"/>
    </row>
    <row r="258" spans="1:55" x14ac:dyDescent="0.2">
      <c r="B258" s="196"/>
      <c r="D258" s="650">
        <f>SUM(D256:D257)</f>
        <v>0</v>
      </c>
      <c r="H258" s="650">
        <f>SUM(H256:H257)</f>
        <v>0</v>
      </c>
      <c r="L258" s="650">
        <f>SUM(L256:L257)</f>
        <v>0</v>
      </c>
      <c r="P258" s="650">
        <f>SUM(P256:P257)</f>
        <v>0</v>
      </c>
      <c r="T258" s="650">
        <f>SUM(T256:T257)</f>
        <v>0</v>
      </c>
      <c r="X258" s="650">
        <f>SUM(X256:X257)</f>
        <v>0</v>
      </c>
      <c r="AB258" s="650">
        <f>SUM(AB256:AB257)</f>
        <v>0</v>
      </c>
      <c r="AF258" s="650">
        <f>SUM(AF256:AF257)</f>
        <v>0</v>
      </c>
      <c r="AJ258" s="650">
        <f>SUM(AJ256:AJ257)</f>
        <v>0</v>
      </c>
      <c r="AN258" s="650">
        <f>SUM(AN256:AN257)</f>
        <v>0</v>
      </c>
      <c r="AR258" s="650">
        <f>SUM(AR256:AR257)</f>
        <v>0</v>
      </c>
      <c r="AV258" s="650">
        <f>SUM(AV256:AV257)</f>
        <v>0</v>
      </c>
      <c r="AX258" s="650">
        <f>SUM(AX256:AX257)</f>
        <v>0</v>
      </c>
      <c r="AZ258" s="78"/>
      <c r="BB258" s="86"/>
      <c r="BC258" s="5"/>
    </row>
    <row r="259" spans="1:55" ht="13.5" thickBot="1" x14ac:dyDescent="0.25">
      <c r="B259" s="395"/>
      <c r="D259" s="70"/>
      <c r="H259" s="70"/>
      <c r="L259" s="70"/>
      <c r="P259" s="70"/>
      <c r="T259" s="70"/>
      <c r="X259" s="70"/>
      <c r="AB259" s="70"/>
      <c r="AF259" s="70"/>
      <c r="AJ259" s="70"/>
      <c r="AN259" s="70"/>
      <c r="AR259" s="70"/>
      <c r="AV259" s="70"/>
      <c r="AX259" s="70"/>
      <c r="AZ259" s="77"/>
      <c r="BB259" s="85"/>
      <c r="BC259" s="5"/>
    </row>
    <row r="260" spans="1:55" s="17" customFormat="1" ht="15.75" thickBot="1" x14ac:dyDescent="0.3">
      <c r="A260" s="8" t="s">
        <v>168</v>
      </c>
      <c r="B260" s="49"/>
      <c r="C260" s="49"/>
      <c r="D260" s="72">
        <f>D258</f>
        <v>0</v>
      </c>
      <c r="E260" s="49"/>
      <c r="F260" s="49"/>
      <c r="G260" s="49"/>
      <c r="H260" s="72">
        <f>H258</f>
        <v>0</v>
      </c>
      <c r="I260" s="49"/>
      <c r="J260" s="49"/>
      <c r="K260" s="49"/>
      <c r="L260" s="72">
        <f>L258</f>
        <v>0</v>
      </c>
      <c r="M260" s="49"/>
      <c r="N260" s="49"/>
      <c r="O260" s="49"/>
      <c r="P260" s="72">
        <f>P258</f>
        <v>0</v>
      </c>
      <c r="Q260" s="49"/>
      <c r="R260" s="49"/>
      <c r="S260" s="49"/>
      <c r="T260" s="72">
        <f>T258</f>
        <v>0</v>
      </c>
      <c r="U260" s="49"/>
      <c r="V260" s="49"/>
      <c r="W260" s="49"/>
      <c r="X260" s="72">
        <f>X258</f>
        <v>0</v>
      </c>
      <c r="Y260" s="49"/>
      <c r="Z260" s="49"/>
      <c r="AA260" s="49"/>
      <c r="AB260" s="72">
        <f>AB258</f>
        <v>0</v>
      </c>
      <c r="AC260" s="49"/>
      <c r="AD260" s="49"/>
      <c r="AE260" s="49"/>
      <c r="AF260" s="72">
        <f>AF258</f>
        <v>0</v>
      </c>
      <c r="AG260" s="49"/>
      <c r="AH260" s="49"/>
      <c r="AI260" s="49"/>
      <c r="AJ260" s="72">
        <f>AJ258</f>
        <v>0</v>
      </c>
      <c r="AK260" s="49"/>
      <c r="AL260" s="49"/>
      <c r="AM260" s="49"/>
      <c r="AN260" s="72">
        <f>AN258</f>
        <v>0</v>
      </c>
      <c r="AO260" s="49"/>
      <c r="AP260" s="49"/>
      <c r="AQ260" s="49"/>
      <c r="AR260" s="72">
        <f>AR258</f>
        <v>0</v>
      </c>
      <c r="AS260" s="49"/>
      <c r="AT260" s="49"/>
      <c r="AU260" s="49"/>
      <c r="AV260" s="72">
        <f>AV258</f>
        <v>0</v>
      </c>
      <c r="AW260" s="49"/>
      <c r="AX260" s="72">
        <f>AX258</f>
        <v>0</v>
      </c>
      <c r="AY260" s="49"/>
      <c r="AZ260" s="79">
        <f>SUM(BJ1166)</f>
        <v>0</v>
      </c>
      <c r="BA260" s="49"/>
      <c r="BB260" s="88">
        <f>SUM(BB257,,BB256)</f>
        <v>0</v>
      </c>
      <c r="BC260" s="16"/>
    </row>
    <row r="261" spans="1:55" x14ac:dyDescent="0.2">
      <c r="D261" s="71"/>
      <c r="H261" s="71"/>
      <c r="L261" s="71"/>
      <c r="P261" s="71"/>
      <c r="T261" s="71"/>
      <c r="X261" s="71"/>
      <c r="AB261" s="71"/>
      <c r="AF261" s="71"/>
      <c r="AJ261" s="71"/>
      <c r="AN261" s="71"/>
      <c r="AR261" s="71"/>
      <c r="AV261" s="71"/>
      <c r="AX261" s="71"/>
      <c r="AZ261" s="78"/>
      <c r="BB261" s="86"/>
      <c r="BC261" s="91"/>
    </row>
    <row r="262" spans="1:55" ht="13.5" thickBot="1" x14ac:dyDescent="0.25">
      <c r="D262" s="71"/>
      <c r="H262" s="71"/>
      <c r="L262" s="71"/>
      <c r="P262" s="71"/>
      <c r="T262" s="71"/>
      <c r="X262" s="71"/>
      <c r="AB262" s="71"/>
      <c r="AF262" s="71"/>
      <c r="AJ262" s="71"/>
      <c r="AN262" s="71"/>
      <c r="AR262" s="71"/>
      <c r="AV262" s="71"/>
      <c r="AX262" s="71"/>
      <c r="AZ262" s="78"/>
      <c r="BB262" s="86"/>
      <c r="BC262" s="91"/>
    </row>
    <row r="263" spans="1:55" s="21" customFormat="1" ht="15.75" x14ac:dyDescent="0.25">
      <c r="A263" s="22" t="s">
        <v>429</v>
      </c>
      <c r="B263" s="23"/>
      <c r="C263" s="23"/>
      <c r="D263" s="173">
        <f>SUM(D260,D254,D233,D158)</f>
        <v>113860.73333333334</v>
      </c>
      <c r="E263" s="23"/>
      <c r="F263" s="23"/>
      <c r="G263" s="23"/>
      <c r="H263" s="173">
        <f>SUM(H260,H254,H233,H158)</f>
        <v>10244.333333333334</v>
      </c>
      <c r="I263" s="23"/>
      <c r="J263" s="23"/>
      <c r="K263" s="23"/>
      <c r="L263" s="173">
        <f>SUM(L260,L254,L233,L158)</f>
        <v>10184.333333333334</v>
      </c>
      <c r="M263" s="23"/>
      <c r="N263" s="23"/>
      <c r="O263" s="23"/>
      <c r="P263" s="173">
        <f>SUM(P260,P254,P233,P158)</f>
        <v>10184.333333333334</v>
      </c>
      <c r="Q263" s="23"/>
      <c r="R263" s="23"/>
      <c r="S263" s="23"/>
      <c r="T263" s="173">
        <f>SUM(T260,T254,T233,T158)</f>
        <v>10184.333333333334</v>
      </c>
      <c r="U263" s="23"/>
      <c r="V263" s="23"/>
      <c r="W263" s="23"/>
      <c r="X263" s="173">
        <f>SUM(X260,X254,X233,X158)</f>
        <v>10184.333333333334</v>
      </c>
      <c r="Y263" s="23"/>
      <c r="Z263" s="23"/>
      <c r="AA263" s="23"/>
      <c r="AB263" s="173">
        <f>SUM(AB260,AB254,AB233,AB158)</f>
        <v>10184.333333333334</v>
      </c>
      <c r="AC263" s="23"/>
      <c r="AD263" s="23"/>
      <c r="AE263" s="23"/>
      <c r="AF263" s="173">
        <f>SUM(AF260,AF254,AF233,AF158)</f>
        <v>10184.333333333334</v>
      </c>
      <c r="AG263" s="23"/>
      <c r="AH263" s="23"/>
      <c r="AI263" s="23"/>
      <c r="AJ263" s="173">
        <f>SUM(AJ260,AJ254,AJ233,AJ158)</f>
        <v>10184.333333333334</v>
      </c>
      <c r="AK263" s="23"/>
      <c r="AL263" s="23"/>
      <c r="AM263" s="23"/>
      <c r="AN263" s="173">
        <f>SUM(AN260,AN254,AN233,AN158)</f>
        <v>10184.333333333334</v>
      </c>
      <c r="AO263" s="23"/>
      <c r="AP263" s="23"/>
      <c r="AQ263" s="23"/>
      <c r="AR263" s="173">
        <f>SUM(AR260,AR254,AR233,AR158)</f>
        <v>10184.333333333334</v>
      </c>
      <c r="AS263" s="23"/>
      <c r="AT263" s="23"/>
      <c r="AU263" s="23"/>
      <c r="AV263" s="173">
        <f>SUM(AV260,AV254,AV233,AV158)</f>
        <v>10184.333333333334</v>
      </c>
      <c r="AW263" s="23"/>
      <c r="AX263" s="173">
        <f>SUM(AX260,AX254,AX233,AX158)</f>
        <v>76148.000000000029</v>
      </c>
      <c r="AY263" s="23"/>
      <c r="AZ263" s="174">
        <f ca="1">SUM(AZ260,AZ254,AZ233,AZ158)</f>
        <v>281300</v>
      </c>
      <c r="BA263" s="23"/>
      <c r="BB263" s="175">
        <f>SUM(BB260,BB254,BB233,BB158)</f>
        <v>729421.92</v>
      </c>
      <c r="BC263" s="66"/>
    </row>
    <row r="264" spans="1:55" s="21" customFormat="1" ht="15.75" x14ac:dyDescent="0.25">
      <c r="A264" s="22"/>
      <c r="B264" s="23"/>
      <c r="C264" s="23"/>
      <c r="D264" s="502"/>
      <c r="E264" s="23"/>
      <c r="F264" s="23"/>
      <c r="G264" s="23"/>
      <c r="H264" s="502"/>
      <c r="I264" s="23"/>
      <c r="J264" s="23"/>
      <c r="K264" s="23"/>
      <c r="L264" s="502"/>
      <c r="M264" s="23"/>
      <c r="N264" s="23"/>
      <c r="O264" s="23"/>
      <c r="P264" s="502"/>
      <c r="Q264" s="23"/>
      <c r="R264" s="23"/>
      <c r="S264" s="23"/>
      <c r="T264" s="502"/>
      <c r="U264" s="23"/>
      <c r="V264" s="23"/>
      <c r="W264" s="23"/>
      <c r="X264" s="502"/>
      <c r="Y264" s="23"/>
      <c r="Z264" s="23"/>
      <c r="AA264" s="23"/>
      <c r="AB264" s="502"/>
      <c r="AC264" s="23"/>
      <c r="AD264" s="23"/>
      <c r="AE264" s="23"/>
      <c r="AF264" s="502"/>
      <c r="AG264" s="23"/>
      <c r="AH264" s="23"/>
      <c r="AI264" s="23"/>
      <c r="AJ264" s="502"/>
      <c r="AK264" s="23"/>
      <c r="AL264" s="23"/>
      <c r="AM264" s="23"/>
      <c r="AN264" s="502"/>
      <c r="AO264" s="23"/>
      <c r="AP264" s="23"/>
      <c r="AQ264" s="23"/>
      <c r="AR264" s="502"/>
      <c r="AS264" s="23"/>
      <c r="AT264" s="23"/>
      <c r="AU264" s="23"/>
      <c r="AV264" s="502"/>
      <c r="AW264" s="23"/>
      <c r="AX264" s="502"/>
      <c r="AY264" s="23"/>
      <c r="AZ264" s="80"/>
      <c r="BA264" s="23"/>
      <c r="BB264" s="89"/>
      <c r="BC264" s="66"/>
    </row>
    <row r="265" spans="1:55" s="21" customFormat="1" ht="15.75" x14ac:dyDescent="0.25">
      <c r="A265" s="276" t="s">
        <v>252</v>
      </c>
      <c r="B265" s="276"/>
      <c r="C265" s="276"/>
      <c r="D265" s="830">
        <f>D54-(D158+D233+D260)</f>
        <v>-108092.40000000001</v>
      </c>
      <c r="E265" s="276"/>
      <c r="F265" s="276"/>
      <c r="G265" s="276"/>
      <c r="H265" s="830">
        <f>H54-(H158+H233+H254)</f>
        <v>-8476</v>
      </c>
      <c r="I265" s="276"/>
      <c r="J265" s="276"/>
      <c r="K265" s="276"/>
      <c r="L265" s="830">
        <f>L54-(L158+L233+L254)</f>
        <v>-8416</v>
      </c>
      <c r="M265" s="276"/>
      <c r="N265" s="276"/>
      <c r="O265" s="276"/>
      <c r="P265" s="830">
        <f>P54-(P158+P233+P254)</f>
        <v>-8416</v>
      </c>
      <c r="Q265" s="276"/>
      <c r="R265" s="276"/>
      <c r="S265" s="276"/>
      <c r="T265" s="830">
        <f>T54-(T158+T233+T254)</f>
        <v>-8416</v>
      </c>
      <c r="U265" s="276"/>
      <c r="V265" s="276"/>
      <c r="W265" s="276"/>
      <c r="X265" s="830">
        <f>X54-(X158+X233+X254)</f>
        <v>-8416</v>
      </c>
      <c r="Y265" s="276"/>
      <c r="Z265" s="276"/>
      <c r="AA265" s="276"/>
      <c r="AB265" s="830">
        <f>AB54-(AB158+AB233+AB254)</f>
        <v>-8416</v>
      </c>
      <c r="AC265" s="276"/>
      <c r="AD265" s="276"/>
      <c r="AE265" s="276"/>
      <c r="AF265" s="830">
        <f>AF54-(AF158+AF233+AF254)</f>
        <v>-8416</v>
      </c>
      <c r="AG265" s="276"/>
      <c r="AH265" s="276"/>
      <c r="AI265" s="276"/>
      <c r="AJ265" s="830">
        <f>AJ54-(AJ158+AJ233+AJ254)</f>
        <v>-8416</v>
      </c>
      <c r="AK265" s="276"/>
      <c r="AL265" s="276"/>
      <c r="AM265" s="276"/>
      <c r="AN265" s="830">
        <f>AN54-(AN158+AN233+AN254)</f>
        <v>-8416</v>
      </c>
      <c r="AO265" s="276"/>
      <c r="AP265" s="276"/>
      <c r="AQ265" s="276"/>
      <c r="AR265" s="830">
        <f>AR54-(AR158+AR233+AR254)</f>
        <v>-8416</v>
      </c>
      <c r="AS265" s="276"/>
      <c r="AT265" s="276"/>
      <c r="AU265" s="276"/>
      <c r="AV265" s="830">
        <f>AV54-(AV158+AV233+AV254)</f>
        <v>-8416</v>
      </c>
      <c r="AW265" s="276"/>
      <c r="AX265" s="830">
        <f>AX54-(AX158+AX233+AX254)</f>
        <v>-54928.000000000029</v>
      </c>
      <c r="AY265" s="24"/>
      <c r="AZ265" s="833">
        <f ca="1">AZ54-(AZ158+AZ233+AZ254)</f>
        <v>-242980</v>
      </c>
      <c r="BA265" s="24"/>
      <c r="BB265" s="834">
        <f>BB54-(BB158+BB233+BB254)</f>
        <v>630643.85999999975</v>
      </c>
      <c r="BC265" s="278"/>
    </row>
    <row r="266" spans="1:55" s="21" customFormat="1" ht="15.75" x14ac:dyDescent="0.25">
      <c r="A266" s="835" t="s">
        <v>253</v>
      </c>
      <c r="B266" s="835"/>
      <c r="C266" s="835"/>
      <c r="D266" s="830"/>
      <c r="E266" s="762"/>
      <c r="F266" s="762"/>
      <c r="G266" s="762"/>
      <c r="H266" s="830"/>
      <c r="I266" s="762"/>
      <c r="J266" s="762"/>
      <c r="K266" s="762"/>
      <c r="L266" s="830"/>
      <c r="M266" s="762"/>
      <c r="N266" s="762"/>
      <c r="O266" s="762"/>
      <c r="P266" s="830"/>
      <c r="Q266" s="762"/>
      <c r="R266" s="762"/>
      <c r="S266" s="762"/>
      <c r="T266" s="830"/>
      <c r="U266" s="762"/>
      <c r="V266" s="762"/>
      <c r="W266" s="762"/>
      <c r="X266" s="830"/>
      <c r="Y266" s="762"/>
      <c r="Z266" s="762"/>
      <c r="AA266" s="762"/>
      <c r="AB266" s="830"/>
      <c r="AC266" s="762"/>
      <c r="AD266" s="762"/>
      <c r="AE266" s="762"/>
      <c r="AF266" s="830"/>
      <c r="AG266" s="762"/>
      <c r="AH266" s="762"/>
      <c r="AI266" s="762"/>
      <c r="AJ266" s="830"/>
      <c r="AK266" s="762"/>
      <c r="AL266" s="762"/>
      <c r="AM266" s="762"/>
      <c r="AN266" s="830"/>
      <c r="AO266" s="762"/>
      <c r="AP266" s="762"/>
      <c r="AQ266" s="762"/>
      <c r="AR266" s="830"/>
      <c r="AS266" s="762"/>
      <c r="AT266" s="762"/>
      <c r="AU266" s="762"/>
      <c r="AV266" s="830"/>
      <c r="AW266" s="762"/>
      <c r="AX266" s="830"/>
      <c r="AY266" s="24"/>
      <c r="AZ266" s="833"/>
      <c r="BA266" s="24"/>
      <c r="BB266" s="834"/>
      <c r="BC266" s="278"/>
    </row>
    <row r="267" spans="1:55" s="21" customFormat="1" ht="15.75" x14ac:dyDescent="0.25">
      <c r="A267" s="277"/>
      <c r="B267" s="277"/>
      <c r="C267" s="277"/>
      <c r="D267" s="502"/>
      <c r="E267" s="277"/>
      <c r="F267" s="277"/>
      <c r="G267" s="277"/>
      <c r="H267" s="502"/>
      <c r="I267" s="277"/>
      <c r="J267" s="277"/>
      <c r="K267" s="277"/>
      <c r="L267" s="502"/>
      <c r="M267" s="277"/>
      <c r="N267" s="277"/>
      <c r="O267" s="277"/>
      <c r="P267" s="502"/>
      <c r="Q267" s="277"/>
      <c r="R267" s="277"/>
      <c r="S267" s="277"/>
      <c r="T267" s="502"/>
      <c r="U267" s="277"/>
      <c r="V267" s="277"/>
      <c r="W267" s="277"/>
      <c r="X267" s="502"/>
      <c r="Y267" s="277"/>
      <c r="Z267" s="277"/>
      <c r="AA267" s="277"/>
      <c r="AB267" s="502"/>
      <c r="AC267" s="277"/>
      <c r="AD267" s="277"/>
      <c r="AE267" s="277"/>
      <c r="AF267" s="502"/>
      <c r="AG267" s="277"/>
      <c r="AH267" s="277"/>
      <c r="AI267" s="277"/>
      <c r="AJ267" s="502"/>
      <c r="AK267" s="277"/>
      <c r="AL267" s="277"/>
      <c r="AM267" s="277"/>
      <c r="AN267" s="502"/>
      <c r="AO267" s="277"/>
      <c r="AP267" s="277"/>
      <c r="AQ267" s="277"/>
      <c r="AR267" s="502"/>
      <c r="AS267" s="277"/>
      <c r="AT267" s="277"/>
      <c r="AU267" s="277"/>
      <c r="AV267" s="502"/>
      <c r="AW267" s="277"/>
      <c r="AX267" s="502"/>
      <c r="AY267" s="23"/>
      <c r="AZ267" s="80"/>
      <c r="BA267" s="23"/>
      <c r="BB267" s="89"/>
      <c r="BC267" s="66"/>
    </row>
    <row r="268" spans="1:55" s="21" customFormat="1" ht="15.75" x14ac:dyDescent="0.25">
      <c r="A268" s="22" t="s">
        <v>475</v>
      </c>
      <c r="B268" s="23"/>
      <c r="C268" s="23"/>
      <c r="D268" s="651">
        <f>D54-D263</f>
        <v>-112092.40000000001</v>
      </c>
      <c r="E268" s="23"/>
      <c r="F268" s="23"/>
      <c r="G268" s="23"/>
      <c r="H268" s="651">
        <f>H54-H263</f>
        <v>-8476</v>
      </c>
      <c r="I268" s="23"/>
      <c r="J268" s="23"/>
      <c r="K268" s="23"/>
      <c r="L268" s="651">
        <f>L54-L263</f>
        <v>-8416</v>
      </c>
      <c r="M268" s="23"/>
      <c r="N268" s="23"/>
      <c r="O268" s="23"/>
      <c r="P268" s="651">
        <f>P54-P263</f>
        <v>-8416</v>
      </c>
      <c r="Q268" s="23"/>
      <c r="R268" s="23"/>
      <c r="S268" s="23"/>
      <c r="T268" s="651">
        <f>T54-T263</f>
        <v>-8416</v>
      </c>
      <c r="U268" s="23"/>
      <c r="V268" s="23"/>
      <c r="W268" s="23"/>
      <c r="X268" s="651">
        <f>X54-X263</f>
        <v>-8416</v>
      </c>
      <c r="Y268" s="23"/>
      <c r="Z268" s="23"/>
      <c r="AA268" s="23"/>
      <c r="AB268" s="651">
        <f>AB54-AB263</f>
        <v>-8416</v>
      </c>
      <c r="AC268" s="23"/>
      <c r="AD268" s="23"/>
      <c r="AE268" s="23"/>
      <c r="AF268" s="651">
        <f>AF54-AF263</f>
        <v>-8416</v>
      </c>
      <c r="AG268" s="23"/>
      <c r="AH268" s="23"/>
      <c r="AI268" s="23"/>
      <c r="AJ268" s="651">
        <f>AJ54-AJ263</f>
        <v>-8416</v>
      </c>
      <c r="AK268" s="23"/>
      <c r="AL268" s="23"/>
      <c r="AM268" s="23"/>
      <c r="AN268" s="651">
        <f>AN54-AN263</f>
        <v>-8416</v>
      </c>
      <c r="AO268" s="23"/>
      <c r="AP268" s="23"/>
      <c r="AQ268" s="23"/>
      <c r="AR268" s="651">
        <f>AR54-AR263</f>
        <v>-8416</v>
      </c>
      <c r="AS268" s="23"/>
      <c r="AT268" s="23"/>
      <c r="AU268" s="23"/>
      <c r="AV268" s="651">
        <f>AV54-AV263</f>
        <v>-8416</v>
      </c>
      <c r="AW268" s="23"/>
      <c r="AX268" s="651">
        <f>AX54-AX263</f>
        <v>-54928.000000000029</v>
      </c>
      <c r="AY268" s="23"/>
      <c r="AZ268" s="652">
        <f ca="1">AZ54-AZ263</f>
        <v>-242980</v>
      </c>
      <c r="BA268" s="23"/>
      <c r="BB268" s="653">
        <f>BB54-BB263</f>
        <v>630643.85999999975</v>
      </c>
      <c r="BC268" s="66"/>
    </row>
    <row r="269" spans="1:55" s="21" customFormat="1" ht="15.75" x14ac:dyDescent="0.25">
      <c r="A269" s="22"/>
      <c r="B269" s="23"/>
      <c r="C269" s="23"/>
      <c r="D269" s="502"/>
      <c r="E269" s="23"/>
      <c r="F269" s="23"/>
      <c r="G269" s="23"/>
      <c r="H269" s="502"/>
      <c r="I269" s="23"/>
      <c r="J269" s="23"/>
      <c r="K269" s="23"/>
      <c r="L269" s="502"/>
      <c r="M269" s="23"/>
      <c r="N269" s="23"/>
      <c r="O269" s="23"/>
      <c r="P269" s="502"/>
      <c r="Q269" s="23"/>
      <c r="R269" s="23"/>
      <c r="S269" s="23"/>
      <c r="T269" s="502"/>
      <c r="U269" s="23"/>
      <c r="V269" s="23"/>
      <c r="W269" s="23"/>
      <c r="X269" s="502"/>
      <c r="Y269" s="23"/>
      <c r="Z269" s="23"/>
      <c r="AA269" s="23"/>
      <c r="AB269" s="502"/>
      <c r="AC269" s="23"/>
      <c r="AD269" s="23"/>
      <c r="AE269" s="23"/>
      <c r="AF269" s="502"/>
      <c r="AG269" s="23"/>
      <c r="AH269" s="23"/>
      <c r="AI269" s="23"/>
      <c r="AJ269" s="502"/>
      <c r="AK269" s="23"/>
      <c r="AL269" s="23"/>
      <c r="AM269" s="23"/>
      <c r="AN269" s="502"/>
      <c r="AO269" s="23"/>
      <c r="AP269" s="23"/>
      <c r="AQ269" s="23"/>
      <c r="AR269" s="502"/>
      <c r="AS269" s="23"/>
      <c r="AT269" s="23"/>
      <c r="AU269" s="23"/>
      <c r="AV269" s="502"/>
      <c r="AW269" s="23"/>
      <c r="AX269" s="502"/>
      <c r="AY269" s="23"/>
      <c r="AZ269" s="80"/>
      <c r="BA269" s="23"/>
      <c r="BB269" s="89"/>
      <c r="BC269" s="66"/>
    </row>
    <row r="270" spans="1:55" s="21" customFormat="1" ht="15.75" x14ac:dyDescent="0.25">
      <c r="A270" s="22"/>
      <c r="B270" s="23"/>
      <c r="C270" s="23"/>
      <c r="D270" s="502"/>
      <c r="E270" s="23"/>
      <c r="F270" s="23"/>
      <c r="G270" s="23"/>
      <c r="H270" s="502"/>
      <c r="I270" s="23"/>
      <c r="J270" s="23"/>
      <c r="K270" s="23"/>
      <c r="L270" s="502"/>
      <c r="M270" s="23"/>
      <c r="N270" s="23"/>
      <c r="O270" s="23"/>
      <c r="P270" s="502"/>
      <c r="Q270" s="23"/>
      <c r="R270" s="23"/>
      <c r="S270" s="23"/>
      <c r="T270" s="502"/>
      <c r="U270" s="23"/>
      <c r="V270" s="23"/>
      <c r="W270" s="23"/>
      <c r="X270" s="502"/>
      <c r="Y270" s="23"/>
      <c r="Z270" s="23"/>
      <c r="AA270" s="23"/>
      <c r="AB270" s="502"/>
      <c r="AC270" s="23"/>
      <c r="AD270" s="23"/>
      <c r="AE270" s="23"/>
      <c r="AF270" s="502"/>
      <c r="AG270" s="23"/>
      <c r="AH270" s="23"/>
      <c r="AI270" s="23"/>
      <c r="AJ270" s="502"/>
      <c r="AK270" s="23"/>
      <c r="AL270" s="23"/>
      <c r="AM270" s="23"/>
      <c r="AN270" s="502"/>
      <c r="AO270" s="23"/>
      <c r="AP270" s="23"/>
      <c r="AQ270" s="23"/>
      <c r="AR270" s="502"/>
      <c r="AS270" s="23"/>
      <c r="AT270" s="23"/>
      <c r="AU270" s="23"/>
      <c r="AV270" s="502"/>
      <c r="AW270" s="23"/>
      <c r="AX270" s="502"/>
      <c r="AY270" s="23"/>
      <c r="AZ270" s="80"/>
      <c r="BA270" s="23"/>
      <c r="BB270" s="89"/>
      <c r="BC270" s="66"/>
    </row>
    <row r="271" spans="1:55" s="21" customFormat="1" ht="15.75" x14ac:dyDescent="0.25">
      <c r="A271" s="22"/>
      <c r="B271" s="23"/>
      <c r="C271" s="23"/>
      <c r="D271" s="502"/>
      <c r="E271" s="23"/>
      <c r="F271" s="23"/>
      <c r="G271" s="23"/>
      <c r="H271" s="502"/>
      <c r="I271" s="23"/>
      <c r="J271" s="23"/>
      <c r="K271" s="23"/>
      <c r="L271" s="502"/>
      <c r="M271" s="23"/>
      <c r="N271" s="23"/>
      <c r="O271" s="23"/>
      <c r="P271" s="502"/>
      <c r="Q271" s="23"/>
      <c r="R271" s="23"/>
      <c r="S271" s="23"/>
      <c r="T271" s="502"/>
      <c r="U271" s="23"/>
      <c r="V271" s="23"/>
      <c r="W271" s="23"/>
      <c r="X271" s="502"/>
      <c r="Y271" s="23"/>
      <c r="Z271" s="23"/>
      <c r="AA271" s="23"/>
      <c r="AB271" s="502"/>
      <c r="AC271" s="23"/>
      <c r="AD271" s="23"/>
      <c r="AE271" s="23"/>
      <c r="AF271" s="502"/>
      <c r="AG271" s="23"/>
      <c r="AH271" s="23"/>
      <c r="AI271" s="23"/>
      <c r="AJ271" s="502"/>
      <c r="AK271" s="23"/>
      <c r="AL271" s="23"/>
      <c r="AM271" s="23"/>
      <c r="AN271" s="502"/>
      <c r="AO271" s="23"/>
      <c r="AP271" s="23"/>
      <c r="AQ271" s="23"/>
      <c r="AR271" s="502"/>
      <c r="AS271" s="23"/>
      <c r="AT271" s="23"/>
      <c r="AU271" s="23"/>
      <c r="AV271" s="502"/>
      <c r="AW271" s="23"/>
      <c r="AX271" s="502"/>
      <c r="AY271" s="23"/>
      <c r="AZ271" s="80"/>
      <c r="BA271" s="23"/>
      <c r="BB271" s="89"/>
      <c r="BC271" s="66"/>
    </row>
    <row r="272" spans="1:55" s="21" customFormat="1" ht="15.75" x14ac:dyDescent="0.25">
      <c r="A272" s="54" t="s">
        <v>476</v>
      </c>
      <c r="B272" s="23"/>
      <c r="C272" s="23"/>
      <c r="D272" s="654"/>
      <c r="E272" s="23"/>
      <c r="F272" s="23"/>
      <c r="G272" s="23"/>
      <c r="H272" s="654"/>
      <c r="I272" s="23"/>
      <c r="J272" s="23"/>
      <c r="K272" s="23"/>
      <c r="L272" s="654"/>
      <c r="M272" s="23"/>
      <c r="N272" s="23"/>
      <c r="O272" s="23"/>
      <c r="P272" s="654"/>
      <c r="Q272" s="23"/>
      <c r="R272" s="23"/>
      <c r="S272" s="23"/>
      <c r="T272" s="654"/>
      <c r="U272" s="23"/>
      <c r="V272" s="23"/>
      <c r="W272" s="23"/>
      <c r="X272" s="654"/>
      <c r="Y272" s="23"/>
      <c r="Z272" s="23"/>
      <c r="AA272" s="23"/>
      <c r="AB272" s="654"/>
      <c r="AC272" s="23"/>
      <c r="AD272" s="23"/>
      <c r="AE272" s="23"/>
      <c r="AF272" s="654"/>
      <c r="AG272" s="23"/>
      <c r="AH272" s="23"/>
      <c r="AI272" s="23"/>
      <c r="AJ272" s="654"/>
      <c r="AK272" s="23"/>
      <c r="AL272" s="23"/>
      <c r="AM272" s="23"/>
      <c r="AN272" s="654"/>
      <c r="AO272" s="23"/>
      <c r="AP272" s="23"/>
      <c r="AQ272" s="23"/>
      <c r="AR272" s="654"/>
      <c r="AS272" s="23"/>
      <c r="AT272" s="23"/>
      <c r="AU272" s="23"/>
      <c r="AV272" s="654"/>
      <c r="AW272" s="23"/>
      <c r="AX272" s="654">
        <f ca="1">AZ274</f>
        <v>387663.85999999975</v>
      </c>
      <c r="AY272" s="23"/>
      <c r="AZ272" s="655">
        <f>BB274</f>
        <v>630643.85999999975</v>
      </c>
      <c r="BA272" s="23"/>
      <c r="BB272" s="281"/>
      <c r="BC272" s="66"/>
    </row>
    <row r="273" spans="1:55" s="21" customFormat="1" ht="15.75" x14ac:dyDescent="0.25">
      <c r="A273" s="54"/>
      <c r="B273" s="23"/>
      <c r="C273" s="23"/>
      <c r="D273" s="502"/>
      <c r="E273" s="23"/>
      <c r="F273" s="23"/>
      <c r="G273" s="23"/>
      <c r="H273" s="502"/>
      <c r="I273" s="23"/>
      <c r="J273" s="23"/>
      <c r="K273" s="23"/>
      <c r="L273" s="502"/>
      <c r="M273" s="23"/>
      <c r="N273" s="23"/>
      <c r="O273" s="23"/>
      <c r="P273" s="502"/>
      <c r="Q273" s="23"/>
      <c r="R273" s="23"/>
      <c r="S273" s="23"/>
      <c r="T273" s="502"/>
      <c r="U273" s="23"/>
      <c r="V273" s="23"/>
      <c r="W273" s="23"/>
      <c r="X273" s="502"/>
      <c r="Y273" s="23"/>
      <c r="Z273" s="23"/>
      <c r="AA273" s="23"/>
      <c r="AB273" s="502"/>
      <c r="AC273" s="23"/>
      <c r="AD273" s="23"/>
      <c r="AE273" s="23"/>
      <c r="AF273" s="502"/>
      <c r="AG273" s="23"/>
      <c r="AH273" s="23"/>
      <c r="AI273" s="23"/>
      <c r="AJ273" s="502"/>
      <c r="AK273" s="23"/>
      <c r="AL273" s="23"/>
      <c r="AM273" s="23"/>
      <c r="AN273" s="502"/>
      <c r="AO273" s="23"/>
      <c r="AP273" s="23"/>
      <c r="AQ273" s="23"/>
      <c r="AR273" s="502"/>
      <c r="AS273" s="23"/>
      <c r="AT273" s="23"/>
      <c r="AU273" s="23"/>
      <c r="AV273" s="502"/>
      <c r="AW273" s="23"/>
      <c r="AX273" s="502"/>
      <c r="AY273" s="23"/>
      <c r="AZ273" s="80"/>
      <c r="BA273" s="23"/>
      <c r="BB273" s="89"/>
      <c r="BC273" s="66"/>
    </row>
    <row r="274" spans="1:55" s="21" customFormat="1" ht="15.75" x14ac:dyDescent="0.25">
      <c r="A274" s="54" t="s">
        <v>477</v>
      </c>
      <c r="B274" s="23"/>
      <c r="C274" s="23"/>
      <c r="D274" s="654" t="e">
        <f>D272+#REF!</f>
        <v>#REF!</v>
      </c>
      <c r="E274" s="23"/>
      <c r="F274" s="23"/>
      <c r="G274" s="23"/>
      <c r="H274" s="654" t="e">
        <f>H272+#REF!</f>
        <v>#REF!</v>
      </c>
      <c r="I274" s="23"/>
      <c r="J274" s="23"/>
      <c r="K274" s="23"/>
      <c r="L274" s="654" t="e">
        <f>L272+#REF!</f>
        <v>#REF!</v>
      </c>
      <c r="M274" s="23"/>
      <c r="N274" s="23"/>
      <c r="O274" s="23"/>
      <c r="P274" s="654" t="e">
        <f>P272+#REF!</f>
        <v>#REF!</v>
      </c>
      <c r="Q274" s="23"/>
      <c r="R274" s="23"/>
      <c r="S274" s="23"/>
      <c r="T274" s="654" t="e">
        <f>T272+#REF!</f>
        <v>#REF!</v>
      </c>
      <c r="U274" s="23"/>
      <c r="V274" s="23"/>
      <c r="W274" s="23"/>
      <c r="X274" s="654" t="e">
        <f>X272+#REF!</f>
        <v>#REF!</v>
      </c>
      <c r="Y274" s="23"/>
      <c r="Z274" s="23"/>
      <c r="AA274" s="23"/>
      <c r="AB274" s="654" t="e">
        <f>AB272+#REF!</f>
        <v>#REF!</v>
      </c>
      <c r="AC274" s="23"/>
      <c r="AD274" s="23"/>
      <c r="AE274" s="23"/>
      <c r="AF274" s="654" t="e">
        <f>AF272+#REF!</f>
        <v>#REF!</v>
      </c>
      <c r="AG274" s="23"/>
      <c r="AH274" s="23"/>
      <c r="AI274" s="23"/>
      <c r="AJ274" s="654" t="e">
        <f>AJ272+#REF!</f>
        <v>#REF!</v>
      </c>
      <c r="AK274" s="23"/>
      <c r="AL274" s="23"/>
      <c r="AM274" s="23"/>
      <c r="AN274" s="654" t="e">
        <f>AN272+#REF!</f>
        <v>#REF!</v>
      </c>
      <c r="AO274" s="23"/>
      <c r="AP274" s="23"/>
      <c r="AQ274" s="23"/>
      <c r="AR274" s="654" t="e">
        <f>AR272+#REF!</f>
        <v>#REF!</v>
      </c>
      <c r="AS274" s="23"/>
      <c r="AT274" s="23"/>
      <c r="AU274" s="23"/>
      <c r="AV274" s="654" t="e">
        <f>AV272+#REF!</f>
        <v>#REF!</v>
      </c>
      <c r="AW274" s="23"/>
      <c r="AX274" s="654">
        <f ca="1">AX272+AX268</f>
        <v>332735.85999999975</v>
      </c>
      <c r="AY274" s="23"/>
      <c r="AZ274" s="655">
        <f ca="1">AZ272+AZ268</f>
        <v>387663.85999999975</v>
      </c>
      <c r="BA274" s="23"/>
      <c r="BB274" s="281">
        <f>BB272+BB268</f>
        <v>630643.85999999975</v>
      </c>
      <c r="BC274" s="66"/>
    </row>
    <row r="275" spans="1:55" s="21" customFormat="1" ht="15.75" x14ac:dyDescent="0.25">
      <c r="A275" s="22"/>
      <c r="B275" s="23"/>
      <c r="C275" s="23"/>
      <c r="D275" s="502"/>
      <c r="E275" s="23"/>
      <c r="F275" s="23"/>
      <c r="G275" s="23"/>
      <c r="H275" s="502"/>
      <c r="I275" s="23"/>
      <c r="J275" s="23"/>
      <c r="K275" s="23"/>
      <c r="L275" s="502"/>
      <c r="M275" s="23"/>
      <c r="N275" s="23"/>
      <c r="O275" s="23"/>
      <c r="P275" s="502"/>
      <c r="Q275" s="23"/>
      <c r="R275" s="23"/>
      <c r="S275" s="23"/>
      <c r="T275" s="502"/>
      <c r="U275" s="23"/>
      <c r="V275" s="23"/>
      <c r="W275" s="23"/>
      <c r="X275" s="502"/>
      <c r="Y275" s="23"/>
      <c r="Z275" s="23"/>
      <c r="AA275" s="23"/>
      <c r="AB275" s="502"/>
      <c r="AC275" s="23"/>
      <c r="AD275" s="23"/>
      <c r="AE275" s="23"/>
      <c r="AF275" s="502"/>
      <c r="AG275" s="23"/>
      <c r="AH275" s="23"/>
      <c r="AI275" s="23"/>
      <c r="AJ275" s="502"/>
      <c r="AK275" s="23"/>
      <c r="AL275" s="23"/>
      <c r="AM275" s="23"/>
      <c r="AN275" s="502"/>
      <c r="AO275" s="23"/>
      <c r="AP275" s="23"/>
      <c r="AQ275" s="23"/>
      <c r="AR275" s="502"/>
      <c r="AS275" s="23"/>
      <c r="AT275" s="23"/>
      <c r="AU275" s="23"/>
      <c r="AV275" s="502"/>
      <c r="AW275" s="23"/>
      <c r="AX275" s="502"/>
      <c r="AY275" s="23"/>
      <c r="AZ275" s="80"/>
      <c r="BA275" s="23"/>
      <c r="BB275" s="89"/>
      <c r="BC275" s="66"/>
    </row>
    <row r="276" spans="1:55" s="21" customFormat="1" ht="15.75" x14ac:dyDescent="0.25">
      <c r="A276" s="279" t="s">
        <v>478</v>
      </c>
      <c r="B276" s="17"/>
      <c r="C276" s="17"/>
      <c r="D276" s="502"/>
      <c r="E276" s="17"/>
      <c r="F276" s="17"/>
      <c r="G276" s="17"/>
      <c r="H276" s="502"/>
      <c r="I276" s="17"/>
      <c r="J276" s="17"/>
      <c r="K276" s="17"/>
      <c r="L276" s="502"/>
      <c r="M276" s="17"/>
      <c r="N276" s="17"/>
      <c r="O276" s="17"/>
      <c r="P276" s="502"/>
      <c r="Q276" s="17"/>
      <c r="R276" s="17"/>
      <c r="S276" s="17"/>
      <c r="T276" s="502"/>
      <c r="U276" s="17"/>
      <c r="V276" s="17"/>
      <c r="W276" s="17"/>
      <c r="X276" s="502"/>
      <c r="Y276" s="17"/>
      <c r="Z276" s="17"/>
      <c r="AA276" s="17"/>
      <c r="AB276" s="502"/>
      <c r="AC276" s="17"/>
      <c r="AD276" s="17"/>
      <c r="AE276" s="17"/>
      <c r="AF276" s="502"/>
      <c r="AG276" s="17"/>
      <c r="AH276" s="17"/>
      <c r="AI276" s="17"/>
      <c r="AJ276" s="502"/>
      <c r="AK276" s="17"/>
      <c r="AL276" s="17"/>
      <c r="AM276" s="17"/>
      <c r="AN276" s="502"/>
      <c r="AO276" s="17"/>
      <c r="AP276" s="17"/>
      <c r="AQ276" s="17"/>
      <c r="AR276" s="502"/>
      <c r="AS276" s="17"/>
      <c r="AT276" s="17"/>
      <c r="AU276" s="17"/>
      <c r="AV276" s="502"/>
      <c r="AW276" s="17"/>
      <c r="AX276" s="502"/>
      <c r="AY276" s="23"/>
      <c r="AZ276" s="80"/>
      <c r="BA276" s="23"/>
      <c r="BB276" s="89"/>
      <c r="BC276" s="66"/>
    </row>
    <row r="277" spans="1:55" s="21" customFormat="1" ht="15.75" x14ac:dyDescent="0.25">
      <c r="A277" s="280"/>
      <c r="B277" s="17" t="s">
        <v>479</v>
      </c>
      <c r="C277" s="17"/>
      <c r="D277" s="282">
        <f>SUMIF('Budgeting Worksheet'!H1137:H1141,$B$4,'Budgeting Worksheet'!J1137:J1141)</f>
        <v>0</v>
      </c>
      <c r="E277" s="17"/>
      <c r="F277" s="17"/>
      <c r="G277" s="17"/>
      <c r="H277" s="282">
        <f>SUMIF('Budgeting Worksheet'!L1137:L1141,$B$4,'Budgeting Worksheet'!N1137:N1141)</f>
        <v>0</v>
      </c>
      <c r="I277" s="17"/>
      <c r="J277" s="17"/>
      <c r="K277" s="17"/>
      <c r="L277" s="282">
        <f>SUMIF('Budgeting Worksheet'!P1137:P1141,$B$4,'Budgeting Worksheet'!R1137:R1141)</f>
        <v>0</v>
      </c>
      <c r="M277" s="17"/>
      <c r="N277" s="17"/>
      <c r="O277" s="17"/>
      <c r="P277" s="282">
        <f>SUMIF('Budgeting Worksheet'!T1137:T1141,$B$4,'Budgeting Worksheet'!V1137:V1141)</f>
        <v>0</v>
      </c>
      <c r="Q277" s="17"/>
      <c r="R277" s="17"/>
      <c r="S277" s="17"/>
      <c r="T277" s="282">
        <f>SUMIF('Budgeting Worksheet'!X1137:X1141,$B$4,'Budgeting Worksheet'!Z1137:Z1141)</f>
        <v>0</v>
      </c>
      <c r="U277" s="17"/>
      <c r="V277" s="17"/>
      <c r="W277" s="17"/>
      <c r="X277" s="282">
        <f>SUMIF('Budgeting Worksheet'!AB1137:AB1141,$B$4,'Budgeting Worksheet'!AD1137:AD1141)</f>
        <v>0</v>
      </c>
      <c r="Y277" s="17"/>
      <c r="Z277" s="17"/>
      <c r="AA277" s="17"/>
      <c r="AB277" s="282">
        <f>SUMIF('Budgeting Worksheet'!AF1137:AF1141,$B$4,'Budgeting Worksheet'!AH1137:AH1141)</f>
        <v>0</v>
      </c>
      <c r="AC277" s="17"/>
      <c r="AD277" s="17"/>
      <c r="AE277" s="17"/>
      <c r="AF277" s="282">
        <f>SUMIF('Budgeting Worksheet'!AJ1137:AJ1141,$B$4,'Budgeting Worksheet'!AL1137:AL1141)</f>
        <v>0</v>
      </c>
      <c r="AG277" s="17"/>
      <c r="AH277" s="17"/>
      <c r="AI277" s="17"/>
      <c r="AJ277" s="282">
        <f>SUMIF('Budgeting Worksheet'!AN1137:AN1141,$B$4,'Budgeting Worksheet'!AP1137:AP1141)</f>
        <v>0</v>
      </c>
      <c r="AK277" s="17"/>
      <c r="AL277" s="17"/>
      <c r="AM277" s="17"/>
      <c r="AN277" s="282">
        <f>SUMIF('Budgeting Worksheet'!AR1137:AR1141,$B$4,'Budgeting Worksheet'!AT1137:AT1141)</f>
        <v>0</v>
      </c>
      <c r="AO277" s="17"/>
      <c r="AP277" s="17"/>
      <c r="AQ277" s="17"/>
      <c r="AR277" s="282">
        <f>SUMIF('Budgeting Worksheet'!AV1137:AV1141,$B$4,'Budgeting Worksheet'!AX1137:AX1141)</f>
        <v>0</v>
      </c>
      <c r="AS277" s="17"/>
      <c r="AT277" s="17"/>
      <c r="AU277" s="17"/>
      <c r="AV277" s="282">
        <f>SUMIF('Budgeting Worksheet'!AZ1137:AZ1141,$B$4,'Budgeting Worksheet'!BB1137:BB1141)</f>
        <v>0</v>
      </c>
      <c r="AW277" s="17"/>
      <c r="AX277" s="502"/>
      <c r="AY277" s="23"/>
      <c r="AZ277" s="80"/>
      <c r="BA277" s="23"/>
      <c r="BB277" s="89"/>
      <c r="BC277" s="66"/>
    </row>
    <row r="278" spans="1:55" s="21" customFormat="1" ht="15.75" x14ac:dyDescent="0.25">
      <c r="A278" s="280"/>
      <c r="B278" s="17" t="s">
        <v>480</v>
      </c>
      <c r="C278" s="17"/>
      <c r="D278" s="282">
        <f>SUMIF('Budgeting Worksheet'!H1143:H1146,$B$4,'Budgeting Worksheet'!J1143:J1146)</f>
        <v>0</v>
      </c>
      <c r="E278" s="17"/>
      <c r="F278" s="17"/>
      <c r="G278" s="17"/>
      <c r="H278" s="282">
        <f>SUMIF('Budgeting Worksheet'!L1143:L1146,$B$4,'Budgeting Worksheet'!N1143:N1146)</f>
        <v>0</v>
      </c>
      <c r="I278" s="17"/>
      <c r="J278" s="17"/>
      <c r="K278" s="17"/>
      <c r="L278" s="282">
        <f>SUMIF('Budgeting Worksheet'!P1143:P1146,$B$4,'Budgeting Worksheet'!R1143:R1146)</f>
        <v>0</v>
      </c>
      <c r="M278" s="17"/>
      <c r="N278" s="17"/>
      <c r="O278" s="17"/>
      <c r="P278" s="282">
        <f>SUMIF('Budgeting Worksheet'!T1143:T1146,$B$4,'Budgeting Worksheet'!V1143:V1146)</f>
        <v>0</v>
      </c>
      <c r="Q278" s="17"/>
      <c r="R278" s="17"/>
      <c r="S278" s="17"/>
      <c r="T278" s="282">
        <f>SUMIF('Budgeting Worksheet'!X1143:X1146,$B$4,'Budgeting Worksheet'!Z1143:Z1146)</f>
        <v>0</v>
      </c>
      <c r="U278" s="17"/>
      <c r="V278" s="17"/>
      <c r="W278" s="17"/>
      <c r="X278" s="282">
        <f>SUMIF('Budgeting Worksheet'!AB1143:AB1146,$B$4,'Budgeting Worksheet'!AD1143:AD1146)</f>
        <v>0</v>
      </c>
      <c r="Y278" s="17"/>
      <c r="Z278" s="17"/>
      <c r="AA278" s="17"/>
      <c r="AB278" s="282">
        <f>SUMIF('Budgeting Worksheet'!AF1143:AF1146,$B$4,'Budgeting Worksheet'!AH1143:AH1146)</f>
        <v>0</v>
      </c>
      <c r="AC278" s="17"/>
      <c r="AD278" s="17"/>
      <c r="AE278" s="17"/>
      <c r="AF278" s="282">
        <f>SUMIF('Budgeting Worksheet'!AJ1143:AJ1146,$B$4,'Budgeting Worksheet'!AL1143:AL1146)</f>
        <v>0</v>
      </c>
      <c r="AG278" s="17"/>
      <c r="AH278" s="17"/>
      <c r="AI278" s="17"/>
      <c r="AJ278" s="282">
        <f>SUMIF('Budgeting Worksheet'!AN1143:AN1146,$B$4,'Budgeting Worksheet'!AP1143:AP1146)</f>
        <v>0</v>
      </c>
      <c r="AK278" s="17"/>
      <c r="AL278" s="17"/>
      <c r="AM278" s="17"/>
      <c r="AN278" s="282">
        <f>SUMIF('Budgeting Worksheet'!AR1143:AR1146,$B$4,'Budgeting Worksheet'!AT1143:AT1146)</f>
        <v>0</v>
      </c>
      <c r="AO278" s="17"/>
      <c r="AP278" s="17"/>
      <c r="AQ278" s="17"/>
      <c r="AR278" s="282">
        <f>SUMIF('Budgeting Worksheet'!AV1143:AV1146,$B$4,'Budgeting Worksheet'!AX1143:AX1146)</f>
        <v>0</v>
      </c>
      <c r="AS278" s="17"/>
      <c r="AT278" s="17"/>
      <c r="AU278" s="17"/>
      <c r="AV278" s="282">
        <f>SUMIF('Budgeting Worksheet'!AZ1143:AZ1146,$B$4,'Budgeting Worksheet'!BB1143:BB1146)</f>
        <v>0</v>
      </c>
      <c r="AW278" s="17"/>
      <c r="AX278" s="502"/>
      <c r="AY278" s="23"/>
      <c r="AZ278" s="80"/>
      <c r="BA278" s="23"/>
      <c r="BB278" s="89"/>
      <c r="BC278" s="66"/>
    </row>
    <row r="279" spans="1:55" s="21" customFormat="1" ht="15.75" x14ac:dyDescent="0.25">
      <c r="A279" s="279" t="s">
        <v>481</v>
      </c>
      <c r="B279" s="19"/>
      <c r="C279" s="19"/>
      <c r="D279" s="502">
        <f>SUM(D277:D278)</f>
        <v>0</v>
      </c>
      <c r="E279" s="19"/>
      <c r="F279" s="19"/>
      <c r="G279" s="19"/>
      <c r="H279" s="502">
        <f>SUM(H277:H278)</f>
        <v>0</v>
      </c>
      <c r="I279" s="19"/>
      <c r="J279" s="19"/>
      <c r="K279" s="19"/>
      <c r="L279" s="502">
        <f>SUM(L277:L278)</f>
        <v>0</v>
      </c>
      <c r="M279" s="19"/>
      <c r="N279" s="19"/>
      <c r="O279" s="19"/>
      <c r="P279" s="502">
        <f>SUM(P277:P278)</f>
        <v>0</v>
      </c>
      <c r="Q279" s="19"/>
      <c r="R279" s="19"/>
      <c r="S279" s="19"/>
      <c r="T279" s="502">
        <f>SUM(T277:T278)</f>
        <v>0</v>
      </c>
      <c r="U279" s="19"/>
      <c r="V279" s="19"/>
      <c r="W279" s="19"/>
      <c r="X279" s="502">
        <f>SUM(X277:X278)</f>
        <v>0</v>
      </c>
      <c r="Y279" s="19"/>
      <c r="Z279" s="19"/>
      <c r="AA279" s="19"/>
      <c r="AB279" s="502">
        <f>SUM(AB277:AB278)</f>
        <v>0</v>
      </c>
      <c r="AC279" s="19"/>
      <c r="AD279" s="19"/>
      <c r="AE279" s="19"/>
      <c r="AF279" s="502">
        <f>SUM(AF277:AF278)</f>
        <v>0</v>
      </c>
      <c r="AG279" s="19"/>
      <c r="AH279" s="19"/>
      <c r="AI279" s="19"/>
      <c r="AJ279" s="502">
        <f>SUM(AJ277:AJ278)</f>
        <v>0</v>
      </c>
      <c r="AK279" s="19"/>
      <c r="AL279" s="19"/>
      <c r="AM279" s="19"/>
      <c r="AN279" s="502">
        <f>SUM(AN277:AN278)</f>
        <v>0</v>
      </c>
      <c r="AO279" s="19"/>
      <c r="AP279" s="19"/>
      <c r="AQ279" s="19"/>
      <c r="AR279" s="502">
        <f>SUM(AR277:AR278)</f>
        <v>0</v>
      </c>
      <c r="AS279" s="19"/>
      <c r="AT279" s="19"/>
      <c r="AU279" s="19"/>
      <c r="AV279" s="502">
        <f>SUM(AV277:AV278)</f>
        <v>0</v>
      </c>
      <c r="AW279" s="19"/>
      <c r="AX279" s="502">
        <f>SUM(AX277:AX278)</f>
        <v>0</v>
      </c>
      <c r="AY279" s="23"/>
      <c r="AZ279" s="80">
        <f>SUM(AZ277:AZ278)</f>
        <v>0</v>
      </c>
      <c r="BA279" s="23"/>
      <c r="BB279" s="89">
        <f>SUM(BB277:BB278)</f>
        <v>0</v>
      </c>
      <c r="BC279" s="66"/>
    </row>
    <row r="280" spans="1:55" s="21" customFormat="1" ht="15.75" x14ac:dyDescent="0.25">
      <c r="A280" s="506"/>
      <c r="B280" s="23"/>
      <c r="C280" s="23"/>
      <c r="D280" s="502"/>
      <c r="E280" s="23"/>
      <c r="F280" s="23"/>
      <c r="G280" s="23"/>
      <c r="H280" s="502"/>
      <c r="I280" s="23"/>
      <c r="J280" s="23"/>
      <c r="K280" s="23"/>
      <c r="L280" s="502"/>
      <c r="M280" s="23"/>
      <c r="N280" s="23"/>
      <c r="O280" s="23"/>
      <c r="P280" s="502"/>
      <c r="Q280" s="23"/>
      <c r="R280" s="23"/>
      <c r="S280" s="23"/>
      <c r="T280" s="502"/>
      <c r="U280" s="23"/>
      <c r="V280" s="23"/>
      <c r="W280" s="23"/>
      <c r="X280" s="502"/>
      <c r="Y280" s="23"/>
      <c r="Z280" s="23"/>
      <c r="AA280" s="23"/>
      <c r="AB280" s="502"/>
      <c r="AC280" s="23"/>
      <c r="AD280" s="23"/>
      <c r="AE280" s="23"/>
      <c r="AF280" s="502"/>
      <c r="AG280" s="23"/>
      <c r="AH280" s="23"/>
      <c r="AI280" s="23"/>
      <c r="AJ280" s="502"/>
      <c r="AK280" s="23"/>
      <c r="AL280" s="23"/>
      <c r="AM280" s="23"/>
      <c r="AN280" s="502"/>
      <c r="AO280" s="23"/>
      <c r="AP280" s="23"/>
      <c r="AQ280" s="23"/>
      <c r="AR280" s="502"/>
      <c r="AS280" s="23"/>
      <c r="AT280" s="23"/>
      <c r="AU280" s="23"/>
      <c r="AV280" s="502"/>
      <c r="AW280" s="23"/>
      <c r="AX280" s="502"/>
      <c r="AY280" s="23"/>
      <c r="AZ280" s="80"/>
      <c r="BA280" s="23"/>
      <c r="BB280" s="89"/>
      <c r="BC280" s="66"/>
    </row>
    <row r="281" spans="1:55" ht="16.5" thickBot="1" x14ac:dyDescent="0.3">
      <c r="A281" s="506"/>
      <c r="D281" s="73"/>
      <c r="H281" s="73"/>
      <c r="L281" s="73"/>
      <c r="P281" s="73"/>
      <c r="T281" s="73"/>
      <c r="X281" s="73"/>
      <c r="AB281" s="73"/>
      <c r="AF281" s="73"/>
      <c r="AJ281" s="73"/>
      <c r="AN281" s="73"/>
      <c r="AR281" s="73"/>
      <c r="AV281" s="73"/>
      <c r="AX281" s="73"/>
      <c r="AZ281" s="81"/>
      <c r="BB281" s="90"/>
      <c r="BC281" s="5"/>
    </row>
    <row r="282" spans="1:55" x14ac:dyDescent="0.2">
      <c r="AZ282" s="5"/>
      <c r="BB282" s="5"/>
      <c r="BC282" s="5"/>
    </row>
    <row r="283" spans="1:55" x14ac:dyDescent="0.2">
      <c r="AZ283" s="5"/>
      <c r="BB283" s="5"/>
      <c r="BC283" s="5"/>
    </row>
    <row r="284" spans="1:55" ht="14.25" x14ac:dyDescent="0.2">
      <c r="B284" s="9"/>
      <c r="C284" s="824"/>
      <c r="D284" s="824"/>
      <c r="E284" s="824"/>
      <c r="F284" s="824"/>
      <c r="G284" s="824"/>
      <c r="H284" s="824"/>
      <c r="I284" s="824"/>
      <c r="J284" s="824"/>
      <c r="K284" s="824"/>
      <c r="L284" s="824"/>
      <c r="M284" s="824"/>
      <c r="N284" s="824"/>
      <c r="O284" s="824"/>
      <c r="P284" s="824"/>
      <c r="Q284" s="824"/>
      <c r="R284" s="824"/>
      <c r="S284" s="824"/>
      <c r="T284" s="824"/>
      <c r="U284" s="824"/>
      <c r="V284" s="824"/>
      <c r="W284" s="824"/>
      <c r="X284" s="824"/>
      <c r="Y284" s="824"/>
      <c r="Z284" s="824"/>
      <c r="AA284" s="824"/>
      <c r="AB284" s="824"/>
      <c r="AC284" s="824"/>
      <c r="AD284" s="824"/>
      <c r="AE284" s="824"/>
      <c r="AF284" s="824"/>
      <c r="AG284" s="824"/>
      <c r="AH284" s="824"/>
      <c r="AI284" s="824"/>
      <c r="AJ284" s="824"/>
      <c r="AK284" s="824"/>
      <c r="AL284" s="824"/>
      <c r="AM284" s="824"/>
      <c r="AN284" s="824"/>
      <c r="AO284" s="824"/>
      <c r="AP284" s="824"/>
      <c r="AQ284" s="824"/>
      <c r="AR284" s="824"/>
      <c r="AS284" s="824"/>
      <c r="AT284" s="824"/>
      <c r="AU284" s="824"/>
      <c r="AV284" s="824"/>
      <c r="AW284" s="824"/>
      <c r="AX284" s="824"/>
      <c r="AY284" s="824"/>
      <c r="AZ284" s="824"/>
      <c r="BA284" s="824"/>
      <c r="BB284" s="824"/>
      <c r="BC284" s="5"/>
    </row>
    <row r="285" spans="1:55" ht="14.25" x14ac:dyDescent="0.2">
      <c r="B285" s="9"/>
      <c r="C285" s="824"/>
      <c r="D285" s="824"/>
      <c r="E285" s="824"/>
      <c r="F285" s="824"/>
      <c r="G285" s="824"/>
      <c r="H285" s="824"/>
      <c r="I285" s="824"/>
      <c r="J285" s="824"/>
      <c r="K285" s="824"/>
      <c r="L285" s="824"/>
      <c r="M285" s="824"/>
      <c r="N285" s="824"/>
      <c r="O285" s="824"/>
      <c r="P285" s="824"/>
      <c r="Q285" s="824"/>
      <c r="R285" s="824"/>
      <c r="S285" s="824"/>
      <c r="T285" s="824"/>
      <c r="U285" s="824"/>
      <c r="V285" s="824"/>
      <c r="W285" s="824"/>
      <c r="X285" s="824"/>
      <c r="Y285" s="824"/>
      <c r="Z285" s="824"/>
      <c r="AA285" s="824"/>
      <c r="AB285" s="824"/>
      <c r="AC285" s="824"/>
      <c r="AD285" s="824"/>
      <c r="AE285" s="824"/>
      <c r="AF285" s="824"/>
      <c r="AG285" s="824"/>
      <c r="AH285" s="824"/>
      <c r="AI285" s="824"/>
      <c r="AJ285" s="824"/>
      <c r="AK285" s="824"/>
      <c r="AL285" s="824"/>
      <c r="AM285" s="824"/>
      <c r="AN285" s="824"/>
      <c r="AO285" s="824"/>
      <c r="AP285" s="824"/>
      <c r="AQ285" s="824"/>
      <c r="AR285" s="824"/>
      <c r="AS285" s="824"/>
      <c r="AT285" s="824"/>
      <c r="AU285" s="824"/>
      <c r="AV285" s="824"/>
      <c r="AW285" s="824"/>
      <c r="AX285" s="824"/>
      <c r="AY285" s="824"/>
      <c r="AZ285" s="824"/>
      <c r="BA285" s="824"/>
      <c r="BB285" s="824"/>
      <c r="BC285" s="5"/>
    </row>
    <row r="286" spans="1:55" ht="14.25" x14ac:dyDescent="0.2">
      <c r="B286" s="26"/>
      <c r="C286" s="825"/>
      <c r="D286" s="825"/>
      <c r="E286" s="825"/>
      <c r="F286" s="825"/>
      <c r="G286" s="825"/>
      <c r="H286" s="825"/>
      <c r="I286" s="825"/>
      <c r="J286" s="825"/>
      <c r="K286" s="825"/>
      <c r="L286" s="825"/>
      <c r="M286" s="825"/>
      <c r="N286" s="825"/>
      <c r="O286" s="825"/>
      <c r="P286" s="825"/>
      <c r="Q286" s="825"/>
      <c r="R286" s="825"/>
      <c r="S286" s="825"/>
      <c r="T286" s="825"/>
      <c r="U286" s="825"/>
      <c r="V286" s="825"/>
      <c r="W286" s="825"/>
      <c r="X286" s="825"/>
      <c r="Y286" s="825"/>
      <c r="Z286" s="825"/>
      <c r="AA286" s="825"/>
      <c r="AB286" s="825"/>
      <c r="AC286" s="825"/>
      <c r="AD286" s="825"/>
      <c r="AE286" s="825"/>
      <c r="AF286" s="825"/>
      <c r="AG286" s="825"/>
      <c r="AH286" s="825"/>
      <c r="AI286" s="825"/>
      <c r="AJ286" s="825"/>
      <c r="AK286" s="825"/>
      <c r="AL286" s="825"/>
      <c r="AM286" s="825"/>
      <c r="AN286" s="825"/>
      <c r="AO286" s="825"/>
      <c r="AP286" s="825"/>
      <c r="AQ286" s="825"/>
      <c r="AR286" s="825"/>
      <c r="AS286" s="825"/>
      <c r="AT286" s="825"/>
      <c r="AU286" s="825"/>
      <c r="AV286" s="825"/>
      <c r="AW286" s="825"/>
      <c r="AX286" s="825"/>
      <c r="AY286" s="825"/>
      <c r="AZ286" s="825"/>
      <c r="BA286" s="825"/>
      <c r="BB286" s="825"/>
      <c r="BC286" s="7"/>
    </row>
    <row r="287" spans="1:55" x14ac:dyDescent="0.2">
      <c r="AZ287" s="5"/>
      <c r="BB287" s="5"/>
      <c r="BC287" s="5"/>
    </row>
    <row r="288" spans="1:55" x14ac:dyDescent="0.2">
      <c r="A288" s="761"/>
      <c r="B288" s="25"/>
      <c r="C288" s="823"/>
      <c r="D288" s="823"/>
      <c r="E288" s="823"/>
      <c r="F288" s="823"/>
      <c r="G288" s="823"/>
      <c r="H288" s="823"/>
      <c r="I288" s="823"/>
      <c r="J288" s="823"/>
      <c r="K288" s="823"/>
      <c r="L288" s="823"/>
      <c r="M288" s="823"/>
      <c r="N288" s="823"/>
      <c r="O288" s="823"/>
      <c r="P288" s="823"/>
      <c r="Q288" s="823"/>
      <c r="R288" s="823"/>
      <c r="S288" s="823"/>
      <c r="T288" s="823"/>
      <c r="U288" s="823"/>
      <c r="V288" s="823"/>
      <c r="W288" s="823"/>
      <c r="X288" s="823"/>
      <c r="Y288" s="823"/>
      <c r="Z288" s="823"/>
      <c r="AA288" s="823"/>
      <c r="AB288" s="823"/>
      <c r="AC288" s="823"/>
      <c r="AD288" s="823"/>
      <c r="AE288" s="823"/>
      <c r="AF288" s="823"/>
      <c r="AG288" s="823"/>
      <c r="AH288" s="823"/>
      <c r="AI288" s="823"/>
      <c r="AJ288" s="823"/>
      <c r="AK288" s="823"/>
      <c r="AL288" s="823"/>
      <c r="AM288" s="823"/>
      <c r="AN288" s="823"/>
      <c r="AO288" s="823"/>
      <c r="AP288" s="823"/>
      <c r="AQ288" s="823"/>
      <c r="AR288" s="823"/>
      <c r="AS288" s="823"/>
      <c r="AT288" s="823"/>
      <c r="AU288" s="823"/>
      <c r="AV288" s="823"/>
      <c r="AW288" s="823"/>
      <c r="AX288" s="823"/>
      <c r="AY288" s="823"/>
      <c r="AZ288" s="823"/>
      <c r="BA288" s="823"/>
      <c r="BB288" s="823"/>
      <c r="BC288" s="5"/>
    </row>
    <row r="289" spans="1:57" x14ac:dyDescent="0.2">
      <c r="AZ289" s="5"/>
      <c r="BB289" s="5"/>
      <c r="BC289" s="5"/>
    </row>
    <row r="290" spans="1:57" x14ac:dyDescent="0.2">
      <c r="A290" s="409"/>
      <c r="D290" s="409"/>
      <c r="H290" s="409"/>
      <c r="L290" s="409"/>
      <c r="P290" s="409"/>
      <c r="T290" s="409"/>
      <c r="X290" s="409"/>
      <c r="AB290" s="409"/>
      <c r="AF290" s="409"/>
      <c r="AJ290" s="409"/>
      <c r="AN290" s="409"/>
      <c r="AR290" s="409"/>
      <c r="AV290" s="409"/>
      <c r="AX290" s="409"/>
      <c r="AZ290" s="5"/>
      <c r="BB290" s="5"/>
      <c r="BC290" s="5"/>
    </row>
    <row r="291" spans="1:57" x14ac:dyDescent="0.2">
      <c r="A291" s="409"/>
      <c r="D291" s="409"/>
      <c r="H291" s="409"/>
      <c r="L291" s="409"/>
      <c r="P291" s="409"/>
      <c r="T291" s="409"/>
      <c r="X291" s="409"/>
      <c r="AB291" s="409"/>
      <c r="AF291" s="409"/>
      <c r="AJ291" s="409"/>
      <c r="AN291" s="409"/>
      <c r="AR291" s="409"/>
      <c r="AV291" s="409"/>
      <c r="AX291" s="409"/>
      <c r="AZ291" s="5"/>
      <c r="BB291" s="5"/>
      <c r="BC291" s="5"/>
      <c r="BE291" s="761"/>
    </row>
    <row r="292" spans="1:57" x14ac:dyDescent="0.2">
      <c r="A292" s="409"/>
      <c r="D292" s="409"/>
      <c r="H292" s="409"/>
      <c r="L292" s="409"/>
      <c r="P292" s="409"/>
      <c r="T292" s="409"/>
      <c r="X292" s="409"/>
      <c r="AB292" s="409"/>
      <c r="AF292" s="409"/>
      <c r="AJ292" s="409"/>
      <c r="AN292" s="409"/>
      <c r="AR292" s="409"/>
      <c r="AV292" s="409"/>
      <c r="AX292" s="409"/>
      <c r="AZ292" s="5"/>
      <c r="BB292" s="5"/>
      <c r="BC292" s="5"/>
      <c r="BD292" s="761"/>
    </row>
    <row r="293" spans="1:57" x14ac:dyDescent="0.2">
      <c r="A293" s="409"/>
      <c r="D293" s="409"/>
      <c r="H293" s="409"/>
      <c r="L293" s="409"/>
      <c r="P293" s="409"/>
      <c r="T293" s="409"/>
      <c r="X293" s="409"/>
      <c r="AB293" s="409"/>
      <c r="AF293" s="409"/>
      <c r="AJ293" s="409"/>
      <c r="AN293" s="409"/>
      <c r="AR293" s="409"/>
      <c r="AV293" s="409"/>
      <c r="AX293" s="409"/>
      <c r="AZ293" s="5"/>
      <c r="BB293" s="5"/>
      <c r="BC293" s="5"/>
    </row>
    <row r="294" spans="1:57" x14ac:dyDescent="0.2">
      <c r="A294" s="409"/>
      <c r="D294" s="409"/>
      <c r="H294" s="409"/>
      <c r="L294" s="409"/>
      <c r="P294" s="409"/>
      <c r="T294" s="409"/>
      <c r="X294" s="409"/>
      <c r="AB294" s="409"/>
      <c r="AF294" s="409"/>
      <c r="AJ294" s="409"/>
      <c r="AN294" s="409"/>
      <c r="AR294" s="409"/>
      <c r="AV294" s="409"/>
      <c r="AX294" s="409"/>
      <c r="AZ294" s="5"/>
      <c r="BB294" s="5"/>
      <c r="BC294" s="5"/>
    </row>
    <row r="295" spans="1:57" x14ac:dyDescent="0.2">
      <c r="A295" s="409"/>
      <c r="D295" s="409"/>
      <c r="H295" s="409"/>
      <c r="L295" s="409"/>
      <c r="P295" s="409"/>
      <c r="T295" s="409"/>
      <c r="X295" s="409"/>
      <c r="AB295" s="409"/>
      <c r="AF295" s="409"/>
      <c r="AJ295" s="409"/>
      <c r="AN295" s="409"/>
      <c r="AR295" s="409"/>
      <c r="AV295" s="409"/>
      <c r="AX295" s="409"/>
      <c r="AZ295" s="5"/>
      <c r="BB295" s="5"/>
      <c r="BC295" s="5"/>
    </row>
    <row r="296" spans="1:57" x14ac:dyDescent="0.2">
      <c r="A296" s="409"/>
      <c r="D296" s="409"/>
      <c r="H296" s="409"/>
      <c r="L296" s="409"/>
      <c r="P296" s="409"/>
      <c r="T296" s="409"/>
      <c r="X296" s="409"/>
      <c r="AB296" s="409"/>
      <c r="AF296" s="409"/>
      <c r="AJ296" s="409"/>
      <c r="AN296" s="409"/>
      <c r="AR296" s="409"/>
      <c r="AV296" s="409"/>
      <c r="AX296" s="409"/>
      <c r="AZ296" s="5"/>
      <c r="BB296" s="5"/>
      <c r="BC296" s="5"/>
    </row>
    <row r="297" spans="1:57" x14ac:dyDescent="0.2">
      <c r="A297" s="409"/>
      <c r="D297" s="409"/>
      <c r="H297" s="409"/>
      <c r="L297" s="409"/>
      <c r="P297" s="409"/>
      <c r="T297" s="409"/>
      <c r="X297" s="409"/>
      <c r="AB297" s="409"/>
      <c r="AF297" s="409"/>
      <c r="AJ297" s="409"/>
      <c r="AN297" s="409"/>
      <c r="AR297" s="409"/>
      <c r="AV297" s="409"/>
      <c r="AX297" s="409"/>
      <c r="AZ297" s="5"/>
      <c r="BB297" s="5"/>
      <c r="BC297" s="5"/>
    </row>
    <row r="298" spans="1:57" x14ac:dyDescent="0.2">
      <c r="A298" s="409"/>
      <c r="D298" s="409"/>
      <c r="H298" s="409"/>
      <c r="L298" s="409"/>
      <c r="P298" s="409"/>
      <c r="T298" s="409"/>
      <c r="X298" s="409"/>
      <c r="AB298" s="409"/>
      <c r="AF298" s="409"/>
      <c r="AJ298" s="409"/>
      <c r="AN298" s="409"/>
      <c r="AR298" s="409"/>
      <c r="AV298" s="409"/>
      <c r="AX298" s="409"/>
      <c r="AZ298" s="5"/>
      <c r="BB298" s="5"/>
      <c r="BC298" s="5"/>
    </row>
    <row r="299" spans="1:57" x14ac:dyDescent="0.2">
      <c r="A299" s="409"/>
      <c r="D299" s="409"/>
      <c r="H299" s="409"/>
      <c r="L299" s="409"/>
      <c r="P299" s="409"/>
      <c r="T299" s="409"/>
      <c r="X299" s="409"/>
      <c r="AB299" s="409"/>
      <c r="AF299" s="409"/>
      <c r="AJ299" s="409"/>
      <c r="AN299" s="409"/>
      <c r="AR299" s="409"/>
      <c r="AV299" s="409"/>
      <c r="AX299" s="409"/>
      <c r="AZ299" s="5"/>
      <c r="BB299" s="5"/>
      <c r="BC299" s="5"/>
    </row>
    <row r="300" spans="1:57" x14ac:dyDescent="0.2">
      <c r="A300" s="409"/>
      <c r="D300" s="409"/>
      <c r="H300" s="409"/>
      <c r="L300" s="409"/>
      <c r="P300" s="409"/>
      <c r="T300" s="409"/>
      <c r="X300" s="409"/>
      <c r="AB300" s="409"/>
      <c r="AF300" s="409"/>
      <c r="AJ300" s="409"/>
      <c r="AN300" s="409"/>
      <c r="AR300" s="409"/>
      <c r="AV300" s="409"/>
      <c r="AX300" s="409"/>
      <c r="AZ300" s="5"/>
      <c r="BB300" s="5"/>
      <c r="BC300" s="5"/>
    </row>
    <row r="301" spans="1:57" x14ac:dyDescent="0.2">
      <c r="A301" s="409"/>
      <c r="D301" s="409"/>
      <c r="H301" s="409"/>
      <c r="L301" s="409"/>
      <c r="P301" s="409"/>
      <c r="T301" s="409"/>
      <c r="X301" s="409"/>
      <c r="AB301" s="409"/>
      <c r="AF301" s="409"/>
      <c r="AJ301" s="409"/>
      <c r="AN301" s="409"/>
      <c r="AR301" s="409"/>
      <c r="AV301" s="409"/>
      <c r="AX301" s="409"/>
      <c r="AZ301" s="5"/>
      <c r="BB301" s="5"/>
      <c r="BC301" s="5"/>
    </row>
    <row r="302" spans="1:57" x14ac:dyDescent="0.2">
      <c r="A302" s="409"/>
      <c r="D302" s="409"/>
      <c r="H302" s="409"/>
      <c r="L302" s="409"/>
      <c r="P302" s="409"/>
      <c r="T302" s="409"/>
      <c r="X302" s="409"/>
      <c r="AB302" s="409"/>
      <c r="AF302" s="409"/>
      <c r="AJ302" s="409"/>
      <c r="AN302" s="409"/>
      <c r="AR302" s="409"/>
      <c r="AV302" s="409"/>
      <c r="AX302" s="409"/>
      <c r="AZ302" s="5"/>
      <c r="BB302" s="5"/>
      <c r="BC302" s="5"/>
    </row>
    <row r="303" spans="1:57" x14ac:dyDescent="0.2">
      <c r="A303" s="409"/>
      <c r="D303" s="409"/>
      <c r="H303" s="409"/>
      <c r="L303" s="409"/>
      <c r="P303" s="409"/>
      <c r="T303" s="409"/>
      <c r="X303" s="409"/>
      <c r="AB303" s="409"/>
      <c r="AF303" s="409"/>
      <c r="AJ303" s="409"/>
      <c r="AN303" s="409"/>
      <c r="AR303" s="409"/>
      <c r="AV303" s="409"/>
      <c r="AX303" s="409"/>
      <c r="AZ303" s="5"/>
      <c r="BB303" s="5"/>
      <c r="BC303" s="5"/>
    </row>
    <row r="304" spans="1:57" x14ac:dyDescent="0.2">
      <c r="A304" s="409"/>
      <c r="D304" s="409"/>
      <c r="H304" s="409"/>
      <c r="L304" s="409"/>
      <c r="P304" s="409"/>
      <c r="T304" s="409"/>
      <c r="X304" s="409"/>
      <c r="AB304" s="409"/>
      <c r="AF304" s="409"/>
      <c r="AJ304" s="409"/>
      <c r="AN304" s="409"/>
      <c r="AR304" s="409"/>
      <c r="AV304" s="409"/>
      <c r="AX304" s="409"/>
      <c r="AZ304" s="5"/>
      <c r="BB304" s="5"/>
      <c r="BC304" s="5"/>
    </row>
    <row r="305" spans="1:55" x14ac:dyDescent="0.2">
      <c r="A305" s="409"/>
      <c r="D305" s="409"/>
      <c r="H305" s="409"/>
      <c r="L305" s="409"/>
      <c r="P305" s="409"/>
      <c r="T305" s="409"/>
      <c r="X305" s="409"/>
      <c r="AB305" s="409"/>
      <c r="AF305" s="409"/>
      <c r="AJ305" s="409"/>
      <c r="AN305" s="409"/>
      <c r="AR305" s="409"/>
      <c r="AV305" s="409"/>
      <c r="AX305" s="409"/>
      <c r="AZ305" s="5"/>
      <c r="BB305" s="5"/>
      <c r="BC305" s="5"/>
    </row>
    <row r="306" spans="1:55" x14ac:dyDescent="0.2">
      <c r="A306" s="409"/>
      <c r="D306" s="409"/>
      <c r="H306" s="409"/>
      <c r="L306" s="409"/>
      <c r="P306" s="409"/>
      <c r="T306" s="409"/>
      <c r="X306" s="409"/>
      <c r="AB306" s="409"/>
      <c r="AF306" s="409"/>
      <c r="AJ306" s="409"/>
      <c r="AN306" s="409"/>
      <c r="AR306" s="409"/>
      <c r="AV306" s="409"/>
      <c r="AX306" s="409"/>
      <c r="AZ306" s="5"/>
      <c r="BB306" s="5"/>
      <c r="BC306" s="5"/>
    </row>
    <row r="307" spans="1:55" x14ac:dyDescent="0.2">
      <c r="A307" s="409"/>
      <c r="D307" s="409"/>
      <c r="H307" s="409"/>
      <c r="L307" s="409"/>
      <c r="P307" s="409"/>
      <c r="T307" s="409"/>
      <c r="X307" s="409"/>
      <c r="AB307" s="409"/>
      <c r="AF307" s="409"/>
      <c r="AJ307" s="409"/>
      <c r="AN307" s="409"/>
      <c r="AR307" s="409"/>
      <c r="AV307" s="409"/>
      <c r="AX307" s="409"/>
      <c r="AZ307" s="5"/>
      <c r="BB307" s="5"/>
      <c r="BC307" s="5"/>
    </row>
    <row r="308" spans="1:55" x14ac:dyDescent="0.2">
      <c r="A308" s="409"/>
      <c r="D308" s="409"/>
      <c r="H308" s="409"/>
      <c r="L308" s="409"/>
      <c r="P308" s="409"/>
      <c r="T308" s="409"/>
      <c r="X308" s="409"/>
      <c r="AB308" s="409"/>
      <c r="AF308" s="409"/>
      <c r="AJ308" s="409"/>
      <c r="AN308" s="409"/>
      <c r="AR308" s="409"/>
      <c r="AV308" s="409"/>
      <c r="AX308" s="409"/>
      <c r="AZ308" s="5"/>
      <c r="BB308" s="5"/>
      <c r="BC308" s="5"/>
    </row>
    <row r="309" spans="1:55" x14ac:dyDescent="0.2">
      <c r="A309" s="409"/>
      <c r="D309" s="409"/>
      <c r="H309" s="409"/>
      <c r="L309" s="409"/>
      <c r="P309" s="409"/>
      <c r="T309" s="409"/>
      <c r="X309" s="409"/>
      <c r="AB309" s="409"/>
      <c r="AF309" s="409"/>
      <c r="AJ309" s="409"/>
      <c r="AN309" s="409"/>
      <c r="AR309" s="409"/>
      <c r="AV309" s="409"/>
      <c r="AX309" s="409"/>
      <c r="AZ309" s="5"/>
      <c r="BB309" s="5"/>
      <c r="BC309" s="5"/>
    </row>
    <row r="310" spans="1:55" x14ac:dyDescent="0.2">
      <c r="A310" s="409"/>
      <c r="D310" s="409"/>
      <c r="H310" s="409"/>
      <c r="L310" s="409"/>
      <c r="P310" s="409"/>
      <c r="T310" s="409"/>
      <c r="X310" s="409"/>
      <c r="AB310" s="409"/>
      <c r="AF310" s="409"/>
      <c r="AJ310" s="409"/>
      <c r="AN310" s="409"/>
      <c r="AR310" s="409"/>
      <c r="AV310" s="409"/>
      <c r="AX310" s="409"/>
      <c r="AZ310" s="5"/>
      <c r="BB310" s="5"/>
      <c r="BC310" s="5"/>
    </row>
    <row r="311" spans="1:55" x14ac:dyDescent="0.2">
      <c r="A311" s="409"/>
      <c r="D311" s="409"/>
      <c r="H311" s="409"/>
      <c r="L311" s="409"/>
      <c r="P311" s="409"/>
      <c r="T311" s="409"/>
      <c r="X311" s="409"/>
      <c r="AB311" s="409"/>
      <c r="AF311" s="409"/>
      <c r="AJ311" s="409"/>
      <c r="AN311" s="409"/>
      <c r="AR311" s="409"/>
      <c r="AV311" s="409"/>
      <c r="AX311" s="409"/>
      <c r="AZ311" s="5"/>
      <c r="BB311" s="5"/>
      <c r="BC311" s="5"/>
    </row>
    <row r="312" spans="1:55" x14ac:dyDescent="0.2">
      <c r="A312" s="409"/>
      <c r="D312" s="409"/>
      <c r="H312" s="409"/>
      <c r="L312" s="409"/>
      <c r="P312" s="409"/>
      <c r="T312" s="409"/>
      <c r="X312" s="409"/>
      <c r="AB312" s="409"/>
      <c r="AF312" s="409"/>
      <c r="AJ312" s="409"/>
      <c r="AN312" s="409"/>
      <c r="AR312" s="409"/>
      <c r="AV312" s="409"/>
      <c r="AX312" s="409"/>
      <c r="AZ312" s="5"/>
      <c r="BB312" s="5"/>
      <c r="BC312" s="5"/>
    </row>
    <row r="313" spans="1:55" x14ac:dyDescent="0.2">
      <c r="A313" s="409"/>
      <c r="D313" s="409"/>
      <c r="H313" s="409"/>
      <c r="L313" s="409"/>
      <c r="P313" s="409"/>
      <c r="T313" s="409"/>
      <c r="X313" s="409"/>
      <c r="AB313" s="409"/>
      <c r="AF313" s="409"/>
      <c r="AJ313" s="409"/>
      <c r="AN313" s="409"/>
      <c r="AR313" s="409"/>
      <c r="AV313" s="409"/>
      <c r="AX313" s="409"/>
      <c r="AZ313" s="5"/>
      <c r="BB313" s="5"/>
      <c r="BC313" s="5"/>
    </row>
    <row r="314" spans="1:55" x14ac:dyDescent="0.2">
      <c r="A314" s="409"/>
      <c r="D314" s="409"/>
      <c r="H314" s="409"/>
      <c r="L314" s="409"/>
      <c r="P314" s="409"/>
      <c r="T314" s="409"/>
      <c r="X314" s="409"/>
      <c r="AB314" s="409"/>
      <c r="AF314" s="409"/>
      <c r="AJ314" s="409"/>
      <c r="AN314" s="409"/>
      <c r="AR314" s="409"/>
      <c r="AV314" s="409"/>
      <c r="AX314" s="409"/>
      <c r="AZ314" s="5"/>
      <c r="BB314" s="5"/>
      <c r="BC314" s="5"/>
    </row>
    <row r="315" spans="1:55" x14ac:dyDescent="0.2">
      <c r="A315" s="409"/>
      <c r="D315" s="409"/>
      <c r="H315" s="409"/>
      <c r="L315" s="409"/>
      <c r="P315" s="409"/>
      <c r="T315" s="409"/>
      <c r="X315" s="409"/>
      <c r="AB315" s="409"/>
      <c r="AF315" s="409"/>
      <c r="AJ315" s="409"/>
      <c r="AN315" s="409"/>
      <c r="AR315" s="409"/>
      <c r="AV315" s="409"/>
      <c r="AX315" s="409"/>
      <c r="AZ315" s="5"/>
      <c r="BB315" s="5"/>
      <c r="BC315" s="5"/>
    </row>
    <row r="316" spans="1:55" x14ac:dyDescent="0.2">
      <c r="A316" s="409"/>
      <c r="D316" s="409"/>
      <c r="H316" s="409"/>
      <c r="L316" s="409"/>
      <c r="P316" s="409"/>
      <c r="T316" s="409"/>
      <c r="X316" s="409"/>
      <c r="AB316" s="409"/>
      <c r="AF316" s="409"/>
      <c r="AJ316" s="409"/>
      <c r="AN316" s="409"/>
      <c r="AR316" s="409"/>
      <c r="AV316" s="409"/>
      <c r="AX316" s="409"/>
      <c r="AZ316" s="5"/>
      <c r="BB316" s="5"/>
      <c r="BC316" s="5"/>
    </row>
    <row r="317" spans="1:55" x14ac:dyDescent="0.2">
      <c r="A317" s="409"/>
      <c r="D317" s="409"/>
      <c r="H317" s="409"/>
      <c r="L317" s="409"/>
      <c r="P317" s="409"/>
      <c r="T317" s="409"/>
      <c r="X317" s="409"/>
      <c r="AB317" s="409"/>
      <c r="AF317" s="409"/>
      <c r="AJ317" s="409"/>
      <c r="AN317" s="409"/>
      <c r="AR317" s="409"/>
      <c r="AV317" s="409"/>
      <c r="AX317" s="409"/>
      <c r="AZ317" s="5"/>
      <c r="BB317" s="5"/>
      <c r="BC317" s="5"/>
    </row>
    <row r="318" spans="1:55" x14ac:dyDescent="0.2">
      <c r="A318" s="409"/>
      <c r="D318" s="409"/>
      <c r="H318" s="409"/>
      <c r="L318" s="409"/>
      <c r="P318" s="409"/>
      <c r="T318" s="409"/>
      <c r="X318" s="409"/>
      <c r="AB318" s="409"/>
      <c r="AF318" s="409"/>
      <c r="AJ318" s="409"/>
      <c r="AN318" s="409"/>
      <c r="AR318" s="409"/>
      <c r="AV318" s="409"/>
      <c r="AX318" s="409"/>
      <c r="AZ318" s="5"/>
      <c r="BB318" s="5"/>
      <c r="BC318" s="5"/>
    </row>
    <row r="319" spans="1:55" x14ac:dyDescent="0.2">
      <c r="A319" s="409"/>
      <c r="D319" s="409"/>
      <c r="H319" s="409"/>
      <c r="L319" s="409"/>
      <c r="P319" s="409"/>
      <c r="T319" s="409"/>
      <c r="X319" s="409"/>
      <c r="AB319" s="409"/>
      <c r="AF319" s="409"/>
      <c r="AJ319" s="409"/>
      <c r="AN319" s="409"/>
      <c r="AR319" s="409"/>
      <c r="AV319" s="409"/>
      <c r="AX319" s="409"/>
      <c r="AZ319" s="5"/>
      <c r="BB319" s="5"/>
      <c r="BC319" s="5"/>
    </row>
    <row r="320" spans="1:55" x14ac:dyDescent="0.2">
      <c r="A320" s="409"/>
      <c r="D320" s="409"/>
      <c r="H320" s="409"/>
      <c r="L320" s="409"/>
      <c r="P320" s="409"/>
      <c r="T320" s="409"/>
      <c r="X320" s="409"/>
      <c r="AB320" s="409"/>
      <c r="AF320" s="409"/>
      <c r="AJ320" s="409"/>
      <c r="AN320" s="409"/>
      <c r="AR320" s="409"/>
      <c r="AV320" s="409"/>
      <c r="AX320" s="409"/>
      <c r="AZ320" s="5"/>
      <c r="BB320" s="5"/>
      <c r="BC320" s="5"/>
    </row>
    <row r="321" spans="1:55" x14ac:dyDescent="0.2">
      <c r="A321" s="409"/>
      <c r="D321" s="409"/>
      <c r="H321" s="409"/>
      <c r="L321" s="409"/>
      <c r="P321" s="409"/>
      <c r="T321" s="409"/>
      <c r="X321" s="409"/>
      <c r="AB321" s="409"/>
      <c r="AF321" s="409"/>
      <c r="AJ321" s="409"/>
      <c r="AN321" s="409"/>
      <c r="AR321" s="409"/>
      <c r="AV321" s="409"/>
      <c r="AX321" s="409"/>
      <c r="AZ321" s="5"/>
      <c r="BB321" s="5"/>
      <c r="BC321" s="5"/>
    </row>
  </sheetData>
  <mergeCells count="36">
    <mergeCell ref="X2:X3"/>
    <mergeCell ref="D2:D3"/>
    <mergeCell ref="H2:H3"/>
    <mergeCell ref="L2:L3"/>
    <mergeCell ref="P2:P3"/>
    <mergeCell ref="T2:T3"/>
    <mergeCell ref="AX2:AX3"/>
    <mergeCell ref="AZ2:AZ3"/>
    <mergeCell ref="BB2:BB3"/>
    <mergeCell ref="B4:C4"/>
    <mergeCell ref="D265:D266"/>
    <mergeCell ref="H265:H266"/>
    <mergeCell ref="L265:L266"/>
    <mergeCell ref="P265:P266"/>
    <mergeCell ref="T265:T266"/>
    <mergeCell ref="X265:X266"/>
    <mergeCell ref="AB2:AB3"/>
    <mergeCell ref="AF2:AF3"/>
    <mergeCell ref="AJ2:AJ3"/>
    <mergeCell ref="AN2:AN3"/>
    <mergeCell ref="AR2:AR3"/>
    <mergeCell ref="AV2:AV3"/>
    <mergeCell ref="C286:BB286"/>
    <mergeCell ref="C288:BB288"/>
    <mergeCell ref="AX265:AX266"/>
    <mergeCell ref="AZ265:AZ266"/>
    <mergeCell ref="BB265:BB266"/>
    <mergeCell ref="A266:C266"/>
    <mergeCell ref="C284:BB284"/>
    <mergeCell ref="C285:BB285"/>
    <mergeCell ref="AB265:AB266"/>
    <mergeCell ref="AF265:AF266"/>
    <mergeCell ref="AJ265:AJ266"/>
    <mergeCell ref="AN265:AN266"/>
    <mergeCell ref="AR265:AR266"/>
    <mergeCell ref="AV265:AV26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'Budgeting Worksheet'!$BS$1:$BS$6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Staff Costs Worksheet</vt:lpstr>
      <vt:lpstr>Budgeting Worksheet</vt:lpstr>
      <vt:lpstr>General Fund Budget Summary</vt:lpstr>
      <vt:lpstr>Special Revenue Fund Budget</vt:lpstr>
      <vt:lpstr>FPPA Pension Fund</vt:lpstr>
      <vt:lpstr>Vol Firefighter Fund Budget</vt:lpstr>
      <vt:lpstr>200 - Admin</vt:lpstr>
      <vt:lpstr>300 - Fire</vt:lpstr>
      <vt:lpstr>400 - Parks</vt:lpstr>
      <vt:lpstr>500 - Grants</vt:lpstr>
      <vt:lpstr>P&amp;L Dump</vt:lpstr>
      <vt:lpstr>'Budgeting Worksheet'!Print_Area</vt:lpstr>
      <vt:lpstr>'General Fund Budget Summary'!Print_Area</vt:lpstr>
      <vt:lpstr>'Budgeting Worksheet'!Print_Titles</vt:lpstr>
      <vt:lpstr>'General Fund Budget Summary'!Print_Titles</vt:lpstr>
    </vt:vector>
  </TitlesOfParts>
  <Manager/>
  <Company>Gemsbok Consulting,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Griggs</dc:creator>
  <cp:keywords/>
  <dc:description/>
  <cp:lastModifiedBy>Chris</cp:lastModifiedBy>
  <cp:revision/>
  <cp:lastPrinted>2018-10-15T17:29:41Z</cp:lastPrinted>
  <dcterms:created xsi:type="dcterms:W3CDTF">2004-10-26T20:57:53Z</dcterms:created>
  <dcterms:modified xsi:type="dcterms:W3CDTF">2019-10-04T18:09:04Z</dcterms:modified>
  <cp:category/>
  <cp:contentStatus/>
</cp:coreProperties>
</file>